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31409DC5-AF59-4B8B-B088-3CA5C7128066}" xr6:coauthVersionLast="47" xr6:coauthVersionMax="47" xr10:uidLastSave="{00000000-0000-0000-0000-000000000000}"/>
  <bookViews>
    <workbookView xWindow="28680" yWindow="-120" windowWidth="29040" windowHeight="15720" activeTab="1" xr2:uid="{AFA76751-2C7B-40E5-88A5-0F04597AB640}"/>
  </bookViews>
  <sheets>
    <sheet name="SubSector Analysis" sheetId="3" r:id="rId1"/>
    <sheet name="Nifty 750 Analysis" sheetId="2" r:id="rId2"/>
    <sheet name="Price_Filter_13_08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5" i="3"/>
  <c r="I13" i="3"/>
  <c r="I14" i="3"/>
  <c r="I74" i="3"/>
  <c r="I85" i="3"/>
  <c r="I32" i="3"/>
  <c r="I79" i="3"/>
  <c r="I89" i="3"/>
  <c r="I78" i="3"/>
  <c r="I33" i="3"/>
  <c r="I82" i="3"/>
  <c r="I63" i="3"/>
  <c r="I107" i="3"/>
  <c r="I40" i="3"/>
  <c r="I51" i="3"/>
  <c r="I53" i="3"/>
  <c r="I55" i="3"/>
  <c r="I67" i="3"/>
  <c r="I45" i="3"/>
  <c r="I98" i="3"/>
  <c r="I102" i="3"/>
  <c r="I111" i="3"/>
  <c r="I114" i="3"/>
  <c r="I119" i="3"/>
  <c r="I122" i="3"/>
  <c r="S8" i="2"/>
  <c r="U12" i="2"/>
  <c r="AD14" i="2"/>
  <c r="U20" i="2"/>
  <c r="U26" i="2"/>
  <c r="AH35" i="2"/>
  <c r="AG47" i="2"/>
  <c r="U49" i="2"/>
  <c r="S56" i="2"/>
  <c r="AH59" i="2"/>
  <c r="S61" i="2"/>
  <c r="AH71" i="2"/>
  <c r="AE72" i="2"/>
  <c r="S74" i="2"/>
  <c r="AG77" i="2"/>
  <c r="AE80" i="2"/>
  <c r="AH81" i="2"/>
  <c r="AG83" i="2"/>
  <c r="AG89" i="2"/>
  <c r="AF95" i="2"/>
  <c r="AF98" i="2"/>
  <c r="AG101" i="2"/>
  <c r="AF104" i="2"/>
  <c r="AG105" i="2"/>
  <c r="AH107" i="2"/>
  <c r="U110" i="2"/>
  <c r="AG117" i="2"/>
  <c r="AH119" i="2"/>
  <c r="S120" i="2"/>
  <c r="S121" i="2"/>
  <c r="AC128" i="2"/>
  <c r="AH131" i="2"/>
  <c r="T132" i="2"/>
  <c r="AH137" i="2"/>
  <c r="T140" i="2"/>
  <c r="S145" i="2"/>
  <c r="T152" i="2"/>
  <c r="AG155" i="2"/>
  <c r="AC157" i="2"/>
  <c r="AH161" i="2"/>
  <c r="T164" i="2"/>
  <c r="AH167" i="2"/>
  <c r="AG170" i="2"/>
  <c r="AH176" i="2"/>
  <c r="AG177" i="2"/>
  <c r="AH179" i="2"/>
  <c r="AC185" i="2"/>
  <c r="S188" i="2"/>
  <c r="AH191" i="2"/>
  <c r="AE193" i="2"/>
  <c r="AH195" i="2"/>
  <c r="AD200" i="2"/>
  <c r="AG211" i="2"/>
  <c r="AH215" i="2"/>
  <c r="AH225" i="2"/>
  <c r="AG231" i="2"/>
  <c r="AG235" i="2"/>
  <c r="U236" i="2"/>
  <c r="AC241" i="2"/>
  <c r="AH247" i="2"/>
  <c r="U248" i="2"/>
  <c r="S252" i="2"/>
  <c r="S253" i="2"/>
  <c r="S254" i="2"/>
  <c r="S260" i="2"/>
  <c r="AG264" i="2"/>
  <c r="AH271" i="2"/>
  <c r="U272" i="2"/>
  <c r="S289" i="2"/>
  <c r="AG295" i="2"/>
  <c r="AD302" i="2"/>
  <c r="AG303" i="2"/>
  <c r="AD305" i="2"/>
  <c r="AG316" i="2"/>
  <c r="AE320" i="2"/>
  <c r="AE332" i="2"/>
  <c r="T336" i="2"/>
  <c r="S337" i="2"/>
  <c r="AG343" i="2"/>
  <c r="T350" i="2"/>
  <c r="AH352" i="2"/>
  <c r="AH355" i="2"/>
  <c r="T356" i="2"/>
  <c r="T361" i="2"/>
  <c r="AC362" i="2"/>
  <c r="AF368" i="2"/>
  <c r="AE369" i="2"/>
  <c r="AC373" i="2"/>
  <c r="AH379" i="2"/>
  <c r="AE380" i="2"/>
  <c r="AH381" i="2"/>
  <c r="AC384" i="2"/>
  <c r="AD385" i="2"/>
  <c r="U386" i="2"/>
  <c r="S392" i="2"/>
  <c r="AH403" i="2"/>
  <c r="AF404" i="2"/>
  <c r="S408" i="2"/>
  <c r="AH415" i="2"/>
  <c r="T422" i="2"/>
  <c r="AG423" i="2"/>
  <c r="AG424" i="2"/>
  <c r="AH427" i="2"/>
  <c r="AH429" i="2"/>
  <c r="T432" i="2"/>
  <c r="T434" i="2"/>
  <c r="AG439" i="2"/>
  <c r="AG445" i="2"/>
  <c r="S446" i="2"/>
  <c r="AH447" i="2"/>
  <c r="AG451" i="2"/>
  <c r="U452" i="2"/>
  <c r="AH455" i="2"/>
  <c r="U456" i="2"/>
  <c r="T457" i="2"/>
  <c r="AH463" i="2"/>
  <c r="U468" i="2"/>
  <c r="AG473" i="2"/>
  <c r="AH475" i="2"/>
  <c r="T476" i="2"/>
  <c r="AG477" i="2"/>
  <c r="AH479" i="2"/>
  <c r="AE481" i="2"/>
  <c r="T492" i="2"/>
  <c r="AG494" i="2"/>
  <c r="AH496" i="2"/>
  <c r="S500" i="2"/>
  <c r="U504" i="2"/>
  <c r="AF505" i="2"/>
  <c r="AH506" i="2"/>
  <c r="AH509" i="2"/>
  <c r="S518" i="2"/>
  <c r="AG523" i="2"/>
  <c r="T536" i="2"/>
  <c r="AC542" i="2"/>
  <c r="AG545" i="2"/>
  <c r="AE548" i="2"/>
  <c r="AH551" i="2"/>
  <c r="AH557" i="2"/>
  <c r="AG559" i="2"/>
  <c r="AE560" i="2"/>
  <c r="T564" i="2"/>
  <c r="AG567" i="2"/>
  <c r="AH571" i="2"/>
  <c r="U572" i="2"/>
  <c r="T577" i="2"/>
  <c r="AG583" i="2"/>
  <c r="S588" i="2"/>
  <c r="S596" i="2"/>
  <c r="AH607" i="2"/>
  <c r="AC617" i="2"/>
  <c r="AG619" i="2"/>
  <c r="U637" i="2"/>
  <c r="AH655" i="2"/>
  <c r="T662" i="2"/>
  <c r="AF667" i="2"/>
  <c r="T673" i="2"/>
  <c r="AG679" i="2"/>
  <c r="U680" i="2"/>
  <c r="AG684" i="2"/>
  <c r="U692" i="2"/>
  <c r="AH695" i="2"/>
  <c r="AC697" i="2"/>
  <c r="U698" i="2"/>
  <c r="AH699" i="2"/>
  <c r="AE708" i="2"/>
  <c r="AG725" i="2"/>
  <c r="AG727" i="2"/>
  <c r="S728" i="2"/>
  <c r="AH731" i="2"/>
  <c r="S732" i="2"/>
  <c r="S734" i="2"/>
  <c r="B49" i="3"/>
  <c r="I49" i="3" s="1"/>
  <c r="B63" i="3"/>
  <c r="B62" i="3"/>
  <c r="G62" i="3" s="1"/>
  <c r="B14" i="3"/>
  <c r="B26" i="3"/>
  <c r="F26" i="3" s="1"/>
  <c r="B48" i="3"/>
  <c r="F48" i="3" s="1"/>
  <c r="B8" i="3"/>
  <c r="E8" i="3" s="1"/>
  <c r="B5" i="3"/>
  <c r="G5" i="3" s="1"/>
  <c r="B15" i="3"/>
  <c r="G15" i="3" s="1"/>
  <c r="B11" i="3"/>
  <c r="G11" i="3" s="1"/>
  <c r="B47" i="3"/>
  <c r="Q47" i="3" s="1"/>
  <c r="B56" i="3"/>
  <c r="G56" i="3" s="1"/>
  <c r="B7" i="3"/>
  <c r="F7" i="3" s="1"/>
  <c r="B22" i="3"/>
  <c r="I22" i="3" s="1"/>
  <c r="B43" i="3"/>
  <c r="I43" i="3" s="1"/>
  <c r="B67" i="3"/>
  <c r="B76" i="3"/>
  <c r="I76" i="3" s="1"/>
  <c r="B27" i="3"/>
  <c r="D27" i="3" s="1"/>
  <c r="B50" i="3"/>
  <c r="D50" i="3" s="1"/>
  <c r="B42" i="3"/>
  <c r="I42" i="3" s="1"/>
  <c r="B18" i="3"/>
  <c r="F18" i="3" s="1"/>
  <c r="B84" i="3"/>
  <c r="D84" i="3" s="1"/>
  <c r="B89" i="3"/>
  <c r="F89" i="3" s="1"/>
  <c r="B9" i="3"/>
  <c r="I9" i="3" s="1"/>
  <c r="B65" i="3"/>
  <c r="F65" i="3" s="1"/>
  <c r="B25" i="3"/>
  <c r="I25" i="3" s="1"/>
  <c r="B13" i="3"/>
  <c r="B72" i="3"/>
  <c r="I72" i="3" s="1"/>
  <c r="B82" i="3"/>
  <c r="B37" i="3"/>
  <c r="D37" i="3" s="1"/>
  <c r="B69" i="3"/>
  <c r="F69" i="3" s="1"/>
  <c r="B87" i="3"/>
  <c r="F87" i="3" s="1"/>
  <c r="B66" i="3"/>
  <c r="F66" i="3" s="1"/>
  <c r="B6" i="3"/>
  <c r="I6" i="3" s="1"/>
  <c r="B95" i="3"/>
  <c r="H95" i="3" s="1"/>
  <c r="B38" i="3"/>
  <c r="E38" i="3" s="1"/>
  <c r="B31" i="3"/>
  <c r="F31" i="3" s="1"/>
  <c r="B35" i="3"/>
  <c r="I35" i="3" s="1"/>
  <c r="B39" i="3"/>
  <c r="I39" i="3" s="1"/>
  <c r="B51" i="3"/>
  <c r="B92" i="3"/>
  <c r="I92" i="3" s="1"/>
  <c r="B23" i="3"/>
  <c r="D23" i="3" s="1"/>
  <c r="B21" i="3"/>
  <c r="D21" i="3" s="1"/>
  <c r="B40" i="3"/>
  <c r="B30" i="3"/>
  <c r="I30" i="3" s="1"/>
  <c r="B52" i="3"/>
  <c r="D52" i="3" s="1"/>
  <c r="B28" i="3"/>
  <c r="D28" i="3" s="1"/>
  <c r="B45" i="3"/>
  <c r="B32" i="3"/>
  <c r="B17" i="3"/>
  <c r="I17" i="3" s="1"/>
  <c r="B34" i="3"/>
  <c r="I34" i="3" s="1"/>
  <c r="B114" i="3"/>
  <c r="B3" i="3"/>
  <c r="E3" i="3" s="1"/>
  <c r="B53" i="3"/>
  <c r="G53" i="3" s="1"/>
  <c r="B68" i="3"/>
  <c r="E68" i="3" s="1"/>
  <c r="B81" i="3"/>
  <c r="G81" i="3" s="1"/>
  <c r="B36" i="3"/>
  <c r="G36" i="3" s="1"/>
  <c r="B91" i="3"/>
  <c r="E91" i="3" s="1"/>
  <c r="B16" i="3"/>
  <c r="Q16" i="3" s="1"/>
  <c r="B93" i="3"/>
  <c r="F93" i="3" s="1"/>
  <c r="B33" i="3"/>
  <c r="F33" i="3" s="1"/>
  <c r="B83" i="3"/>
  <c r="I83" i="3" s="1"/>
  <c r="B101" i="3"/>
  <c r="I101" i="3" s="1"/>
  <c r="B86" i="3"/>
  <c r="I86" i="3" s="1"/>
  <c r="B88" i="3"/>
  <c r="F88" i="3" s="1"/>
  <c r="B19" i="3"/>
  <c r="E19" i="3" s="1"/>
  <c r="B106" i="3"/>
  <c r="D106" i="3" s="1"/>
  <c r="B73" i="3"/>
  <c r="I73" i="3" s="1"/>
  <c r="B41" i="3"/>
  <c r="F41" i="3" s="1"/>
  <c r="B54" i="3"/>
  <c r="D54" i="3" s="1"/>
  <c r="B12" i="3"/>
  <c r="I12" i="3" s="1"/>
  <c r="B55" i="3"/>
  <c r="F55" i="3" s="1"/>
  <c r="B102" i="3"/>
  <c r="B108" i="3"/>
  <c r="I108" i="3" s="1"/>
  <c r="B90" i="3"/>
  <c r="G90" i="3" s="1"/>
  <c r="B64" i="3"/>
  <c r="H64" i="3" s="1"/>
  <c r="B59" i="3"/>
  <c r="I59" i="3" s="1"/>
  <c r="B57" i="3"/>
  <c r="F57" i="3" s="1"/>
  <c r="B44" i="3"/>
  <c r="H44" i="3" s="1"/>
  <c r="B103" i="3"/>
  <c r="H103" i="3" s="1"/>
  <c r="B71" i="3"/>
  <c r="H71" i="3" s="1"/>
  <c r="B97" i="3"/>
  <c r="P97" i="3" s="1"/>
  <c r="B10" i="3"/>
  <c r="D10" i="3" s="1"/>
  <c r="B70" i="3"/>
  <c r="E70" i="3" s="1"/>
  <c r="B99" i="3"/>
  <c r="I99" i="3" s="1"/>
  <c r="B20" i="3"/>
  <c r="I20" i="3" s="1"/>
  <c r="B110" i="3"/>
  <c r="I110" i="3" s="1"/>
  <c r="B74" i="3"/>
  <c r="B109" i="3"/>
  <c r="F109" i="3" s="1"/>
  <c r="B4" i="3"/>
  <c r="E4" i="3" s="1"/>
  <c r="B96" i="3"/>
  <c r="H96" i="3" s="1"/>
  <c r="B85" i="3"/>
  <c r="B94" i="3"/>
  <c r="F94" i="3" s="1"/>
  <c r="B79" i="3"/>
  <c r="D79" i="3" s="1"/>
  <c r="B104" i="3"/>
  <c r="F104" i="3" s="1"/>
  <c r="B24" i="3"/>
  <c r="F24" i="3" s="1"/>
  <c r="B60" i="3"/>
  <c r="F60" i="3" s="1"/>
  <c r="B58" i="3"/>
  <c r="Q58" i="3" s="1"/>
  <c r="B105" i="3"/>
  <c r="Q105" i="3" s="1"/>
  <c r="B111" i="3"/>
  <c r="B29" i="3"/>
  <c r="H29" i="3" s="1"/>
  <c r="B46" i="3"/>
  <c r="G46" i="3" s="1"/>
  <c r="B112" i="3"/>
  <c r="D112" i="3" s="1"/>
  <c r="B116" i="3"/>
  <c r="I116" i="3" s="1"/>
  <c r="B80" i="3"/>
  <c r="F80" i="3" s="1"/>
  <c r="B117" i="3"/>
  <c r="I117" i="3" s="1"/>
  <c r="B61" i="3"/>
  <c r="E61" i="3" s="1"/>
  <c r="B107" i="3"/>
  <c r="F107" i="3" s="1"/>
  <c r="B78" i="3"/>
  <c r="F78" i="3" s="1"/>
  <c r="B75" i="3"/>
  <c r="I75" i="3" s="1"/>
  <c r="B2" i="3"/>
  <c r="I2" i="3" s="1"/>
  <c r="B98" i="3"/>
  <c r="B118" i="3"/>
  <c r="G118" i="3" s="1"/>
  <c r="B119" i="3"/>
  <c r="D119" i="3" s="1"/>
  <c r="B113" i="3"/>
  <c r="D113" i="3" s="1"/>
  <c r="B115" i="3"/>
  <c r="I115" i="3" s="1"/>
  <c r="B120" i="3"/>
  <c r="I120" i="3" s="1"/>
  <c r="B77" i="3"/>
  <c r="D77" i="3" s="1"/>
  <c r="B121" i="3"/>
  <c r="D121" i="3" s="1"/>
  <c r="B122" i="3"/>
  <c r="B100" i="3"/>
  <c r="I100" i="3" s="1"/>
  <c r="AQ560" i="2"/>
  <c r="AQ602" i="2"/>
  <c r="AQ610" i="2"/>
  <c r="AQ156" i="2"/>
  <c r="AQ397" i="2"/>
  <c r="AQ565" i="2"/>
  <c r="AQ318" i="2"/>
  <c r="AQ492" i="2"/>
  <c r="AQ593" i="2"/>
  <c r="AQ355" i="2"/>
  <c r="AQ329" i="2"/>
  <c r="AQ530" i="2"/>
  <c r="AQ131" i="2"/>
  <c r="AQ272" i="2"/>
  <c r="AQ688" i="2"/>
  <c r="AQ174" i="2"/>
  <c r="AQ126" i="2"/>
  <c r="AQ396" i="2"/>
  <c r="AQ485" i="2"/>
  <c r="AQ469" i="2"/>
  <c r="AQ668" i="2"/>
  <c r="AQ68" i="2"/>
  <c r="AQ398" i="2"/>
  <c r="AQ135" i="2"/>
  <c r="AQ346" i="2"/>
  <c r="AQ242" i="2"/>
  <c r="AQ24" i="2"/>
  <c r="AQ183" i="2"/>
  <c r="AQ548" i="2"/>
  <c r="AQ667" i="2"/>
  <c r="AQ337" i="2"/>
  <c r="AQ139" i="2"/>
  <c r="AQ85" i="2"/>
  <c r="AQ665" i="2"/>
  <c r="AQ61" i="2"/>
  <c r="AQ655" i="2"/>
  <c r="AQ136" i="2"/>
  <c r="AQ615" i="2"/>
  <c r="AQ90" i="2"/>
  <c r="AQ326" i="2"/>
  <c r="AQ10" i="2"/>
  <c r="AQ95" i="2"/>
  <c r="AQ550" i="2"/>
  <c r="AQ29" i="2"/>
  <c r="AQ452" i="2"/>
  <c r="AQ285" i="2"/>
  <c r="AQ208" i="2"/>
  <c r="AQ545" i="2"/>
  <c r="AQ327" i="2"/>
  <c r="AQ439" i="2"/>
  <c r="AQ200" i="2"/>
  <c r="AQ171" i="2"/>
  <c r="AQ66" i="2"/>
  <c r="AQ653" i="2"/>
  <c r="AQ118" i="2"/>
  <c r="AQ531" i="2"/>
  <c r="AQ395" i="2"/>
  <c r="AQ203" i="2"/>
  <c r="AQ73" i="2"/>
  <c r="AQ141" i="2"/>
  <c r="AQ581" i="2"/>
  <c r="AQ540" i="2"/>
  <c r="AQ431" i="2"/>
  <c r="AQ340" i="2"/>
  <c r="AQ368" i="2"/>
  <c r="AQ478" i="2"/>
  <c r="AQ308" i="2"/>
  <c r="AQ217" i="2"/>
  <c r="AQ182" i="2"/>
  <c r="AQ461" i="2"/>
  <c r="AQ513" i="2"/>
  <c r="AQ449" i="2"/>
  <c r="AQ292" i="2"/>
  <c r="AQ89" i="2"/>
  <c r="AQ394" i="2"/>
  <c r="AQ177" i="2"/>
  <c r="AQ3" i="2"/>
  <c r="AQ144" i="2"/>
  <c r="AQ134" i="2"/>
  <c r="AQ480" i="2"/>
  <c r="AQ509" i="2"/>
  <c r="AQ331" i="2"/>
  <c r="AQ307" i="2"/>
  <c r="AQ215" i="2"/>
  <c r="AQ11" i="2"/>
  <c r="AQ322" i="2"/>
  <c r="AQ6" i="2"/>
  <c r="AQ97" i="2"/>
  <c r="AQ235" i="2"/>
  <c r="AQ269" i="2"/>
  <c r="AQ611" i="2"/>
  <c r="AQ57" i="2"/>
  <c r="AQ635" i="2"/>
  <c r="AQ293" i="2"/>
  <c r="AQ412" i="2"/>
  <c r="AQ48" i="2"/>
  <c r="AQ284" i="2"/>
  <c r="AQ406" i="2"/>
  <c r="AQ47" i="2"/>
  <c r="AQ319" i="2"/>
  <c r="AQ224" i="2"/>
  <c r="AQ5" i="2"/>
  <c r="AQ297" i="2"/>
  <c r="AQ161" i="2"/>
  <c r="AQ434" i="2"/>
  <c r="AQ170" i="2"/>
  <c r="AQ196" i="2"/>
  <c r="AQ526" i="2"/>
  <c r="AQ194" i="2"/>
  <c r="AQ590" i="2"/>
  <c r="AQ201" i="2"/>
  <c r="AQ102" i="2"/>
  <c r="AQ279" i="2"/>
  <c r="AQ310" i="2"/>
  <c r="AQ423" i="2"/>
  <c r="AQ43" i="2"/>
  <c r="AQ379" i="2"/>
  <c r="AQ175" i="2"/>
  <c r="AQ708" i="2"/>
  <c r="AQ582" i="2"/>
  <c r="AQ190" i="2"/>
  <c r="AQ522" i="2"/>
  <c r="AQ344" i="2"/>
  <c r="AQ38" i="2"/>
  <c r="AQ228" i="2"/>
  <c r="AQ239" i="2"/>
  <c r="AQ288" i="2"/>
  <c r="AQ488" i="2"/>
  <c r="AQ541" i="2"/>
  <c r="AQ372" i="2"/>
  <c r="AQ256" i="2"/>
  <c r="AQ240" i="2"/>
  <c r="AQ180" i="2"/>
  <c r="AQ444" i="2"/>
  <c r="AQ230" i="2"/>
  <c r="AQ45" i="2"/>
  <c r="AQ28" i="2"/>
  <c r="AQ417" i="2"/>
  <c r="AQ246" i="2"/>
  <c r="AQ198" i="2"/>
  <c r="AQ447" i="2"/>
  <c r="AQ721" i="2"/>
  <c r="AQ320" i="2"/>
  <c r="AQ241" i="2"/>
  <c r="AQ376" i="2"/>
  <c r="AQ291" i="2"/>
  <c r="AQ187" i="2"/>
  <c r="AQ165" i="2"/>
  <c r="AQ243" i="2"/>
  <c r="AQ711" i="2"/>
  <c r="AQ105" i="2"/>
  <c r="AQ86" i="2"/>
  <c r="AQ352" i="2"/>
  <c r="AQ100" i="2"/>
  <c r="AQ510" i="2"/>
  <c r="AQ450" i="2"/>
  <c r="AQ604" i="2"/>
  <c r="AQ2" i="2"/>
  <c r="AQ20" i="2"/>
  <c r="AQ25" i="2"/>
  <c r="AQ169" i="2"/>
  <c r="AQ249" i="2"/>
  <c r="AQ605" i="2"/>
  <c r="AQ420" i="2"/>
  <c r="AQ76" i="2"/>
  <c r="AQ508" i="2"/>
  <c r="AQ458" i="2"/>
  <c r="AQ633" i="2"/>
  <c r="AQ479" i="2"/>
  <c r="AQ562" i="2"/>
  <c r="AQ532" i="2"/>
  <c r="AQ236" i="2"/>
  <c r="AQ627" i="2"/>
  <c r="AQ658" i="2"/>
  <c r="AQ621" i="2"/>
  <c r="AQ342" i="2"/>
  <c r="AQ163" i="2"/>
  <c r="AQ539" i="2"/>
  <c r="AQ192" i="2"/>
  <c r="AQ30" i="2"/>
  <c r="AQ181" i="2"/>
  <c r="AQ17" i="2"/>
  <c r="AQ218" i="2"/>
  <c r="AQ233" i="2"/>
  <c r="AQ595" i="2"/>
  <c r="AQ568" i="2"/>
  <c r="AQ660" i="2"/>
  <c r="AQ432" i="2"/>
  <c r="AQ657" i="2"/>
  <c r="AQ330" i="2"/>
  <c r="AQ289" i="2"/>
  <c r="AQ437" i="2"/>
  <c r="AQ453" i="2"/>
  <c r="AQ638" i="2"/>
  <c r="AQ83" i="2"/>
  <c r="AQ82" i="2"/>
  <c r="AQ387" i="2"/>
  <c r="AQ624" i="2"/>
  <c r="AQ559" i="2"/>
  <c r="AQ206" i="2"/>
  <c r="AQ440" i="2"/>
  <c r="AQ465" i="2"/>
  <c r="AQ211" i="2"/>
  <c r="AQ389" i="2"/>
  <c r="AQ173" i="2"/>
  <c r="AQ353" i="2"/>
  <c r="AQ546" i="2"/>
  <c r="AQ87" i="2"/>
  <c r="AQ296" i="2"/>
  <c r="AQ661" i="2"/>
  <c r="AQ345" i="2"/>
  <c r="AQ486" i="2"/>
  <c r="AQ209" i="2"/>
  <c r="AQ500" i="2"/>
  <c r="AQ88" i="2"/>
  <c r="AQ534" i="2"/>
  <c r="AQ572" i="2"/>
  <c r="AQ268" i="2"/>
  <c r="AQ186" i="2"/>
  <c r="AQ515" i="2"/>
  <c r="AQ168" i="2"/>
  <c r="AQ253" i="2"/>
  <c r="AQ424" i="2"/>
  <c r="AQ404" i="2"/>
  <c r="AQ56" i="2"/>
  <c r="AQ119" i="2"/>
  <c r="AQ108" i="2"/>
  <c r="AQ351" i="2"/>
  <c r="AQ44" i="2"/>
  <c r="AQ666" i="2"/>
  <c r="AQ519" i="2"/>
  <c r="AQ575" i="2"/>
  <c r="AQ722" i="2"/>
  <c r="AQ625" i="2"/>
  <c r="AQ286" i="2"/>
  <c r="AQ525" i="2"/>
  <c r="AQ589" i="2"/>
  <c r="AQ311" i="2"/>
  <c r="AQ220" i="2"/>
  <c r="AQ51" i="2"/>
  <c r="AQ707" i="2"/>
  <c r="AQ504" i="2"/>
  <c r="AQ459" i="2"/>
  <c r="AQ78" i="2"/>
  <c r="AQ150" i="2"/>
  <c r="AQ178" i="2"/>
  <c r="AQ303" i="2"/>
  <c r="AQ700" i="2"/>
  <c r="AQ195" i="2"/>
  <c r="AQ347" i="2"/>
  <c r="AQ312" i="2"/>
  <c r="AQ18" i="2"/>
  <c r="AQ245" i="2"/>
  <c r="AQ551" i="2"/>
  <c r="AQ490" i="2"/>
  <c r="AQ60" i="2"/>
  <c r="AQ305" i="2"/>
  <c r="AQ410" i="2"/>
  <c r="AQ204" i="2"/>
  <c r="AQ16" i="2"/>
  <c r="AQ365" i="2"/>
  <c r="AQ556" i="2"/>
  <c r="AQ276" i="2"/>
  <c r="AQ642" i="2"/>
  <c r="AQ428" i="2"/>
  <c r="AQ571" i="2"/>
  <c r="AQ472" i="2"/>
  <c r="AQ197" i="2"/>
  <c r="AQ159" i="2"/>
  <c r="AQ79" i="2"/>
  <c r="AQ409" i="2"/>
  <c r="AQ566" i="2"/>
  <c r="AQ386" i="2"/>
  <c r="AQ152" i="2"/>
  <c r="AQ456" i="2"/>
  <c r="AQ153" i="2"/>
  <c r="AQ594" i="2"/>
  <c r="AQ290" i="2"/>
  <c r="AQ70" i="2"/>
  <c r="AQ441" i="2"/>
  <c r="AQ52" i="2"/>
  <c r="AQ250" i="2"/>
  <c r="AQ263" i="2"/>
  <c r="AQ505" i="2"/>
  <c r="AQ67" i="2"/>
  <c r="AQ31" i="2"/>
  <c r="AQ264" i="2"/>
  <c r="AQ723" i="2"/>
  <c r="AQ104" i="2"/>
  <c r="AQ46" i="2"/>
  <c r="AQ639" i="2"/>
  <c r="AQ154" i="2"/>
  <c r="AQ576" i="2"/>
  <c r="AQ324" i="2"/>
  <c r="AQ567" i="2"/>
  <c r="AQ543" i="2"/>
  <c r="AQ50" i="2"/>
  <c r="AQ7" i="2"/>
  <c r="AQ109" i="2"/>
  <c r="AQ502" i="2"/>
  <c r="AQ616" i="2"/>
  <c r="AQ191" i="2"/>
  <c r="AQ185" i="2"/>
  <c r="AQ221" i="2"/>
  <c r="AQ270" i="2"/>
  <c r="AQ323" i="2"/>
  <c r="AQ254" i="2"/>
  <c r="AQ454" i="2"/>
  <c r="AQ496" i="2"/>
  <c r="AQ309" i="2"/>
  <c r="AQ325" i="2"/>
  <c r="AQ140" i="2"/>
  <c r="AQ671" i="2"/>
  <c r="AQ92" i="2"/>
  <c r="AQ267" i="2"/>
  <c r="AQ554" i="2"/>
  <c r="AQ425" i="2"/>
  <c r="AQ166" i="2"/>
  <c r="AQ58" i="2"/>
  <c r="AQ137" i="2"/>
  <c r="AQ130" i="2"/>
  <c r="AQ222" i="2"/>
  <c r="AQ72" i="2"/>
  <c r="AQ489" i="2"/>
  <c r="AQ418" i="2"/>
  <c r="AQ111" i="2"/>
  <c r="AQ636" i="2"/>
  <c r="AQ229" i="2"/>
  <c r="AQ42" i="2"/>
  <c r="AQ9" i="2"/>
  <c r="AQ390" i="2"/>
  <c r="AQ588" i="2"/>
  <c r="AQ35" i="2"/>
  <c r="AQ62" i="2"/>
  <c r="AQ578" i="2"/>
  <c r="AQ716" i="2"/>
  <c r="AQ332" i="2"/>
  <c r="AQ609" i="2"/>
  <c r="AQ664" i="2"/>
  <c r="AQ704" i="2"/>
  <c r="AQ39" i="2"/>
  <c r="AQ470" i="2"/>
  <c r="AQ514" i="2"/>
  <c r="AQ277" i="2"/>
  <c r="AQ476" i="2"/>
  <c r="AQ121" i="2"/>
  <c r="AQ321" i="2"/>
  <c r="AQ399" i="2"/>
  <c r="AQ176" i="2"/>
  <c r="AQ27" i="2"/>
  <c r="AQ146" i="2"/>
  <c r="AQ520" i="2"/>
  <c r="AQ674" i="2"/>
  <c r="AQ80" i="2"/>
  <c r="AQ527" i="2"/>
  <c r="AQ251" i="2"/>
  <c r="AQ361" i="2"/>
  <c r="AQ555" i="2"/>
  <c r="AQ304" i="2"/>
  <c r="AQ142" i="2"/>
  <c r="AQ160" i="2"/>
  <c r="AQ313" i="2"/>
  <c r="AQ617" i="2"/>
  <c r="AQ258" i="2"/>
  <c r="AQ157" i="2"/>
  <c r="AQ103" i="2"/>
  <c r="AQ316" i="2"/>
  <c r="AQ416" i="2"/>
  <c r="AQ673" i="2"/>
  <c r="AQ521" i="2"/>
  <c r="AQ585" i="2"/>
  <c r="AQ690" i="2"/>
  <c r="AQ400" i="2"/>
  <c r="AQ391" i="2"/>
  <c r="AQ162" i="2"/>
  <c r="AQ127" i="2"/>
  <c r="AQ93" i="2"/>
  <c r="AQ623" i="2"/>
  <c r="AQ282" i="2"/>
  <c r="AQ207" i="2"/>
  <c r="AQ234" i="2"/>
  <c r="AQ592" i="2"/>
  <c r="AQ132" i="2"/>
  <c r="AQ384" i="2"/>
  <c r="AQ557" i="2"/>
  <c r="AQ259" i="2"/>
  <c r="AQ692" i="2"/>
  <c r="AQ468" i="2"/>
  <c r="AQ98" i="2"/>
  <c r="AQ36" i="2"/>
  <c r="AQ205" i="2"/>
  <c r="AQ421" i="2"/>
  <c r="AQ133" i="2"/>
  <c r="AQ22" i="2"/>
  <c r="AQ71" i="2"/>
  <c r="AQ360" i="2"/>
  <c r="AQ55" i="2"/>
  <c r="AQ366" i="2"/>
  <c r="AQ637" i="2"/>
  <c r="AQ125" i="2"/>
  <c r="AQ446" i="2"/>
  <c r="AQ21" i="2"/>
  <c r="AQ231" i="2"/>
  <c r="AQ373" i="2"/>
  <c r="AQ393" i="2"/>
  <c r="AQ147" i="2"/>
  <c r="AQ193" i="2"/>
  <c r="AQ580" i="2"/>
  <c r="AQ219" i="2"/>
  <c r="AQ214" i="2"/>
  <c r="AQ13" i="2"/>
  <c r="AQ145" i="2"/>
  <c r="AQ23" i="2"/>
  <c r="AQ730" i="2"/>
  <c r="AQ523" i="2"/>
  <c r="AQ646" i="2"/>
  <c r="AQ497" i="2"/>
  <c r="AQ164" i="2"/>
  <c r="AQ216" i="2"/>
  <c r="AQ339" i="2"/>
  <c r="AQ315" i="2"/>
  <c r="AQ8" i="2"/>
  <c r="AQ54" i="2"/>
  <c r="AQ517" i="2"/>
  <c r="AQ341" i="2"/>
  <c r="AQ618" i="2"/>
  <c r="AQ63" i="2"/>
  <c r="AQ129" i="2"/>
  <c r="AQ314" i="2"/>
  <c r="AQ640" i="2"/>
  <c r="AQ12" i="2"/>
  <c r="AQ477" i="2"/>
  <c r="AQ227" i="2"/>
  <c r="AQ683" i="2"/>
  <c r="AQ426" i="2"/>
  <c r="AQ433" i="2"/>
  <c r="AQ158" i="2"/>
  <c r="AQ281" i="2"/>
  <c r="AQ117" i="2"/>
  <c r="AQ462" i="2"/>
  <c r="AQ649" i="2"/>
  <c r="AQ686" i="2"/>
  <c r="AQ375" i="2"/>
  <c r="AQ363" i="2"/>
  <c r="AQ411" i="2"/>
  <c r="AQ244" i="2"/>
  <c r="AQ266" i="2"/>
  <c r="AQ149" i="2"/>
  <c r="AQ113" i="2"/>
  <c r="AQ4" i="2"/>
  <c r="AQ212" i="2"/>
  <c r="AQ727" i="2"/>
  <c r="AQ402" i="2"/>
  <c r="AQ15" i="2"/>
  <c r="AQ299" i="2"/>
  <c r="AQ115" i="2"/>
  <c r="AQ544" i="2"/>
  <c r="AQ260" i="2"/>
  <c r="AQ524" i="2"/>
  <c r="AQ179" i="2"/>
  <c r="AQ74" i="2"/>
  <c r="AQ184" i="2"/>
  <c r="AQ41" i="2"/>
  <c r="AQ350" i="2"/>
  <c r="AQ419" i="2"/>
  <c r="AQ614" i="2"/>
  <c r="AQ725" i="2"/>
  <c r="AQ367" i="2"/>
  <c r="AQ466" i="2"/>
  <c r="AQ123" i="2"/>
  <c r="AQ335" i="2"/>
  <c r="AQ167" i="2"/>
  <c r="AQ535" i="2"/>
  <c r="AQ430" i="2"/>
  <c r="AQ732" i="2"/>
  <c r="AQ608" i="2"/>
  <c r="AQ503" i="2"/>
  <c r="AQ457" i="2"/>
  <c r="AQ381" i="2"/>
  <c r="AQ651" i="2"/>
  <c r="AQ467" i="2"/>
  <c r="AQ601" i="2"/>
  <c r="AQ682" i="2"/>
  <c r="AQ338" i="2"/>
  <c r="AQ436" i="2"/>
  <c r="AQ463" i="2"/>
  <c r="AQ261" i="2"/>
  <c r="AQ675" i="2"/>
  <c r="AQ107" i="2"/>
  <c r="AQ19" i="2"/>
  <c r="AQ676" i="2"/>
  <c r="AQ14" i="2"/>
  <c r="AQ148" i="2"/>
  <c r="AQ298" i="2"/>
  <c r="AQ487" i="2"/>
  <c r="AQ64" i="2"/>
  <c r="AQ598" i="2"/>
  <c r="AQ413" i="2"/>
  <c r="AQ94" i="2"/>
  <c r="AQ349" i="2"/>
  <c r="AQ529" i="2"/>
  <c r="AQ382" i="2"/>
  <c r="AQ481" i="2"/>
  <c r="AQ652" i="2"/>
  <c r="AQ603" i="2"/>
  <c r="AQ483" i="2"/>
  <c r="AQ733" i="2"/>
  <c r="AQ474" i="2"/>
  <c r="AQ124" i="2"/>
  <c r="AQ407" i="2"/>
  <c r="AQ370" i="2"/>
  <c r="AQ283" i="2"/>
  <c r="AQ265" i="2"/>
  <c r="AQ687" i="2"/>
  <c r="AQ232" i="2"/>
  <c r="AQ380" i="2"/>
  <c r="AQ703" i="2"/>
  <c r="AQ455" i="2"/>
  <c r="AQ583" i="2"/>
  <c r="AQ438" i="2"/>
  <c r="AQ295" i="2"/>
  <c r="AQ333" i="2"/>
  <c r="AQ210" i="2"/>
  <c r="AQ464" i="2"/>
  <c r="AQ538" i="2"/>
  <c r="AQ69" i="2"/>
  <c r="AQ199" i="2"/>
  <c r="AQ59" i="2"/>
  <c r="AQ96" i="2"/>
  <c r="AQ612" i="2"/>
  <c r="AQ225" i="2"/>
  <c r="AQ512" i="2"/>
  <c r="AQ294" i="2"/>
  <c r="AQ388" i="2"/>
  <c r="AQ32" i="2"/>
  <c r="AQ619" i="2"/>
  <c r="AQ114" i="2"/>
  <c r="AQ622" i="2"/>
  <c r="AQ561" i="2"/>
  <c r="AQ188" i="2"/>
  <c r="AQ280" i="2"/>
  <c r="AQ484" i="2"/>
  <c r="AQ537" i="2"/>
  <c r="AQ33" i="2"/>
  <c r="AQ37" i="2"/>
  <c r="AQ84" i="2"/>
  <c r="AQ645" i="2"/>
  <c r="AQ40" i="2"/>
  <c r="AQ81" i="2"/>
  <c r="AQ26" i="2"/>
  <c r="AQ49" i="2"/>
  <c r="AQ695" i="2"/>
  <c r="AQ471" i="2"/>
  <c r="AQ536" i="2"/>
  <c r="AQ252" i="2"/>
  <c r="AQ475" i="2"/>
  <c r="AQ628" i="2"/>
  <c r="AQ448" i="2"/>
  <c r="AQ262" i="2"/>
  <c r="AQ278" i="2"/>
  <c r="AQ348" i="2"/>
  <c r="AQ369" i="2"/>
  <c r="AQ443" i="2"/>
  <c r="AQ34" i="2"/>
  <c r="AQ122" i="2"/>
  <c r="AQ698" i="2"/>
  <c r="AQ306" i="2"/>
  <c r="AQ663" i="2"/>
  <c r="AQ77" i="2"/>
  <c r="AQ643" i="2"/>
  <c r="AQ189" i="2"/>
  <c r="AQ719" i="2"/>
  <c r="AQ356" i="2"/>
  <c r="AQ579" i="2"/>
  <c r="AQ364" i="2"/>
  <c r="AQ422" i="2"/>
  <c r="AQ371" i="2"/>
  <c r="AQ678" i="2"/>
  <c r="AQ705" i="2"/>
  <c r="AQ511" i="2"/>
  <c r="AQ155" i="2"/>
  <c r="AQ334" i="2"/>
  <c r="AQ669" i="2"/>
  <c r="AQ151" i="2"/>
  <c r="AQ696" i="2"/>
  <c r="AQ106" i="2"/>
  <c r="AQ101" i="2"/>
  <c r="AQ213" i="2"/>
  <c r="AQ336" i="2"/>
  <c r="AQ680" i="2"/>
  <c r="AQ584" i="2"/>
  <c r="AQ248" i="2"/>
  <c r="AQ493" i="2"/>
  <c r="AQ143" i="2"/>
  <c r="AQ65" i="2"/>
  <c r="AQ451" i="2"/>
  <c r="AQ91" i="2"/>
  <c r="AQ53" i="2"/>
  <c r="AQ112" i="2"/>
  <c r="AQ729" i="2"/>
  <c r="AQ238" i="2"/>
  <c r="AQ128" i="2"/>
  <c r="AQ300" i="2"/>
  <c r="AQ570" i="2"/>
  <c r="AQ383" i="2"/>
  <c r="AQ116" i="2"/>
  <c r="AQ491" i="2"/>
  <c r="AQ274" i="2"/>
  <c r="AQ247" i="2"/>
  <c r="AQ709" i="2"/>
  <c r="AQ654" i="2"/>
  <c r="AQ385" i="2"/>
  <c r="AQ634" i="2"/>
  <c r="AQ549" i="2"/>
  <c r="AQ706" i="2"/>
  <c r="AQ120" i="2"/>
  <c r="AQ414" i="2"/>
  <c r="AQ518" i="2"/>
  <c r="AQ354" i="2"/>
  <c r="AQ644" i="2"/>
  <c r="AQ693" i="2"/>
  <c r="AQ392" i="2"/>
  <c r="AQ577" i="2"/>
  <c r="AQ681" i="2"/>
  <c r="AQ685" i="2"/>
  <c r="AQ552" i="2"/>
  <c r="AQ273" i="2"/>
  <c r="AQ702" i="2"/>
  <c r="AQ255" i="2"/>
  <c r="AQ403" i="2"/>
  <c r="AQ587" i="2"/>
  <c r="AQ498" i="2"/>
  <c r="AQ99" i="2"/>
  <c r="AQ691" i="2"/>
  <c r="AQ648" i="2"/>
  <c r="AQ735" i="2"/>
  <c r="AQ591" i="2"/>
  <c r="AQ574" i="2"/>
  <c r="AQ271" i="2"/>
  <c r="AQ516" i="2"/>
  <c r="AQ343" i="2"/>
  <c r="AQ362" i="2"/>
  <c r="AQ650" i="2"/>
  <c r="AQ599" i="2"/>
  <c r="AQ699" i="2"/>
  <c r="AQ138" i="2"/>
  <c r="AQ110" i="2"/>
  <c r="AQ287" i="2"/>
  <c r="AQ374" i="2"/>
  <c r="AQ358" i="2"/>
  <c r="AQ442" i="2"/>
  <c r="AQ237" i="2"/>
  <c r="AQ726" i="2"/>
  <c r="AQ542" i="2"/>
  <c r="AQ607" i="2"/>
  <c r="AQ75" i="2"/>
  <c r="AQ317" i="2"/>
  <c r="AQ301" i="2"/>
  <c r="AQ202" i="2"/>
  <c r="AQ573" i="2"/>
  <c r="AQ677" i="2"/>
  <c r="AQ328" i="2"/>
  <c r="AQ460" i="2"/>
  <c r="AQ586" i="2"/>
  <c r="AQ435" i="2"/>
  <c r="AQ408" i="2"/>
  <c r="AQ377" i="2"/>
  <c r="AQ606" i="2"/>
  <c r="AQ482" i="2"/>
  <c r="AQ223" i="2"/>
  <c r="AQ499" i="2"/>
  <c r="AQ495" i="2"/>
  <c r="AQ528" i="2"/>
  <c r="AQ564" i="2"/>
  <c r="AQ631" i="2"/>
  <c r="AQ401" i="2"/>
  <c r="AQ172" i="2"/>
  <c r="AQ620" i="2"/>
  <c r="AQ257" i="2"/>
  <c r="AQ501" i="2"/>
  <c r="AQ445" i="2"/>
  <c r="AQ558" i="2"/>
  <c r="AQ427" i="2"/>
  <c r="AQ302" i="2"/>
  <c r="AQ275" i="2"/>
  <c r="AQ378" i="2"/>
  <c r="AQ506" i="2"/>
  <c r="AQ507" i="2"/>
  <c r="AQ717" i="2"/>
  <c r="AQ533" i="2"/>
  <c r="AQ720" i="2"/>
  <c r="AQ357" i="2"/>
  <c r="AQ672" i="2"/>
  <c r="AQ714" i="2"/>
  <c r="AQ405" i="2"/>
  <c r="AQ613" i="2"/>
  <c r="AQ359" i="2"/>
  <c r="AQ226" i="2"/>
  <c r="AQ429" i="2"/>
  <c r="AQ494" i="2"/>
  <c r="AQ569" i="2"/>
  <c r="AQ547" i="2"/>
  <c r="AQ718" i="2"/>
  <c r="AQ626" i="2"/>
  <c r="AQ701" i="2"/>
  <c r="AQ712" i="2"/>
  <c r="AQ473" i="2"/>
  <c r="AQ415" i="2"/>
  <c r="AQ656" i="2"/>
  <c r="AQ647" i="2"/>
  <c r="AQ563" i="2"/>
  <c r="AQ734" i="2"/>
  <c r="AQ713" i="2"/>
  <c r="AQ600" i="2"/>
  <c r="AQ629" i="2"/>
  <c r="AQ689" i="2"/>
  <c r="AQ662" i="2"/>
  <c r="AQ553" i="2"/>
  <c r="AQ710" i="2"/>
  <c r="AQ694" i="2"/>
  <c r="AQ597" i="2"/>
  <c r="AQ697" i="2"/>
  <c r="AQ632" i="2"/>
  <c r="AQ724" i="2"/>
  <c r="AQ679" i="2"/>
  <c r="AQ715" i="2"/>
  <c r="AQ670" i="2"/>
  <c r="AQ659" i="2"/>
  <c r="AQ630" i="2"/>
  <c r="AQ641" i="2"/>
  <c r="AQ728" i="2"/>
  <c r="AQ596" i="2"/>
  <c r="AQ684" i="2"/>
  <c r="AQ731" i="2"/>
  <c r="AK560" i="2"/>
  <c r="AR560" i="2" s="1"/>
  <c r="AK602" i="2"/>
  <c r="AK610" i="2"/>
  <c r="AK156" i="2"/>
  <c r="AK397" i="2"/>
  <c r="AK565" i="2"/>
  <c r="AK318" i="2"/>
  <c r="AR318" i="2" s="1"/>
  <c r="AK492" i="2"/>
  <c r="AK593" i="2"/>
  <c r="AK355" i="2"/>
  <c r="AK329" i="2"/>
  <c r="AK530" i="2"/>
  <c r="AK131" i="2"/>
  <c r="AK272" i="2"/>
  <c r="AK688" i="2"/>
  <c r="AR688" i="2" s="1"/>
  <c r="AK174" i="2"/>
  <c r="AK126" i="2"/>
  <c r="AK396" i="2"/>
  <c r="AR396" i="2" s="1"/>
  <c r="AK485" i="2"/>
  <c r="AR485" i="2" s="1"/>
  <c r="AK469" i="2"/>
  <c r="AR469" i="2" s="1"/>
  <c r="AK668" i="2"/>
  <c r="AK68" i="2"/>
  <c r="AK398" i="2"/>
  <c r="AK135" i="2"/>
  <c r="AK346" i="2"/>
  <c r="AK242" i="2"/>
  <c r="AK24" i="2"/>
  <c r="AR24" i="2" s="1"/>
  <c r="AK183" i="2"/>
  <c r="AK548" i="2"/>
  <c r="AR548" i="2" s="1"/>
  <c r="AK667" i="2"/>
  <c r="AR667" i="2" s="1"/>
  <c r="AK337" i="2"/>
  <c r="AR337" i="2" s="1"/>
  <c r="AK139" i="2"/>
  <c r="AK85" i="2"/>
  <c r="AK665" i="2"/>
  <c r="AK61" i="2"/>
  <c r="AR61" i="2" s="1"/>
  <c r="AK655" i="2"/>
  <c r="AR655" i="2" s="1"/>
  <c r="AK136" i="2"/>
  <c r="AR136" i="2" s="1"/>
  <c r="AK615" i="2"/>
  <c r="AR615" i="2" s="1"/>
  <c r="AK90" i="2"/>
  <c r="AK326" i="2"/>
  <c r="AK10" i="2"/>
  <c r="AK95" i="2"/>
  <c r="AK550" i="2"/>
  <c r="AR550" i="2" s="1"/>
  <c r="AK29" i="2"/>
  <c r="AK452" i="2"/>
  <c r="AR452" i="2" s="1"/>
  <c r="AK285" i="2"/>
  <c r="AR285" i="2" s="1"/>
  <c r="AK208" i="2"/>
  <c r="AR208" i="2" s="1"/>
  <c r="AK545" i="2"/>
  <c r="AR545" i="2" s="1"/>
  <c r="AK327" i="2"/>
  <c r="AK439" i="2"/>
  <c r="AK200" i="2"/>
  <c r="AK171" i="2"/>
  <c r="AK66" i="2"/>
  <c r="AR66" i="2" s="1"/>
  <c r="AK653" i="2"/>
  <c r="AK118" i="2"/>
  <c r="AK531" i="2"/>
  <c r="AK395" i="2"/>
  <c r="AR395" i="2" s="1"/>
  <c r="AK203" i="2"/>
  <c r="AK73" i="2"/>
  <c r="AK141" i="2"/>
  <c r="AK581" i="2"/>
  <c r="AK540" i="2"/>
  <c r="AK431" i="2"/>
  <c r="AK340" i="2"/>
  <c r="AK368" i="2"/>
  <c r="AR368" i="2" s="1"/>
  <c r="AK478" i="2"/>
  <c r="AK308" i="2"/>
  <c r="AK217" i="2"/>
  <c r="AR217" i="2" s="1"/>
  <c r="AK182" i="2"/>
  <c r="AR182" i="2" s="1"/>
  <c r="AK461" i="2"/>
  <c r="AK513" i="2"/>
  <c r="AK449" i="2"/>
  <c r="AK292" i="2"/>
  <c r="AR292" i="2" s="1"/>
  <c r="AK89" i="2"/>
  <c r="AK394" i="2"/>
  <c r="AR394" i="2" s="1"/>
  <c r="AK177" i="2"/>
  <c r="AK3" i="2"/>
  <c r="AK144" i="2"/>
  <c r="AK134" i="2"/>
  <c r="AK480" i="2"/>
  <c r="AK509" i="2"/>
  <c r="AK331" i="2"/>
  <c r="AK307" i="2"/>
  <c r="AR307" i="2" s="1"/>
  <c r="AK215" i="2"/>
  <c r="AK11" i="2"/>
  <c r="AK322" i="2"/>
  <c r="AK6" i="2"/>
  <c r="AK97" i="2"/>
  <c r="AK235" i="2"/>
  <c r="AK269" i="2"/>
  <c r="AK611" i="2"/>
  <c r="AK57" i="2"/>
  <c r="AK635" i="2"/>
  <c r="AR635" i="2" s="1"/>
  <c r="AK293" i="2"/>
  <c r="AR293" i="2" s="1"/>
  <c r="AK412" i="2"/>
  <c r="AK48" i="2"/>
  <c r="AK284" i="2"/>
  <c r="AK406" i="2"/>
  <c r="AK47" i="2"/>
  <c r="AK319" i="2"/>
  <c r="AK224" i="2"/>
  <c r="AK5" i="2"/>
  <c r="AK297" i="2"/>
  <c r="AR297" i="2" s="1"/>
  <c r="AK161" i="2"/>
  <c r="AK434" i="2"/>
  <c r="AK170" i="2"/>
  <c r="AK196" i="2"/>
  <c r="AR196" i="2" s="1"/>
  <c r="AK526" i="2"/>
  <c r="AK194" i="2"/>
  <c r="AK590" i="2"/>
  <c r="AR590" i="2" s="1"/>
  <c r="AK201" i="2"/>
  <c r="AK102" i="2"/>
  <c r="AK279" i="2"/>
  <c r="AR279" i="2" s="1"/>
  <c r="AK310" i="2"/>
  <c r="AK423" i="2"/>
  <c r="AR423" i="2" s="1"/>
  <c r="AK43" i="2"/>
  <c r="AK379" i="2"/>
  <c r="AK175" i="2"/>
  <c r="AK708" i="2"/>
  <c r="AR708" i="2" s="1"/>
  <c r="AK582" i="2"/>
  <c r="AR582" i="2" s="1"/>
  <c r="AK190" i="2"/>
  <c r="AK522" i="2"/>
  <c r="AK344" i="2"/>
  <c r="AK38" i="2"/>
  <c r="AK228" i="2"/>
  <c r="AK239" i="2"/>
  <c r="AK288" i="2"/>
  <c r="AK488" i="2"/>
  <c r="AK541" i="2"/>
  <c r="AK372" i="2"/>
  <c r="AK256" i="2"/>
  <c r="AK240" i="2"/>
  <c r="AK180" i="2"/>
  <c r="AK444" i="2"/>
  <c r="AR444" i="2" s="1"/>
  <c r="AK230" i="2"/>
  <c r="AK45" i="2"/>
  <c r="AK28" i="2"/>
  <c r="AK417" i="2"/>
  <c r="AK246" i="2"/>
  <c r="AK198" i="2"/>
  <c r="AK447" i="2"/>
  <c r="AK721" i="2"/>
  <c r="AR721" i="2" s="1"/>
  <c r="AK320" i="2"/>
  <c r="AR320" i="2" s="1"/>
  <c r="AK241" i="2"/>
  <c r="AK376" i="2"/>
  <c r="AK291" i="2"/>
  <c r="AR291" i="2" s="1"/>
  <c r="AK187" i="2"/>
  <c r="AK165" i="2"/>
  <c r="AR165" i="2" s="1"/>
  <c r="AK243" i="2"/>
  <c r="AR243" i="2" s="1"/>
  <c r="AK711" i="2"/>
  <c r="AR711" i="2" s="1"/>
  <c r="AK105" i="2"/>
  <c r="AK86" i="2"/>
  <c r="AK352" i="2"/>
  <c r="AR352" i="2" s="1"/>
  <c r="AK100" i="2"/>
  <c r="AK510" i="2"/>
  <c r="AK450" i="2"/>
  <c r="AR450" i="2" s="1"/>
  <c r="AK604" i="2"/>
  <c r="AK2" i="2"/>
  <c r="AK20" i="2"/>
  <c r="AK25" i="2"/>
  <c r="AK169" i="2"/>
  <c r="AR169" i="2" s="1"/>
  <c r="AK249" i="2"/>
  <c r="AK605" i="2"/>
  <c r="AK420" i="2"/>
  <c r="AR420" i="2" s="1"/>
  <c r="AK76" i="2"/>
  <c r="AK508" i="2"/>
  <c r="AK458" i="2"/>
  <c r="AK633" i="2"/>
  <c r="AR633" i="2" s="1"/>
  <c r="AK479" i="2"/>
  <c r="AR479" i="2" s="1"/>
  <c r="AK562" i="2"/>
  <c r="AK532" i="2"/>
  <c r="AR532" i="2" s="1"/>
  <c r="AK236" i="2"/>
  <c r="AK627" i="2"/>
  <c r="AR627" i="2" s="1"/>
  <c r="AK658" i="2"/>
  <c r="AK621" i="2"/>
  <c r="AK342" i="2"/>
  <c r="AR342" i="2" s="1"/>
  <c r="AK163" i="2"/>
  <c r="AK539" i="2"/>
  <c r="AR539" i="2" s="1"/>
  <c r="AK192" i="2"/>
  <c r="AK30" i="2"/>
  <c r="AR30" i="2" s="1"/>
  <c r="AK181" i="2"/>
  <c r="AR181" i="2" s="1"/>
  <c r="AK17" i="2"/>
  <c r="AK218" i="2"/>
  <c r="AK233" i="2"/>
  <c r="AK595" i="2"/>
  <c r="AR595" i="2" s="1"/>
  <c r="AK568" i="2"/>
  <c r="AK660" i="2"/>
  <c r="AR660" i="2" s="1"/>
  <c r="AK432" i="2"/>
  <c r="AR432" i="2" s="1"/>
  <c r="AK657" i="2"/>
  <c r="AR657" i="2" s="1"/>
  <c r="AK330" i="2"/>
  <c r="AK289" i="2"/>
  <c r="AR289" i="2" s="1"/>
  <c r="AK437" i="2"/>
  <c r="AR437" i="2" s="1"/>
  <c r="AK453" i="2"/>
  <c r="AK638" i="2"/>
  <c r="AR638" i="2" s="1"/>
  <c r="AK83" i="2"/>
  <c r="AR83" i="2" s="1"/>
  <c r="AK82" i="2"/>
  <c r="AK387" i="2"/>
  <c r="AK624" i="2"/>
  <c r="AR624" i="2" s="1"/>
  <c r="AK559" i="2"/>
  <c r="AK206" i="2"/>
  <c r="AK440" i="2"/>
  <c r="AR440" i="2" s="1"/>
  <c r="AK465" i="2"/>
  <c r="AK211" i="2"/>
  <c r="AR211" i="2" s="1"/>
  <c r="AK389" i="2"/>
  <c r="AK173" i="2"/>
  <c r="AK353" i="2"/>
  <c r="AK546" i="2"/>
  <c r="AR546" i="2" s="1"/>
  <c r="AK87" i="2"/>
  <c r="AR87" i="2" s="1"/>
  <c r="AK296" i="2"/>
  <c r="AK661" i="2"/>
  <c r="AK345" i="2"/>
  <c r="AK486" i="2"/>
  <c r="AK209" i="2"/>
  <c r="AR209" i="2" s="1"/>
  <c r="AK500" i="2"/>
  <c r="AK88" i="2"/>
  <c r="AK534" i="2"/>
  <c r="AK572" i="2"/>
  <c r="AK268" i="2"/>
  <c r="AK186" i="2"/>
  <c r="AK515" i="2"/>
  <c r="AK168" i="2"/>
  <c r="AR168" i="2" s="1"/>
  <c r="AK253" i="2"/>
  <c r="AK424" i="2"/>
  <c r="AK404" i="2"/>
  <c r="AR404" i="2" s="1"/>
  <c r="AK56" i="2"/>
  <c r="AK119" i="2"/>
  <c r="AR119" i="2" s="1"/>
  <c r="AK108" i="2"/>
  <c r="AK351" i="2"/>
  <c r="AK44" i="2"/>
  <c r="AK666" i="2"/>
  <c r="AK519" i="2"/>
  <c r="AK575" i="2"/>
  <c r="AK722" i="2"/>
  <c r="AR722" i="2" s="1"/>
  <c r="AK625" i="2"/>
  <c r="AK286" i="2"/>
  <c r="AK525" i="2"/>
  <c r="AK589" i="2"/>
  <c r="AR589" i="2" s="1"/>
  <c r="AK311" i="2"/>
  <c r="AK220" i="2"/>
  <c r="AR220" i="2" s="1"/>
  <c r="AK51" i="2"/>
  <c r="AK707" i="2"/>
  <c r="AR707" i="2" s="1"/>
  <c r="AK504" i="2"/>
  <c r="AK459" i="2"/>
  <c r="AK78" i="2"/>
  <c r="AK150" i="2"/>
  <c r="AR150" i="2" s="1"/>
  <c r="AK178" i="2"/>
  <c r="AR178" i="2" s="1"/>
  <c r="AK303" i="2"/>
  <c r="AK700" i="2"/>
  <c r="AR700" i="2" s="1"/>
  <c r="AK195" i="2"/>
  <c r="AK347" i="2"/>
  <c r="AK312" i="2"/>
  <c r="AK18" i="2"/>
  <c r="AK245" i="2"/>
  <c r="AR245" i="2" s="1"/>
  <c r="AK551" i="2"/>
  <c r="AR551" i="2" s="1"/>
  <c r="AK490" i="2"/>
  <c r="AK60" i="2"/>
  <c r="AK305" i="2"/>
  <c r="AK410" i="2"/>
  <c r="AK204" i="2"/>
  <c r="AK16" i="2"/>
  <c r="AK365" i="2"/>
  <c r="AK556" i="2"/>
  <c r="AK276" i="2"/>
  <c r="AR276" i="2" s="1"/>
  <c r="AK642" i="2"/>
  <c r="AR642" i="2" s="1"/>
  <c r="AK428" i="2"/>
  <c r="AK571" i="2"/>
  <c r="AR571" i="2" s="1"/>
  <c r="AK472" i="2"/>
  <c r="AR472" i="2" s="1"/>
  <c r="AK197" i="2"/>
  <c r="AK159" i="2"/>
  <c r="AK79" i="2"/>
  <c r="AK409" i="2"/>
  <c r="AK566" i="2"/>
  <c r="AR566" i="2" s="1"/>
  <c r="AK386" i="2"/>
  <c r="AK152" i="2"/>
  <c r="AR152" i="2" s="1"/>
  <c r="AK456" i="2"/>
  <c r="AR456" i="2" s="1"/>
  <c r="AK153" i="2"/>
  <c r="AK594" i="2"/>
  <c r="AK290" i="2"/>
  <c r="AK70" i="2"/>
  <c r="AK441" i="2"/>
  <c r="AK52" i="2"/>
  <c r="AK250" i="2"/>
  <c r="AK263" i="2"/>
  <c r="AK505" i="2"/>
  <c r="AR505" i="2" s="1"/>
  <c r="AK67" i="2"/>
  <c r="AK31" i="2"/>
  <c r="AR31" i="2" s="1"/>
  <c r="AK264" i="2"/>
  <c r="AR264" i="2" s="1"/>
  <c r="AK723" i="2"/>
  <c r="AR723" i="2" s="1"/>
  <c r="AK104" i="2"/>
  <c r="AK46" i="2"/>
  <c r="AK639" i="2"/>
  <c r="AR639" i="2" s="1"/>
  <c r="AK154" i="2"/>
  <c r="AK576" i="2"/>
  <c r="AK324" i="2"/>
  <c r="AR324" i="2" s="1"/>
  <c r="AK567" i="2"/>
  <c r="AK543" i="2"/>
  <c r="AK50" i="2"/>
  <c r="AK7" i="2"/>
  <c r="AK109" i="2"/>
  <c r="AK502" i="2"/>
  <c r="AR502" i="2" s="1"/>
  <c r="AK616" i="2"/>
  <c r="AK191" i="2"/>
  <c r="AK185" i="2"/>
  <c r="AK221" i="2"/>
  <c r="AK270" i="2"/>
  <c r="AK323" i="2"/>
  <c r="AK254" i="2"/>
  <c r="AK454" i="2"/>
  <c r="AK496" i="2"/>
  <c r="AK309" i="2"/>
  <c r="AK325" i="2"/>
  <c r="AK140" i="2"/>
  <c r="AR140" i="2" s="1"/>
  <c r="AK671" i="2"/>
  <c r="AR671" i="2" s="1"/>
  <c r="AK92" i="2"/>
  <c r="AK267" i="2"/>
  <c r="AK554" i="2"/>
  <c r="AK425" i="2"/>
  <c r="AK166" i="2"/>
  <c r="AK58" i="2"/>
  <c r="AK137" i="2"/>
  <c r="AK130" i="2"/>
  <c r="AK222" i="2"/>
  <c r="AK72" i="2"/>
  <c r="AK489" i="2"/>
  <c r="AR489" i="2" s="1"/>
  <c r="AK418" i="2"/>
  <c r="AR418" i="2" s="1"/>
  <c r="AK111" i="2"/>
  <c r="AR111" i="2" s="1"/>
  <c r="AK636" i="2"/>
  <c r="AR636" i="2" s="1"/>
  <c r="AK229" i="2"/>
  <c r="AK42" i="2"/>
  <c r="AR42" i="2" s="1"/>
  <c r="AK9" i="2"/>
  <c r="AK390" i="2"/>
  <c r="AK588" i="2"/>
  <c r="AR588" i="2" s="1"/>
  <c r="AK35" i="2"/>
  <c r="AK62" i="2"/>
  <c r="AK578" i="2"/>
  <c r="AR578" i="2" s="1"/>
  <c r="AK716" i="2"/>
  <c r="AR716" i="2" s="1"/>
  <c r="AK332" i="2"/>
  <c r="AK609" i="2"/>
  <c r="AR609" i="2" s="1"/>
  <c r="AK664" i="2"/>
  <c r="AK704" i="2"/>
  <c r="AK39" i="2"/>
  <c r="AR39" i="2" s="1"/>
  <c r="AK470" i="2"/>
  <c r="AR470" i="2" s="1"/>
  <c r="AK514" i="2"/>
  <c r="AK277" i="2"/>
  <c r="AK476" i="2"/>
  <c r="AK121" i="2"/>
  <c r="AK321" i="2"/>
  <c r="AR321" i="2" s="1"/>
  <c r="AK399" i="2"/>
  <c r="AK176" i="2"/>
  <c r="AK27" i="2"/>
  <c r="AK146" i="2"/>
  <c r="AK520" i="2"/>
  <c r="AK674" i="2"/>
  <c r="AR674" i="2" s="1"/>
  <c r="AK80" i="2"/>
  <c r="AK527" i="2"/>
  <c r="AR527" i="2" s="1"/>
  <c r="AK251" i="2"/>
  <c r="AK361" i="2"/>
  <c r="AK555" i="2"/>
  <c r="AK304" i="2"/>
  <c r="AR304" i="2" s="1"/>
  <c r="AK142" i="2"/>
  <c r="AK160" i="2"/>
  <c r="AK313" i="2"/>
  <c r="AK617" i="2"/>
  <c r="AR617" i="2" s="1"/>
  <c r="AK258" i="2"/>
  <c r="AK157" i="2"/>
  <c r="AR157" i="2" s="1"/>
  <c r="AK103" i="2"/>
  <c r="AK316" i="2"/>
  <c r="AK416" i="2"/>
  <c r="AK673" i="2"/>
  <c r="AR673" i="2" s="1"/>
  <c r="AK521" i="2"/>
  <c r="AK585" i="2"/>
  <c r="AK690" i="2"/>
  <c r="AK400" i="2"/>
  <c r="AK391" i="2"/>
  <c r="AR391" i="2" s="1"/>
  <c r="AK162" i="2"/>
  <c r="AK127" i="2"/>
  <c r="AK93" i="2"/>
  <c r="AR93" i="2" s="1"/>
  <c r="AK623" i="2"/>
  <c r="AR623" i="2" s="1"/>
  <c r="AK282" i="2"/>
  <c r="AK207" i="2"/>
  <c r="AK234" i="2"/>
  <c r="AR234" i="2" s="1"/>
  <c r="AK592" i="2"/>
  <c r="AR592" i="2" s="1"/>
  <c r="AK132" i="2"/>
  <c r="AK384" i="2"/>
  <c r="AK557" i="2"/>
  <c r="AR557" i="2" s="1"/>
  <c r="AK259" i="2"/>
  <c r="AK692" i="2"/>
  <c r="AR692" i="2" s="1"/>
  <c r="AK468" i="2"/>
  <c r="AK98" i="2"/>
  <c r="AK36" i="2"/>
  <c r="AK205" i="2"/>
  <c r="AR205" i="2" s="1"/>
  <c r="AK421" i="2"/>
  <c r="AK133" i="2"/>
  <c r="AR133" i="2" s="1"/>
  <c r="AK22" i="2"/>
  <c r="AK71" i="2"/>
  <c r="AK360" i="2"/>
  <c r="AK55" i="2"/>
  <c r="AK366" i="2"/>
  <c r="AK637" i="2"/>
  <c r="AR637" i="2" s="1"/>
  <c r="AK125" i="2"/>
  <c r="AK446" i="2"/>
  <c r="AK21" i="2"/>
  <c r="AK231" i="2"/>
  <c r="AK373" i="2"/>
  <c r="AK393" i="2"/>
  <c r="AR393" i="2" s="1"/>
  <c r="AK147" i="2"/>
  <c r="AK193" i="2"/>
  <c r="AK580" i="2"/>
  <c r="AR580" i="2" s="1"/>
  <c r="AK219" i="2"/>
  <c r="AK214" i="2"/>
  <c r="AR214" i="2" s="1"/>
  <c r="AK13" i="2"/>
  <c r="AK145" i="2"/>
  <c r="AR145" i="2" s="1"/>
  <c r="AK23" i="2"/>
  <c r="AK730" i="2"/>
  <c r="AR730" i="2" s="1"/>
  <c r="AK523" i="2"/>
  <c r="AK646" i="2"/>
  <c r="AR646" i="2" s="1"/>
  <c r="AK497" i="2"/>
  <c r="AR497" i="2" s="1"/>
  <c r="AK164" i="2"/>
  <c r="AK216" i="2"/>
  <c r="AR216" i="2" s="1"/>
  <c r="AK339" i="2"/>
  <c r="AK315" i="2"/>
  <c r="AK8" i="2"/>
  <c r="AK54" i="2"/>
  <c r="AK517" i="2"/>
  <c r="AR517" i="2" s="1"/>
  <c r="AK341" i="2"/>
  <c r="AR341" i="2" s="1"/>
  <c r="AK618" i="2"/>
  <c r="AR618" i="2" s="1"/>
  <c r="AK63" i="2"/>
  <c r="AK129" i="2"/>
  <c r="AK314" i="2"/>
  <c r="AR314" i="2" s="1"/>
  <c r="AK640" i="2"/>
  <c r="AR640" i="2" s="1"/>
  <c r="AK12" i="2"/>
  <c r="AK477" i="2"/>
  <c r="AR477" i="2" s="1"/>
  <c r="AK227" i="2"/>
  <c r="AK683" i="2"/>
  <c r="AR683" i="2" s="1"/>
  <c r="AK426" i="2"/>
  <c r="AR426" i="2" s="1"/>
  <c r="AK433" i="2"/>
  <c r="AK158" i="2"/>
  <c r="AK281" i="2"/>
  <c r="AR281" i="2" s="1"/>
  <c r="AK117" i="2"/>
  <c r="AK462" i="2"/>
  <c r="AK649" i="2"/>
  <c r="AK686" i="2"/>
  <c r="AR686" i="2" s="1"/>
  <c r="AK375" i="2"/>
  <c r="AK363" i="2"/>
  <c r="AK411" i="2"/>
  <c r="AK244" i="2"/>
  <c r="AK266" i="2"/>
  <c r="AR266" i="2" s="1"/>
  <c r="AK149" i="2"/>
  <c r="AK113" i="2"/>
  <c r="AK4" i="2"/>
  <c r="AK212" i="2"/>
  <c r="AK727" i="2"/>
  <c r="AR727" i="2" s="1"/>
  <c r="AK402" i="2"/>
  <c r="AK15" i="2"/>
  <c r="AK299" i="2"/>
  <c r="AR299" i="2" s="1"/>
  <c r="AK115" i="2"/>
  <c r="AK544" i="2"/>
  <c r="AR544" i="2" s="1"/>
  <c r="AK260" i="2"/>
  <c r="AK524" i="2"/>
  <c r="AK179" i="2"/>
  <c r="AK74" i="2"/>
  <c r="AK184" i="2"/>
  <c r="AK41" i="2"/>
  <c r="AK350" i="2"/>
  <c r="AK419" i="2"/>
  <c r="AR419" i="2" s="1"/>
  <c r="AK614" i="2"/>
  <c r="AR614" i="2" s="1"/>
  <c r="AK725" i="2"/>
  <c r="AR725" i="2" s="1"/>
  <c r="AK367" i="2"/>
  <c r="AK466" i="2"/>
  <c r="AK123" i="2"/>
  <c r="AK335" i="2"/>
  <c r="AK167" i="2"/>
  <c r="AK535" i="2"/>
  <c r="AK430" i="2"/>
  <c r="AR430" i="2" s="1"/>
  <c r="AK732" i="2"/>
  <c r="AR732" i="2" s="1"/>
  <c r="AK608" i="2"/>
  <c r="AK503" i="2"/>
  <c r="AK457" i="2"/>
  <c r="AK381" i="2"/>
  <c r="AK651" i="2"/>
  <c r="AR651" i="2" s="1"/>
  <c r="AK467" i="2"/>
  <c r="AR467" i="2" s="1"/>
  <c r="AK601" i="2"/>
  <c r="AR601" i="2" s="1"/>
  <c r="AK682" i="2"/>
  <c r="AR682" i="2" s="1"/>
  <c r="AK338" i="2"/>
  <c r="AK436" i="2"/>
  <c r="AR436" i="2" s="1"/>
  <c r="AK463" i="2"/>
  <c r="AR463" i="2" s="1"/>
  <c r="AK261" i="2"/>
  <c r="AK675" i="2"/>
  <c r="AR675" i="2" s="1"/>
  <c r="AK107" i="2"/>
  <c r="AR107" i="2" s="1"/>
  <c r="AK19" i="2"/>
  <c r="AK676" i="2"/>
  <c r="AR676" i="2" s="1"/>
  <c r="AK14" i="2"/>
  <c r="AK148" i="2"/>
  <c r="AK298" i="2"/>
  <c r="AK487" i="2"/>
  <c r="AK64" i="2"/>
  <c r="AK598" i="2"/>
  <c r="AK413" i="2"/>
  <c r="AR413" i="2" s="1"/>
  <c r="AK94" i="2"/>
  <c r="AK349" i="2"/>
  <c r="AK529" i="2"/>
  <c r="AK382" i="2"/>
  <c r="AK481" i="2"/>
  <c r="AK652" i="2"/>
  <c r="AR652" i="2" s="1"/>
  <c r="AK603" i="2"/>
  <c r="AK483" i="2"/>
  <c r="AR483" i="2" s="1"/>
  <c r="AK733" i="2"/>
  <c r="AR733" i="2" s="1"/>
  <c r="AK474" i="2"/>
  <c r="AK124" i="2"/>
  <c r="AR124" i="2" s="1"/>
  <c r="AK407" i="2"/>
  <c r="AK370" i="2"/>
  <c r="AK283" i="2"/>
  <c r="AK265" i="2"/>
  <c r="AK687" i="2"/>
  <c r="AR687" i="2" s="1"/>
  <c r="AK232" i="2"/>
  <c r="AK380" i="2"/>
  <c r="AK703" i="2"/>
  <c r="AR703" i="2" s="1"/>
  <c r="AK455" i="2"/>
  <c r="AR455" i="2" s="1"/>
  <c r="AK583" i="2"/>
  <c r="AK438" i="2"/>
  <c r="AR438" i="2" s="1"/>
  <c r="AK295" i="2"/>
  <c r="AK333" i="2"/>
  <c r="AR333" i="2" s="1"/>
  <c r="AK210" i="2"/>
  <c r="AK464" i="2"/>
  <c r="AR464" i="2" s="1"/>
  <c r="AK538" i="2"/>
  <c r="AK69" i="2"/>
  <c r="AK199" i="2"/>
  <c r="AK59" i="2"/>
  <c r="AK96" i="2"/>
  <c r="AK612" i="2"/>
  <c r="AR612" i="2" s="1"/>
  <c r="AK225" i="2"/>
  <c r="AK512" i="2"/>
  <c r="AR512" i="2" s="1"/>
  <c r="AK294" i="2"/>
  <c r="AK388" i="2"/>
  <c r="AR388" i="2" s="1"/>
  <c r="AK32" i="2"/>
  <c r="AK619" i="2"/>
  <c r="AR619" i="2" s="1"/>
  <c r="AK114" i="2"/>
  <c r="AK622" i="2"/>
  <c r="AR622" i="2" s="1"/>
  <c r="AK561" i="2"/>
  <c r="AK188" i="2"/>
  <c r="AK280" i="2"/>
  <c r="AK484" i="2"/>
  <c r="AR484" i="2" s="1"/>
  <c r="AK537" i="2"/>
  <c r="AK33" i="2"/>
  <c r="AK37" i="2"/>
  <c r="AK84" i="2"/>
  <c r="AK645" i="2"/>
  <c r="AR645" i="2" s="1"/>
  <c r="AK40" i="2"/>
  <c r="AK81" i="2"/>
  <c r="AR81" i="2" s="1"/>
  <c r="AK26" i="2"/>
  <c r="AK49" i="2"/>
  <c r="AK695" i="2"/>
  <c r="AR695" i="2" s="1"/>
  <c r="AK471" i="2"/>
  <c r="AR471" i="2" s="1"/>
  <c r="AK536" i="2"/>
  <c r="AK252" i="2"/>
  <c r="AK475" i="2"/>
  <c r="AR475" i="2" s="1"/>
  <c r="AK628" i="2"/>
  <c r="AR628" i="2" s="1"/>
  <c r="AK448" i="2"/>
  <c r="AR448" i="2" s="1"/>
  <c r="AK262" i="2"/>
  <c r="AK278" i="2"/>
  <c r="AK348" i="2"/>
  <c r="AK369" i="2"/>
  <c r="AK443" i="2"/>
  <c r="AK34" i="2"/>
  <c r="AK122" i="2"/>
  <c r="AR122" i="2" s="1"/>
  <c r="AK698" i="2"/>
  <c r="AR698" i="2" s="1"/>
  <c r="AK306" i="2"/>
  <c r="AK663" i="2"/>
  <c r="AR663" i="2" s="1"/>
  <c r="AK77" i="2"/>
  <c r="AK643" i="2"/>
  <c r="AR643" i="2" s="1"/>
  <c r="AK189" i="2"/>
  <c r="AK719" i="2"/>
  <c r="AR719" i="2" s="1"/>
  <c r="AK356" i="2"/>
  <c r="AK579" i="2"/>
  <c r="AK364" i="2"/>
  <c r="AR364" i="2" s="1"/>
  <c r="AK422" i="2"/>
  <c r="AR422" i="2" s="1"/>
  <c r="AK371" i="2"/>
  <c r="AK678" i="2"/>
  <c r="AR678" i="2" s="1"/>
  <c r="AK705" i="2"/>
  <c r="AK511" i="2"/>
  <c r="AK155" i="2"/>
  <c r="AK334" i="2"/>
  <c r="AK669" i="2"/>
  <c r="AR669" i="2" s="1"/>
  <c r="AK151" i="2"/>
  <c r="AK696" i="2"/>
  <c r="AR696" i="2" s="1"/>
  <c r="AK106" i="2"/>
  <c r="AK101" i="2"/>
  <c r="AK213" i="2"/>
  <c r="AK336" i="2"/>
  <c r="AK680" i="2"/>
  <c r="AR680" i="2" s="1"/>
  <c r="AK584" i="2"/>
  <c r="AK248" i="2"/>
  <c r="AK493" i="2"/>
  <c r="AR493" i="2" s="1"/>
  <c r="AK143" i="2"/>
  <c r="AK65" i="2"/>
  <c r="AK451" i="2"/>
  <c r="AR451" i="2" s="1"/>
  <c r="AK91" i="2"/>
  <c r="AK53" i="2"/>
  <c r="AK112" i="2"/>
  <c r="AK729" i="2"/>
  <c r="AR729" i="2" s="1"/>
  <c r="AK238" i="2"/>
  <c r="AK128" i="2"/>
  <c r="AK300" i="2"/>
  <c r="AR300" i="2" s="1"/>
  <c r="AK570" i="2"/>
  <c r="AK383" i="2"/>
  <c r="AR383" i="2" s="1"/>
  <c r="AK116" i="2"/>
  <c r="AK491" i="2"/>
  <c r="AK274" i="2"/>
  <c r="AR274" i="2" s="1"/>
  <c r="AK247" i="2"/>
  <c r="AK709" i="2"/>
  <c r="AR709" i="2" s="1"/>
  <c r="AK654" i="2"/>
  <c r="AR654" i="2" s="1"/>
  <c r="AK385" i="2"/>
  <c r="AK634" i="2"/>
  <c r="AR634" i="2" s="1"/>
  <c r="AK549" i="2"/>
  <c r="AR549" i="2" s="1"/>
  <c r="AK706" i="2"/>
  <c r="AR706" i="2" s="1"/>
  <c r="AK120" i="2"/>
  <c r="AK414" i="2"/>
  <c r="AK518" i="2"/>
  <c r="AK354" i="2"/>
  <c r="AR354" i="2" s="1"/>
  <c r="AK644" i="2"/>
  <c r="AR644" i="2" s="1"/>
  <c r="AK693" i="2"/>
  <c r="AR693" i="2" s="1"/>
  <c r="AK392" i="2"/>
  <c r="AK577" i="2"/>
  <c r="AR577" i="2" s="1"/>
  <c r="AK681" i="2"/>
  <c r="AR681" i="2" s="1"/>
  <c r="AK685" i="2"/>
  <c r="AR685" i="2" s="1"/>
  <c r="AK552" i="2"/>
  <c r="AK273" i="2"/>
  <c r="AK702" i="2"/>
  <c r="AR702" i="2" s="1"/>
  <c r="AK255" i="2"/>
  <c r="AK403" i="2"/>
  <c r="AK587" i="2"/>
  <c r="AK498" i="2"/>
  <c r="AK99" i="2"/>
  <c r="AK691" i="2"/>
  <c r="AR691" i="2" s="1"/>
  <c r="AK648" i="2"/>
  <c r="AK735" i="2"/>
  <c r="AR735" i="2" s="1"/>
  <c r="AK591" i="2"/>
  <c r="AK574" i="2"/>
  <c r="AR574" i="2" s="1"/>
  <c r="AK271" i="2"/>
  <c r="AK516" i="2"/>
  <c r="AK343" i="2"/>
  <c r="AK362" i="2"/>
  <c r="AK650" i="2"/>
  <c r="AR650" i="2" s="1"/>
  <c r="AK599" i="2"/>
  <c r="AK699" i="2"/>
  <c r="AR699" i="2" s="1"/>
  <c r="AK138" i="2"/>
  <c r="AK110" i="2"/>
  <c r="AK287" i="2"/>
  <c r="AR287" i="2" s="1"/>
  <c r="AK374" i="2"/>
  <c r="AR374" i="2" s="1"/>
  <c r="AK358" i="2"/>
  <c r="AR358" i="2" s="1"/>
  <c r="AK442" i="2"/>
  <c r="AR442" i="2" s="1"/>
  <c r="AK237" i="2"/>
  <c r="AK726" i="2"/>
  <c r="AR726" i="2" s="1"/>
  <c r="AK542" i="2"/>
  <c r="AR542" i="2" s="1"/>
  <c r="AK607" i="2"/>
  <c r="AR607" i="2" s="1"/>
  <c r="AK75" i="2"/>
  <c r="AK317" i="2"/>
  <c r="AK301" i="2"/>
  <c r="AK202" i="2"/>
  <c r="AK573" i="2"/>
  <c r="AR573" i="2" s="1"/>
  <c r="AK677" i="2"/>
  <c r="AR677" i="2" s="1"/>
  <c r="AK328" i="2"/>
  <c r="AK460" i="2"/>
  <c r="AR460" i="2" s="1"/>
  <c r="AK586" i="2"/>
  <c r="AR586" i="2" s="1"/>
  <c r="AK435" i="2"/>
  <c r="AK408" i="2"/>
  <c r="AK377" i="2"/>
  <c r="AK606" i="2"/>
  <c r="AK482" i="2"/>
  <c r="AK223" i="2"/>
  <c r="AK499" i="2"/>
  <c r="AK495" i="2"/>
  <c r="AK528" i="2"/>
  <c r="AR528" i="2" s="1"/>
  <c r="AK564" i="2"/>
  <c r="AK631" i="2"/>
  <c r="AR631" i="2" s="1"/>
  <c r="AK401" i="2"/>
  <c r="AR401" i="2" s="1"/>
  <c r="AK172" i="2"/>
  <c r="AK620" i="2"/>
  <c r="AR620" i="2" s="1"/>
  <c r="AK257" i="2"/>
  <c r="AR257" i="2" s="1"/>
  <c r="AK501" i="2"/>
  <c r="AK445" i="2"/>
  <c r="AK558" i="2"/>
  <c r="AK427" i="2"/>
  <c r="AK302" i="2"/>
  <c r="AK275" i="2"/>
  <c r="AK378" i="2"/>
  <c r="AK506" i="2"/>
  <c r="AK507" i="2"/>
  <c r="AK717" i="2"/>
  <c r="AR717" i="2" s="1"/>
  <c r="AK533" i="2"/>
  <c r="AR533" i="2" s="1"/>
  <c r="AK720" i="2"/>
  <c r="AR720" i="2" s="1"/>
  <c r="AK357" i="2"/>
  <c r="AK672" i="2"/>
  <c r="AR672" i="2" s="1"/>
  <c r="AK714" i="2"/>
  <c r="AR714" i="2" s="1"/>
  <c r="AK405" i="2"/>
  <c r="AK613" i="2"/>
  <c r="AR613" i="2" s="1"/>
  <c r="AK359" i="2"/>
  <c r="AK226" i="2"/>
  <c r="AK429" i="2"/>
  <c r="AK494" i="2"/>
  <c r="AK569" i="2"/>
  <c r="AR569" i="2" s="1"/>
  <c r="AK547" i="2"/>
  <c r="AR547" i="2" s="1"/>
  <c r="AK718" i="2"/>
  <c r="AR718" i="2" s="1"/>
  <c r="AK626" i="2"/>
  <c r="AR626" i="2" s="1"/>
  <c r="AK701" i="2"/>
  <c r="AR701" i="2" s="1"/>
  <c r="AK712" i="2"/>
  <c r="AR712" i="2" s="1"/>
  <c r="AK473" i="2"/>
  <c r="AK415" i="2"/>
  <c r="AR415" i="2" s="1"/>
  <c r="AK656" i="2"/>
  <c r="AR656" i="2" s="1"/>
  <c r="AK647" i="2"/>
  <c r="AR647" i="2" s="1"/>
  <c r="AK563" i="2"/>
  <c r="AR563" i="2" s="1"/>
  <c r="AK734" i="2"/>
  <c r="AR734" i="2" s="1"/>
  <c r="AK713" i="2"/>
  <c r="AR713" i="2" s="1"/>
  <c r="AK600" i="2"/>
  <c r="AR600" i="2" s="1"/>
  <c r="AK629" i="2"/>
  <c r="AR629" i="2" s="1"/>
  <c r="AK689" i="2"/>
  <c r="AR689" i="2" s="1"/>
  <c r="AK662" i="2"/>
  <c r="AR662" i="2" s="1"/>
  <c r="AK553" i="2"/>
  <c r="AK710" i="2"/>
  <c r="AR710" i="2" s="1"/>
  <c r="AK694" i="2"/>
  <c r="AR694" i="2" s="1"/>
  <c r="AK597" i="2"/>
  <c r="AK697" i="2"/>
  <c r="AR697" i="2" s="1"/>
  <c r="AK632" i="2"/>
  <c r="AR632" i="2" s="1"/>
  <c r="AK724" i="2"/>
  <c r="AR724" i="2" s="1"/>
  <c r="AK679" i="2"/>
  <c r="AR679" i="2" s="1"/>
  <c r="AK715" i="2"/>
  <c r="AR715" i="2" s="1"/>
  <c r="AK670" i="2"/>
  <c r="AR670" i="2" s="1"/>
  <c r="AK659" i="2"/>
  <c r="AK630" i="2"/>
  <c r="AR630" i="2" s="1"/>
  <c r="AK641" i="2"/>
  <c r="AR641" i="2" s="1"/>
  <c r="AK728" i="2"/>
  <c r="AR728" i="2" s="1"/>
  <c r="AK596" i="2"/>
  <c r="AK684" i="2"/>
  <c r="AR684" i="2" s="1"/>
  <c r="AK731" i="2"/>
  <c r="AR731" i="2" s="1"/>
  <c r="AH560" i="2"/>
  <c r="AH610" i="2"/>
  <c r="AH156" i="2"/>
  <c r="AH397" i="2"/>
  <c r="AH318" i="2"/>
  <c r="AH688" i="2"/>
  <c r="AH174" i="2"/>
  <c r="AH126" i="2"/>
  <c r="AH135" i="2"/>
  <c r="AH183" i="2"/>
  <c r="AH667" i="2"/>
  <c r="AH139" i="2"/>
  <c r="AH136" i="2"/>
  <c r="AH615" i="2"/>
  <c r="AH90" i="2"/>
  <c r="AH95" i="2"/>
  <c r="AH29" i="2"/>
  <c r="AH208" i="2"/>
  <c r="AH545" i="2"/>
  <c r="AH327" i="2"/>
  <c r="AH439" i="2"/>
  <c r="AH171" i="2"/>
  <c r="AH66" i="2"/>
  <c r="AH531" i="2"/>
  <c r="AH340" i="2"/>
  <c r="AH461" i="2"/>
  <c r="AH292" i="2"/>
  <c r="AH89" i="2"/>
  <c r="AH3" i="2"/>
  <c r="AH331" i="2"/>
  <c r="AH307" i="2"/>
  <c r="AH11" i="2"/>
  <c r="AH6" i="2"/>
  <c r="AH235" i="2"/>
  <c r="AH269" i="2"/>
  <c r="AH57" i="2"/>
  <c r="AH412" i="2"/>
  <c r="AH319" i="2"/>
  <c r="AH5" i="2"/>
  <c r="AH196" i="2"/>
  <c r="AH102" i="2"/>
  <c r="AH279" i="2"/>
  <c r="AH423" i="2"/>
  <c r="AH43" i="2"/>
  <c r="AH175" i="2"/>
  <c r="AH582" i="2"/>
  <c r="AH522" i="2"/>
  <c r="AH256" i="2"/>
  <c r="AH45" i="2"/>
  <c r="AH28" i="2"/>
  <c r="AH246" i="2"/>
  <c r="AH198" i="2"/>
  <c r="AH376" i="2"/>
  <c r="AH291" i="2"/>
  <c r="AH187" i="2"/>
  <c r="AH165" i="2"/>
  <c r="AH243" i="2"/>
  <c r="AH711" i="2"/>
  <c r="AH100" i="2"/>
  <c r="AH510" i="2"/>
  <c r="AH450" i="2"/>
  <c r="AH604" i="2"/>
  <c r="AH2" i="2"/>
  <c r="AH76" i="2"/>
  <c r="AH508" i="2"/>
  <c r="AH532" i="2"/>
  <c r="AH236" i="2"/>
  <c r="AH627" i="2"/>
  <c r="AH342" i="2"/>
  <c r="AH163" i="2"/>
  <c r="AH30" i="2"/>
  <c r="AH17" i="2"/>
  <c r="AH595" i="2"/>
  <c r="AH568" i="2"/>
  <c r="AH330" i="2"/>
  <c r="AH83" i="2"/>
  <c r="AH387" i="2"/>
  <c r="AH211" i="2"/>
  <c r="AH173" i="2"/>
  <c r="AH353" i="2"/>
  <c r="AH546" i="2"/>
  <c r="AH87" i="2"/>
  <c r="AH486" i="2"/>
  <c r="AH88" i="2"/>
  <c r="AH534" i="2"/>
  <c r="AH268" i="2"/>
  <c r="AH186" i="2"/>
  <c r="AH515" i="2"/>
  <c r="AH424" i="2"/>
  <c r="AH351" i="2"/>
  <c r="AH666" i="2"/>
  <c r="AH519" i="2"/>
  <c r="AH220" i="2"/>
  <c r="AH51" i="2"/>
  <c r="AH459" i="2"/>
  <c r="AH78" i="2"/>
  <c r="AH150" i="2"/>
  <c r="AH303" i="2"/>
  <c r="AH700" i="2"/>
  <c r="AH18" i="2"/>
  <c r="AH305" i="2"/>
  <c r="AH16" i="2"/>
  <c r="AH556" i="2"/>
  <c r="AH642" i="2"/>
  <c r="AH472" i="2"/>
  <c r="AH197" i="2"/>
  <c r="AH159" i="2"/>
  <c r="AH79" i="2"/>
  <c r="AH153" i="2"/>
  <c r="AH594" i="2"/>
  <c r="AH52" i="2"/>
  <c r="AH67" i="2"/>
  <c r="AH31" i="2"/>
  <c r="AH723" i="2"/>
  <c r="AH639" i="2"/>
  <c r="AH567" i="2"/>
  <c r="AH543" i="2"/>
  <c r="AH7" i="2"/>
  <c r="AH616" i="2"/>
  <c r="AH185" i="2"/>
  <c r="AH270" i="2"/>
  <c r="AH671" i="2"/>
  <c r="AH267" i="2"/>
  <c r="AH222" i="2"/>
  <c r="AH111" i="2"/>
  <c r="AH42" i="2"/>
  <c r="AH9" i="2"/>
  <c r="AH390" i="2"/>
  <c r="AH664" i="2"/>
  <c r="AH39" i="2"/>
  <c r="AH399" i="2"/>
  <c r="AH27" i="2"/>
  <c r="AH520" i="2"/>
  <c r="AH555" i="2"/>
  <c r="AH304" i="2"/>
  <c r="AH160" i="2"/>
  <c r="AH258" i="2"/>
  <c r="AH103" i="2"/>
  <c r="AH316" i="2"/>
  <c r="AH690" i="2"/>
  <c r="AH400" i="2"/>
  <c r="AH391" i="2"/>
  <c r="AH162" i="2"/>
  <c r="AH127" i="2"/>
  <c r="AH93" i="2"/>
  <c r="AH282" i="2"/>
  <c r="AH207" i="2"/>
  <c r="AH234" i="2"/>
  <c r="AH592" i="2"/>
  <c r="AH259" i="2"/>
  <c r="AH55" i="2"/>
  <c r="AH366" i="2"/>
  <c r="AH21" i="2"/>
  <c r="AH231" i="2"/>
  <c r="AH147" i="2"/>
  <c r="AH580" i="2"/>
  <c r="AH219" i="2"/>
  <c r="AH23" i="2"/>
  <c r="AH339" i="2"/>
  <c r="AH315" i="2"/>
  <c r="AH54" i="2"/>
  <c r="AH618" i="2"/>
  <c r="AH63" i="2"/>
  <c r="AH129" i="2"/>
  <c r="AH640" i="2"/>
  <c r="AH477" i="2"/>
  <c r="AH426" i="2"/>
  <c r="AH281" i="2"/>
  <c r="AH117" i="2"/>
  <c r="AH462" i="2"/>
  <c r="AH375" i="2"/>
  <c r="AH363" i="2"/>
  <c r="AH411" i="2"/>
  <c r="AH244" i="2"/>
  <c r="AH113" i="2"/>
  <c r="AH4" i="2"/>
  <c r="AH727" i="2"/>
  <c r="AH402" i="2"/>
  <c r="AH15" i="2"/>
  <c r="AH299" i="2"/>
  <c r="AH115" i="2"/>
  <c r="AH544" i="2"/>
  <c r="AH184" i="2"/>
  <c r="AH41" i="2"/>
  <c r="AH367" i="2"/>
  <c r="AH123" i="2"/>
  <c r="AH335" i="2"/>
  <c r="AH651" i="2"/>
  <c r="AH436" i="2"/>
  <c r="AH675" i="2"/>
  <c r="AH19" i="2"/>
  <c r="AH676" i="2"/>
  <c r="AH148" i="2"/>
  <c r="AH487" i="2"/>
  <c r="AH64" i="2"/>
  <c r="AH652" i="2"/>
  <c r="AH603" i="2"/>
  <c r="AH483" i="2"/>
  <c r="AH474" i="2"/>
  <c r="AH124" i="2"/>
  <c r="AH687" i="2"/>
  <c r="AH232" i="2"/>
  <c r="AH703" i="2"/>
  <c r="AH583" i="2"/>
  <c r="AH438" i="2"/>
  <c r="AH295" i="2"/>
  <c r="AH333" i="2"/>
  <c r="AH210" i="2"/>
  <c r="AH69" i="2"/>
  <c r="AH199" i="2"/>
  <c r="AH294" i="2"/>
  <c r="AH388" i="2"/>
  <c r="AH619" i="2"/>
  <c r="AH114" i="2"/>
  <c r="AH280" i="2"/>
  <c r="AH484" i="2"/>
  <c r="AH33" i="2"/>
  <c r="AH40" i="2"/>
  <c r="AH471" i="2"/>
  <c r="AH628" i="2"/>
  <c r="AH448" i="2"/>
  <c r="AH306" i="2"/>
  <c r="AH663" i="2"/>
  <c r="AH77" i="2"/>
  <c r="AH643" i="2"/>
  <c r="AH579" i="2"/>
  <c r="AH364" i="2"/>
  <c r="AH678" i="2"/>
  <c r="AH511" i="2"/>
  <c r="AH151" i="2"/>
  <c r="AH101" i="2"/>
  <c r="AH65" i="2"/>
  <c r="AH451" i="2"/>
  <c r="AH91" i="2"/>
  <c r="AH53" i="2"/>
  <c r="AH112" i="2"/>
  <c r="AH570" i="2"/>
  <c r="AH654" i="2"/>
  <c r="AH414" i="2"/>
  <c r="AH354" i="2"/>
  <c r="AH702" i="2"/>
  <c r="AH255" i="2"/>
  <c r="AH587" i="2"/>
  <c r="AH498" i="2"/>
  <c r="AH99" i="2"/>
  <c r="AH691" i="2"/>
  <c r="AH735" i="2"/>
  <c r="AH591" i="2"/>
  <c r="AH343" i="2"/>
  <c r="AH138" i="2"/>
  <c r="AH287" i="2"/>
  <c r="AH726" i="2"/>
  <c r="AH75" i="2"/>
  <c r="AH677" i="2"/>
  <c r="AH328" i="2"/>
  <c r="AH460" i="2"/>
  <c r="AH435" i="2"/>
  <c r="AH606" i="2"/>
  <c r="AH223" i="2"/>
  <c r="AH499" i="2"/>
  <c r="AH495" i="2"/>
  <c r="AH631" i="2"/>
  <c r="AH401" i="2"/>
  <c r="AH172" i="2"/>
  <c r="AH558" i="2"/>
  <c r="AH378" i="2"/>
  <c r="AH507" i="2"/>
  <c r="AH714" i="2"/>
  <c r="AH359" i="2"/>
  <c r="AH569" i="2"/>
  <c r="AH547" i="2"/>
  <c r="AH712" i="2"/>
  <c r="AH473" i="2"/>
  <c r="AH689" i="2"/>
  <c r="AH724" i="2"/>
  <c r="AH679" i="2"/>
  <c r="AH715" i="2"/>
  <c r="AH670" i="2"/>
  <c r="AH659" i="2"/>
  <c r="AH630" i="2"/>
  <c r="AG318" i="2"/>
  <c r="AG355" i="2"/>
  <c r="AG131" i="2"/>
  <c r="AG688" i="2"/>
  <c r="AG174" i="2"/>
  <c r="AG126" i="2"/>
  <c r="AG135" i="2"/>
  <c r="AG183" i="2"/>
  <c r="AG139" i="2"/>
  <c r="AG655" i="2"/>
  <c r="AG136" i="2"/>
  <c r="AG615" i="2"/>
  <c r="AG90" i="2"/>
  <c r="AG95" i="2"/>
  <c r="AG29" i="2"/>
  <c r="AG208" i="2"/>
  <c r="AG327" i="2"/>
  <c r="AG200" i="2"/>
  <c r="AG171" i="2"/>
  <c r="AG66" i="2"/>
  <c r="AG653" i="2"/>
  <c r="AG531" i="2"/>
  <c r="AG203" i="2"/>
  <c r="AG340" i="2"/>
  <c r="AG461" i="2"/>
  <c r="AG449" i="2"/>
  <c r="AG292" i="2"/>
  <c r="AG3" i="2"/>
  <c r="AG509" i="2"/>
  <c r="AG331" i="2"/>
  <c r="AG307" i="2"/>
  <c r="AG215" i="2"/>
  <c r="AG11" i="2"/>
  <c r="AG6" i="2"/>
  <c r="AG269" i="2"/>
  <c r="AG57" i="2"/>
  <c r="AG635" i="2"/>
  <c r="AG412" i="2"/>
  <c r="AG319" i="2"/>
  <c r="AG5" i="2"/>
  <c r="AG161" i="2"/>
  <c r="AG196" i="2"/>
  <c r="AG102" i="2"/>
  <c r="AG279" i="2"/>
  <c r="AG43" i="2"/>
  <c r="AG379" i="2"/>
  <c r="AG175" i="2"/>
  <c r="AG582" i="2"/>
  <c r="AG522" i="2"/>
  <c r="AG239" i="2"/>
  <c r="AG256" i="2"/>
  <c r="AG45" i="2"/>
  <c r="AG28" i="2"/>
  <c r="AG246" i="2"/>
  <c r="AG198" i="2"/>
  <c r="AG447" i="2"/>
  <c r="AG376" i="2"/>
  <c r="AG291" i="2"/>
  <c r="AG187" i="2"/>
  <c r="AG165" i="2"/>
  <c r="AG243" i="2"/>
  <c r="AG711" i="2"/>
  <c r="AG352" i="2"/>
  <c r="AG100" i="2"/>
  <c r="AG510" i="2"/>
  <c r="AG450" i="2"/>
  <c r="AG604" i="2"/>
  <c r="AG2" i="2"/>
  <c r="AG76" i="2"/>
  <c r="AG508" i="2"/>
  <c r="AG479" i="2"/>
  <c r="AG532" i="2"/>
  <c r="AG627" i="2"/>
  <c r="AG342" i="2"/>
  <c r="AG163" i="2"/>
  <c r="AG30" i="2"/>
  <c r="AG17" i="2"/>
  <c r="AG233" i="2"/>
  <c r="AG595" i="2"/>
  <c r="AG568" i="2"/>
  <c r="AG657" i="2"/>
  <c r="AG330" i="2"/>
  <c r="AG387" i="2"/>
  <c r="AG440" i="2"/>
  <c r="AG389" i="2"/>
  <c r="AG173" i="2"/>
  <c r="AG546" i="2"/>
  <c r="AG87" i="2"/>
  <c r="AG486" i="2"/>
  <c r="AG88" i="2"/>
  <c r="AG534" i="2"/>
  <c r="AG268" i="2"/>
  <c r="AG186" i="2"/>
  <c r="AG119" i="2"/>
  <c r="AG351" i="2"/>
  <c r="AG666" i="2"/>
  <c r="AG519" i="2"/>
  <c r="AG311" i="2"/>
  <c r="AG220" i="2"/>
  <c r="AG51" i="2"/>
  <c r="AG459" i="2"/>
  <c r="AG78" i="2"/>
  <c r="AG150" i="2"/>
  <c r="AG700" i="2"/>
  <c r="AG195" i="2"/>
  <c r="AG18" i="2"/>
  <c r="AG305" i="2"/>
  <c r="AG16" i="2"/>
  <c r="AG365" i="2"/>
  <c r="AG556" i="2"/>
  <c r="AG642" i="2"/>
  <c r="AG472" i="2"/>
  <c r="AG159" i="2"/>
  <c r="AG79" i="2"/>
  <c r="AG153" i="2"/>
  <c r="AG594" i="2"/>
  <c r="AG52" i="2"/>
  <c r="AG67" i="2"/>
  <c r="AG31" i="2"/>
  <c r="AG723" i="2"/>
  <c r="AG639" i="2"/>
  <c r="AG543" i="2"/>
  <c r="AG7" i="2"/>
  <c r="AG616" i="2"/>
  <c r="AG191" i="2"/>
  <c r="AG221" i="2"/>
  <c r="AG270" i="2"/>
  <c r="AG323" i="2"/>
  <c r="AG496" i="2"/>
  <c r="AG267" i="2"/>
  <c r="AG137" i="2"/>
  <c r="AG222" i="2"/>
  <c r="AG111" i="2"/>
  <c r="AG42" i="2"/>
  <c r="AG9" i="2"/>
  <c r="AG390" i="2"/>
  <c r="AG35" i="2"/>
  <c r="AG664" i="2"/>
  <c r="AG39" i="2"/>
  <c r="AG321" i="2"/>
  <c r="AG399" i="2"/>
  <c r="AG27" i="2"/>
  <c r="AG520" i="2"/>
  <c r="AG251" i="2"/>
  <c r="AG555" i="2"/>
  <c r="AG304" i="2"/>
  <c r="AG160" i="2"/>
  <c r="AG617" i="2"/>
  <c r="AG258" i="2"/>
  <c r="AG103" i="2"/>
  <c r="AG521" i="2"/>
  <c r="AG690" i="2"/>
  <c r="AG400" i="2"/>
  <c r="AG391" i="2"/>
  <c r="AG162" i="2"/>
  <c r="AG127" i="2"/>
  <c r="AG93" i="2"/>
  <c r="AG282" i="2"/>
  <c r="AG207" i="2"/>
  <c r="AG234" i="2"/>
  <c r="AG592" i="2"/>
  <c r="AG557" i="2"/>
  <c r="AG259" i="2"/>
  <c r="AG71" i="2"/>
  <c r="AG55" i="2"/>
  <c r="AG366" i="2"/>
  <c r="AG21" i="2"/>
  <c r="AG393" i="2"/>
  <c r="AG147" i="2"/>
  <c r="AG580" i="2"/>
  <c r="AG219" i="2"/>
  <c r="AG23" i="2"/>
  <c r="AG497" i="2"/>
  <c r="AG339" i="2"/>
  <c r="AG315" i="2"/>
  <c r="AG54" i="2"/>
  <c r="AG341" i="2"/>
  <c r="AG618" i="2"/>
  <c r="AG63" i="2"/>
  <c r="AG129" i="2"/>
  <c r="AG640" i="2"/>
  <c r="AG426" i="2"/>
  <c r="AG462" i="2"/>
  <c r="AG375" i="2"/>
  <c r="AG363" i="2"/>
  <c r="AG411" i="2"/>
  <c r="AG244" i="2"/>
  <c r="AG113" i="2"/>
  <c r="AG4" i="2"/>
  <c r="AG402" i="2"/>
  <c r="AG15" i="2"/>
  <c r="AG115" i="2"/>
  <c r="AG544" i="2"/>
  <c r="AG179" i="2"/>
  <c r="AG184" i="2"/>
  <c r="AG41" i="2"/>
  <c r="AG367" i="2"/>
  <c r="AG123" i="2"/>
  <c r="AG167" i="2"/>
  <c r="AG430" i="2"/>
  <c r="AG503" i="2"/>
  <c r="AG651" i="2"/>
  <c r="AG436" i="2"/>
  <c r="AG463" i="2"/>
  <c r="AG261" i="2"/>
  <c r="AG675" i="2"/>
  <c r="AG107" i="2"/>
  <c r="AG19" i="2"/>
  <c r="AG676" i="2"/>
  <c r="AG148" i="2"/>
  <c r="AG298" i="2"/>
  <c r="AG487" i="2"/>
  <c r="AG64" i="2"/>
  <c r="AG652" i="2"/>
  <c r="AG603" i="2"/>
  <c r="AG483" i="2"/>
  <c r="AG474" i="2"/>
  <c r="AG124" i="2"/>
  <c r="AG407" i="2"/>
  <c r="AG687" i="2"/>
  <c r="AG232" i="2"/>
  <c r="AG703" i="2"/>
  <c r="AG438" i="2"/>
  <c r="AG333" i="2"/>
  <c r="AG210" i="2"/>
  <c r="AG69" i="2"/>
  <c r="AG199" i="2"/>
  <c r="AG59" i="2"/>
  <c r="AG225" i="2"/>
  <c r="AG294" i="2"/>
  <c r="AG388" i="2"/>
  <c r="AG114" i="2"/>
  <c r="AG280" i="2"/>
  <c r="AG484" i="2"/>
  <c r="AG33" i="2"/>
  <c r="AG40" i="2"/>
  <c r="AG81" i="2"/>
  <c r="AG471" i="2"/>
  <c r="AG475" i="2"/>
  <c r="AG628" i="2"/>
  <c r="AG448" i="2"/>
  <c r="AG369" i="2"/>
  <c r="AG306" i="2"/>
  <c r="AG663" i="2"/>
  <c r="AG643" i="2"/>
  <c r="AG189" i="2"/>
  <c r="AG579" i="2"/>
  <c r="AG364" i="2"/>
  <c r="AG678" i="2"/>
  <c r="AG511" i="2"/>
  <c r="AG669" i="2"/>
  <c r="AG151" i="2"/>
  <c r="AG248" i="2"/>
  <c r="AG65" i="2"/>
  <c r="AG91" i="2"/>
  <c r="AG53" i="2"/>
  <c r="AG112" i="2"/>
  <c r="AG570" i="2"/>
  <c r="AG247" i="2"/>
  <c r="AG654" i="2"/>
  <c r="AG414" i="2"/>
  <c r="AG354" i="2"/>
  <c r="AG702" i="2"/>
  <c r="AG255" i="2"/>
  <c r="AG403" i="2"/>
  <c r="AG498" i="2"/>
  <c r="AG99" i="2"/>
  <c r="AG691" i="2"/>
  <c r="AG735" i="2"/>
  <c r="AG591" i="2"/>
  <c r="AG271" i="2"/>
  <c r="AG699" i="2"/>
  <c r="AG138" i="2"/>
  <c r="AG287" i="2"/>
  <c r="AG237" i="2"/>
  <c r="AG726" i="2"/>
  <c r="AG607" i="2"/>
  <c r="AG75" i="2"/>
  <c r="AG677" i="2"/>
  <c r="AG328" i="2"/>
  <c r="AG460" i="2"/>
  <c r="AG435" i="2"/>
  <c r="AG606" i="2"/>
  <c r="AG223" i="2"/>
  <c r="AG499" i="2"/>
  <c r="AG495" i="2"/>
  <c r="AG631" i="2"/>
  <c r="AG401" i="2"/>
  <c r="AG172" i="2"/>
  <c r="AG558" i="2"/>
  <c r="AG427" i="2"/>
  <c r="AG378" i="2"/>
  <c r="AG507" i="2"/>
  <c r="AG533" i="2"/>
  <c r="AG714" i="2"/>
  <c r="AG359" i="2"/>
  <c r="AG429" i="2"/>
  <c r="AG547" i="2"/>
  <c r="AG701" i="2"/>
  <c r="AG712" i="2"/>
  <c r="AG415" i="2"/>
  <c r="AG629" i="2"/>
  <c r="AG724" i="2"/>
  <c r="AG715" i="2"/>
  <c r="AG630" i="2"/>
  <c r="AG641" i="2"/>
  <c r="AG731" i="2"/>
  <c r="AF318" i="2"/>
  <c r="AF355" i="2"/>
  <c r="AF329" i="2"/>
  <c r="AF131" i="2"/>
  <c r="AF688" i="2"/>
  <c r="AF174" i="2"/>
  <c r="AF126" i="2"/>
  <c r="AF135" i="2"/>
  <c r="AF183" i="2"/>
  <c r="AF139" i="2"/>
  <c r="AF665" i="2"/>
  <c r="AF655" i="2"/>
  <c r="AF136" i="2"/>
  <c r="AF615" i="2"/>
  <c r="AF90" i="2"/>
  <c r="AF29" i="2"/>
  <c r="AF208" i="2"/>
  <c r="AF545" i="2"/>
  <c r="AF327" i="2"/>
  <c r="AF439" i="2"/>
  <c r="AF171" i="2"/>
  <c r="AF66" i="2"/>
  <c r="AF531" i="2"/>
  <c r="AF141" i="2"/>
  <c r="AF581" i="2"/>
  <c r="AF340" i="2"/>
  <c r="AF292" i="2"/>
  <c r="AF89" i="2"/>
  <c r="AF177" i="2"/>
  <c r="AF3" i="2"/>
  <c r="AF509" i="2"/>
  <c r="AF331" i="2"/>
  <c r="AF307" i="2"/>
  <c r="AF215" i="2"/>
  <c r="AF11" i="2"/>
  <c r="AF6" i="2"/>
  <c r="AF235" i="2"/>
  <c r="AF57" i="2"/>
  <c r="AF293" i="2"/>
  <c r="AF412" i="2"/>
  <c r="AF47" i="2"/>
  <c r="AF319" i="2"/>
  <c r="AF5" i="2"/>
  <c r="AF196" i="2"/>
  <c r="AF102" i="2"/>
  <c r="AF279" i="2"/>
  <c r="AF423" i="2"/>
  <c r="AF43" i="2"/>
  <c r="AF379" i="2"/>
  <c r="AF175" i="2"/>
  <c r="AF582" i="2"/>
  <c r="AF522" i="2"/>
  <c r="AF256" i="2"/>
  <c r="AF45" i="2"/>
  <c r="AF28" i="2"/>
  <c r="AF246" i="2"/>
  <c r="AF198" i="2"/>
  <c r="AF447" i="2"/>
  <c r="AF376" i="2"/>
  <c r="AF291" i="2"/>
  <c r="AF187" i="2"/>
  <c r="AF165" i="2"/>
  <c r="AF243" i="2"/>
  <c r="AF711" i="2"/>
  <c r="AF105" i="2"/>
  <c r="AF352" i="2"/>
  <c r="AF100" i="2"/>
  <c r="AF510" i="2"/>
  <c r="AF450" i="2"/>
  <c r="AF604" i="2"/>
  <c r="AF2" i="2"/>
  <c r="AF76" i="2"/>
  <c r="AF508" i="2"/>
  <c r="AF633" i="2"/>
  <c r="AF479" i="2"/>
  <c r="AF562" i="2"/>
  <c r="AF532" i="2"/>
  <c r="AF627" i="2"/>
  <c r="AF342" i="2"/>
  <c r="AF163" i="2"/>
  <c r="AF30" i="2"/>
  <c r="AF17" i="2"/>
  <c r="AF233" i="2"/>
  <c r="AF595" i="2"/>
  <c r="AF568" i="2"/>
  <c r="AF330" i="2"/>
  <c r="AF83" i="2"/>
  <c r="AF387" i="2"/>
  <c r="AF559" i="2"/>
  <c r="AF211" i="2"/>
  <c r="AF173" i="2"/>
  <c r="AF546" i="2"/>
  <c r="AF87" i="2"/>
  <c r="AF486" i="2"/>
  <c r="AF88" i="2"/>
  <c r="AF534" i="2"/>
  <c r="AF572" i="2"/>
  <c r="AF268" i="2"/>
  <c r="AF186" i="2"/>
  <c r="AF515" i="2"/>
  <c r="AF424" i="2"/>
  <c r="AF119" i="2"/>
  <c r="AF351" i="2"/>
  <c r="AF666" i="2"/>
  <c r="AF519" i="2"/>
  <c r="AF525" i="2"/>
  <c r="AF220" i="2"/>
  <c r="AF51" i="2"/>
  <c r="AF459" i="2"/>
  <c r="AF78" i="2"/>
  <c r="AF150" i="2"/>
  <c r="AF303" i="2"/>
  <c r="AF700" i="2"/>
  <c r="AF195" i="2"/>
  <c r="AF347" i="2"/>
  <c r="AF18" i="2"/>
  <c r="AF245" i="2"/>
  <c r="AF551" i="2"/>
  <c r="AF305" i="2"/>
  <c r="AF16" i="2"/>
  <c r="AF556" i="2"/>
  <c r="AF642" i="2"/>
  <c r="AF571" i="2"/>
  <c r="AF472" i="2"/>
  <c r="AF197" i="2"/>
  <c r="AF159" i="2"/>
  <c r="AF79" i="2"/>
  <c r="AF153" i="2"/>
  <c r="AF594" i="2"/>
  <c r="AF52" i="2"/>
  <c r="AF67" i="2"/>
  <c r="AF31" i="2"/>
  <c r="AF723" i="2"/>
  <c r="AF639" i="2"/>
  <c r="AF567" i="2"/>
  <c r="AF543" i="2"/>
  <c r="AF7" i="2"/>
  <c r="AF616" i="2"/>
  <c r="AF191" i="2"/>
  <c r="AF185" i="2"/>
  <c r="AF221" i="2"/>
  <c r="AF270" i="2"/>
  <c r="AF496" i="2"/>
  <c r="AF267" i="2"/>
  <c r="AF425" i="2"/>
  <c r="AF137" i="2"/>
  <c r="AF222" i="2"/>
  <c r="AF489" i="2"/>
  <c r="AF111" i="2"/>
  <c r="AF636" i="2"/>
  <c r="AF229" i="2"/>
  <c r="AF42" i="2"/>
  <c r="AF9" i="2"/>
  <c r="AF390" i="2"/>
  <c r="AF35" i="2"/>
  <c r="AF609" i="2"/>
  <c r="AF664" i="2"/>
  <c r="AF39" i="2"/>
  <c r="AF399" i="2"/>
  <c r="AF27" i="2"/>
  <c r="AF520" i="2"/>
  <c r="AF251" i="2"/>
  <c r="AF555" i="2"/>
  <c r="AF304" i="2"/>
  <c r="AF160" i="2"/>
  <c r="AF617" i="2"/>
  <c r="AF258" i="2"/>
  <c r="AF103" i="2"/>
  <c r="AF316" i="2"/>
  <c r="AF521" i="2"/>
  <c r="AF585" i="2"/>
  <c r="AF690" i="2"/>
  <c r="AF400" i="2"/>
  <c r="AF391" i="2"/>
  <c r="AF162" i="2"/>
  <c r="AF127" i="2"/>
  <c r="AF93" i="2"/>
  <c r="AF282" i="2"/>
  <c r="AF207" i="2"/>
  <c r="AF234" i="2"/>
  <c r="AF592" i="2"/>
  <c r="AF557" i="2"/>
  <c r="AF259" i="2"/>
  <c r="AF692" i="2"/>
  <c r="AF71" i="2"/>
  <c r="AF55" i="2"/>
  <c r="AF366" i="2"/>
  <c r="AF125" i="2"/>
  <c r="AF21" i="2"/>
  <c r="AF231" i="2"/>
  <c r="AF147" i="2"/>
  <c r="AF580" i="2"/>
  <c r="AF219" i="2"/>
  <c r="AF23" i="2"/>
  <c r="AF523" i="2"/>
  <c r="AF339" i="2"/>
  <c r="AF315" i="2"/>
  <c r="AF54" i="2"/>
  <c r="AF341" i="2"/>
  <c r="AF618" i="2"/>
  <c r="AF63" i="2"/>
  <c r="AF129" i="2"/>
  <c r="AF640" i="2"/>
  <c r="AF426" i="2"/>
  <c r="AF117" i="2"/>
  <c r="AF462" i="2"/>
  <c r="AF375" i="2"/>
  <c r="AF363" i="2"/>
  <c r="AF411" i="2"/>
  <c r="AF244" i="2"/>
  <c r="AF113" i="2"/>
  <c r="AF4" i="2"/>
  <c r="AF727" i="2"/>
  <c r="AF402" i="2"/>
  <c r="AF15" i="2"/>
  <c r="AF299" i="2"/>
  <c r="AF115" i="2"/>
  <c r="AF544" i="2"/>
  <c r="AF184" i="2"/>
  <c r="AF41" i="2"/>
  <c r="AF725" i="2"/>
  <c r="AF367" i="2"/>
  <c r="AF123" i="2"/>
  <c r="AF335" i="2"/>
  <c r="AF167" i="2"/>
  <c r="AF535" i="2"/>
  <c r="AF381" i="2"/>
  <c r="AF651" i="2"/>
  <c r="AF467" i="2"/>
  <c r="AF682" i="2"/>
  <c r="AF436" i="2"/>
  <c r="AF463" i="2"/>
  <c r="AF675" i="2"/>
  <c r="AF107" i="2"/>
  <c r="AF19" i="2"/>
  <c r="AF676" i="2"/>
  <c r="AF148" i="2"/>
  <c r="AF298" i="2"/>
  <c r="AF487" i="2"/>
  <c r="AF64" i="2"/>
  <c r="AF652" i="2"/>
  <c r="AF603" i="2"/>
  <c r="AF483" i="2"/>
  <c r="AF474" i="2"/>
  <c r="AF124" i="2"/>
  <c r="AF283" i="2"/>
  <c r="AF687" i="2"/>
  <c r="AF232" i="2"/>
  <c r="AF703" i="2"/>
  <c r="AF455" i="2"/>
  <c r="AF583" i="2"/>
  <c r="AF438" i="2"/>
  <c r="AF295" i="2"/>
  <c r="AF210" i="2"/>
  <c r="AF464" i="2"/>
  <c r="AF69" i="2"/>
  <c r="AF199" i="2"/>
  <c r="AF59" i="2"/>
  <c r="AF225" i="2"/>
  <c r="AF294" i="2"/>
  <c r="AF388" i="2"/>
  <c r="AF619" i="2"/>
  <c r="AF114" i="2"/>
  <c r="AF280" i="2"/>
  <c r="AF484" i="2"/>
  <c r="AF33" i="2"/>
  <c r="AF40" i="2"/>
  <c r="AF81" i="2"/>
  <c r="AF695" i="2"/>
  <c r="AF471" i="2"/>
  <c r="AF475" i="2"/>
  <c r="AF628" i="2"/>
  <c r="AF448" i="2"/>
  <c r="AF369" i="2"/>
  <c r="AF443" i="2"/>
  <c r="AF306" i="2"/>
  <c r="AF663" i="2"/>
  <c r="AF77" i="2"/>
  <c r="AF643" i="2"/>
  <c r="AF579" i="2"/>
  <c r="AF364" i="2"/>
  <c r="AF371" i="2"/>
  <c r="AF678" i="2"/>
  <c r="AF705" i="2"/>
  <c r="AF511" i="2"/>
  <c r="AF155" i="2"/>
  <c r="AF151" i="2"/>
  <c r="AF101" i="2"/>
  <c r="AF65" i="2"/>
  <c r="AF451" i="2"/>
  <c r="AF91" i="2"/>
  <c r="AF53" i="2"/>
  <c r="AF112" i="2"/>
  <c r="AF570" i="2"/>
  <c r="AF383" i="2"/>
  <c r="AF116" i="2"/>
  <c r="AF491" i="2"/>
  <c r="AF247" i="2"/>
  <c r="AF654" i="2"/>
  <c r="AF414" i="2"/>
  <c r="AF354" i="2"/>
  <c r="AF702" i="2"/>
  <c r="AF255" i="2"/>
  <c r="AF403" i="2"/>
  <c r="AF587" i="2"/>
  <c r="AF498" i="2"/>
  <c r="AF99" i="2"/>
  <c r="AF691" i="2"/>
  <c r="AF735" i="2"/>
  <c r="AF591" i="2"/>
  <c r="AF271" i="2"/>
  <c r="AF343" i="2"/>
  <c r="AF599" i="2"/>
  <c r="AF699" i="2"/>
  <c r="AF138" i="2"/>
  <c r="AF726" i="2"/>
  <c r="AF607" i="2"/>
  <c r="AF75" i="2"/>
  <c r="AF202" i="2"/>
  <c r="AF677" i="2"/>
  <c r="AF328" i="2"/>
  <c r="AF460" i="2"/>
  <c r="AF435" i="2"/>
  <c r="AF377" i="2"/>
  <c r="AF606" i="2"/>
  <c r="AF223" i="2"/>
  <c r="AF499" i="2"/>
  <c r="AF495" i="2"/>
  <c r="AF528" i="2"/>
  <c r="AF631" i="2"/>
  <c r="AF401" i="2"/>
  <c r="AF172" i="2"/>
  <c r="AF257" i="2"/>
  <c r="AF558" i="2"/>
  <c r="AF427" i="2"/>
  <c r="AF275" i="2"/>
  <c r="AF378" i="2"/>
  <c r="AF507" i="2"/>
  <c r="AF717" i="2"/>
  <c r="AF533" i="2"/>
  <c r="AF720" i="2"/>
  <c r="AF357" i="2"/>
  <c r="AF714" i="2"/>
  <c r="AF569" i="2"/>
  <c r="AF547" i="2"/>
  <c r="AF712" i="2"/>
  <c r="AF473" i="2"/>
  <c r="AF415" i="2"/>
  <c r="AF713" i="2"/>
  <c r="AF629" i="2"/>
  <c r="AF689" i="2"/>
  <c r="AF597" i="2"/>
  <c r="AF697" i="2"/>
  <c r="AF724" i="2"/>
  <c r="AF679" i="2"/>
  <c r="AF715" i="2"/>
  <c r="AF659" i="2"/>
  <c r="AF630" i="2"/>
  <c r="AE318" i="2"/>
  <c r="AE593" i="2"/>
  <c r="AE355" i="2"/>
  <c r="AE329" i="2"/>
  <c r="AE131" i="2"/>
  <c r="AE688" i="2"/>
  <c r="AE174" i="2"/>
  <c r="AE126" i="2"/>
  <c r="AE135" i="2"/>
  <c r="AE183" i="2"/>
  <c r="AE667" i="2"/>
  <c r="AE139" i="2"/>
  <c r="AE655" i="2"/>
  <c r="AE136" i="2"/>
  <c r="AE615" i="2"/>
  <c r="AE90" i="2"/>
  <c r="AE95" i="2"/>
  <c r="AE29" i="2"/>
  <c r="AE208" i="2"/>
  <c r="AE545" i="2"/>
  <c r="AE327" i="2"/>
  <c r="AE439" i="2"/>
  <c r="AE171" i="2"/>
  <c r="AE66" i="2"/>
  <c r="AE653" i="2"/>
  <c r="AE531" i="2"/>
  <c r="AE395" i="2"/>
  <c r="AE141" i="2"/>
  <c r="AE581" i="2"/>
  <c r="AE340" i="2"/>
  <c r="AE513" i="2"/>
  <c r="AE449" i="2"/>
  <c r="AE292" i="2"/>
  <c r="AE89" i="2"/>
  <c r="AE177" i="2"/>
  <c r="AE3" i="2"/>
  <c r="AE509" i="2"/>
  <c r="AE331" i="2"/>
  <c r="AE307" i="2"/>
  <c r="AE215" i="2"/>
  <c r="AE11" i="2"/>
  <c r="AE322" i="2"/>
  <c r="AE6" i="2"/>
  <c r="AE235" i="2"/>
  <c r="AE269" i="2"/>
  <c r="AE57" i="2"/>
  <c r="AE412" i="2"/>
  <c r="AE47" i="2"/>
  <c r="AE319" i="2"/>
  <c r="AE5" i="2"/>
  <c r="AE196" i="2"/>
  <c r="AE201" i="2"/>
  <c r="AE102" i="2"/>
  <c r="AE279" i="2"/>
  <c r="AE423" i="2"/>
  <c r="AE43" i="2"/>
  <c r="AE379" i="2"/>
  <c r="AE175" i="2"/>
  <c r="AE582" i="2"/>
  <c r="AE522" i="2"/>
  <c r="AE239" i="2"/>
  <c r="AE256" i="2"/>
  <c r="AE45" i="2"/>
  <c r="AE28" i="2"/>
  <c r="AE417" i="2"/>
  <c r="AE246" i="2"/>
  <c r="AE198" i="2"/>
  <c r="AE447" i="2"/>
  <c r="AE376" i="2"/>
  <c r="AE291" i="2"/>
  <c r="AE187" i="2"/>
  <c r="AE165" i="2"/>
  <c r="AE243" i="2"/>
  <c r="AE711" i="2"/>
  <c r="AE105" i="2"/>
  <c r="AE352" i="2"/>
  <c r="AE100" i="2"/>
  <c r="AE510" i="2"/>
  <c r="AE450" i="2"/>
  <c r="AE604" i="2"/>
  <c r="AE2" i="2"/>
  <c r="AE76" i="2"/>
  <c r="AE508" i="2"/>
  <c r="AE633" i="2"/>
  <c r="AE479" i="2"/>
  <c r="AE532" i="2"/>
  <c r="AE627" i="2"/>
  <c r="AE342" i="2"/>
  <c r="AE163" i="2"/>
  <c r="AE30" i="2"/>
  <c r="AE17" i="2"/>
  <c r="AE233" i="2"/>
  <c r="AE595" i="2"/>
  <c r="AE568" i="2"/>
  <c r="AE657" i="2"/>
  <c r="AE330" i="2"/>
  <c r="AE437" i="2"/>
  <c r="AE83" i="2"/>
  <c r="AE387" i="2"/>
  <c r="AE559" i="2"/>
  <c r="AE211" i="2"/>
  <c r="AE389" i="2"/>
  <c r="AE173" i="2"/>
  <c r="AE353" i="2"/>
  <c r="AE546" i="2"/>
  <c r="AE87" i="2"/>
  <c r="AE486" i="2"/>
  <c r="AE209" i="2"/>
  <c r="AE88" i="2"/>
  <c r="AE534" i="2"/>
  <c r="AE268" i="2"/>
  <c r="AE186" i="2"/>
  <c r="AE424" i="2"/>
  <c r="AE119" i="2"/>
  <c r="AE351" i="2"/>
  <c r="AE666" i="2"/>
  <c r="AE519" i="2"/>
  <c r="AE220" i="2"/>
  <c r="AE51" i="2"/>
  <c r="AE707" i="2"/>
  <c r="AE459" i="2"/>
  <c r="AE78" i="2"/>
  <c r="AE150" i="2"/>
  <c r="AE303" i="2"/>
  <c r="AE700" i="2"/>
  <c r="AE195" i="2"/>
  <c r="AE18" i="2"/>
  <c r="AE245" i="2"/>
  <c r="AE551" i="2"/>
  <c r="AE305" i="2"/>
  <c r="AE16" i="2"/>
  <c r="AE365" i="2"/>
  <c r="AE556" i="2"/>
  <c r="AE642" i="2"/>
  <c r="AE571" i="2"/>
  <c r="AE472" i="2"/>
  <c r="AE197" i="2"/>
  <c r="AE159" i="2"/>
  <c r="AE79" i="2"/>
  <c r="AE153" i="2"/>
  <c r="AE594" i="2"/>
  <c r="AE441" i="2"/>
  <c r="AE52" i="2"/>
  <c r="AE250" i="2"/>
  <c r="AE67" i="2"/>
  <c r="AE31" i="2"/>
  <c r="AE723" i="2"/>
  <c r="AE639" i="2"/>
  <c r="AE567" i="2"/>
  <c r="AE543" i="2"/>
  <c r="AE7" i="2"/>
  <c r="AE502" i="2"/>
  <c r="AE616" i="2"/>
  <c r="AE191" i="2"/>
  <c r="AE185" i="2"/>
  <c r="AE221" i="2"/>
  <c r="AE270" i="2"/>
  <c r="AE323" i="2"/>
  <c r="AE496" i="2"/>
  <c r="AE671" i="2"/>
  <c r="AE92" i="2"/>
  <c r="AE267" i="2"/>
  <c r="AE425" i="2"/>
  <c r="AE137" i="2"/>
  <c r="AE222" i="2"/>
  <c r="AE489" i="2"/>
  <c r="AE111" i="2"/>
  <c r="AE42" i="2"/>
  <c r="AE9" i="2"/>
  <c r="AE390" i="2"/>
  <c r="AE35" i="2"/>
  <c r="AE716" i="2"/>
  <c r="AE609" i="2"/>
  <c r="AE664" i="2"/>
  <c r="AE39" i="2"/>
  <c r="AE399" i="2"/>
  <c r="AE27" i="2"/>
  <c r="AE520" i="2"/>
  <c r="AE555" i="2"/>
  <c r="AE304" i="2"/>
  <c r="AE142" i="2"/>
  <c r="AE160" i="2"/>
  <c r="AE617" i="2"/>
  <c r="AE258" i="2"/>
  <c r="AE103" i="2"/>
  <c r="AE316" i="2"/>
  <c r="AE585" i="2"/>
  <c r="AE690" i="2"/>
  <c r="AE400" i="2"/>
  <c r="AE391" i="2"/>
  <c r="AE162" i="2"/>
  <c r="AE127" i="2"/>
  <c r="AE93" i="2"/>
  <c r="AE282" i="2"/>
  <c r="AE207" i="2"/>
  <c r="AE234" i="2"/>
  <c r="AE592" i="2"/>
  <c r="AE557" i="2"/>
  <c r="AE259" i="2"/>
  <c r="AE71" i="2"/>
  <c r="AE55" i="2"/>
  <c r="AE366" i="2"/>
  <c r="AE125" i="2"/>
  <c r="AE21" i="2"/>
  <c r="AE231" i="2"/>
  <c r="AE147" i="2"/>
  <c r="AE580" i="2"/>
  <c r="AE219" i="2"/>
  <c r="AE23" i="2"/>
  <c r="AE523" i="2"/>
  <c r="AE497" i="2"/>
  <c r="AE339" i="2"/>
  <c r="AE315" i="2"/>
  <c r="AE54" i="2"/>
  <c r="AE341" i="2"/>
  <c r="AE618" i="2"/>
  <c r="AE63" i="2"/>
  <c r="AE129" i="2"/>
  <c r="AE640" i="2"/>
  <c r="AE477" i="2"/>
  <c r="AE227" i="2"/>
  <c r="AE683" i="2"/>
  <c r="AE426" i="2"/>
  <c r="AE281" i="2"/>
  <c r="AE117" i="2"/>
  <c r="AE462" i="2"/>
  <c r="AE375" i="2"/>
  <c r="AE363" i="2"/>
  <c r="AE411" i="2"/>
  <c r="AE244" i="2"/>
  <c r="AE149" i="2"/>
  <c r="AE113" i="2"/>
  <c r="AE4" i="2"/>
  <c r="AE727" i="2"/>
  <c r="AE402" i="2"/>
  <c r="AE15" i="2"/>
  <c r="AE115" i="2"/>
  <c r="AE544" i="2"/>
  <c r="AE524" i="2"/>
  <c r="AE179" i="2"/>
  <c r="AE184" i="2"/>
  <c r="AE41" i="2"/>
  <c r="AE419" i="2"/>
  <c r="AE725" i="2"/>
  <c r="AE367" i="2"/>
  <c r="AE123" i="2"/>
  <c r="AE167" i="2"/>
  <c r="AE535" i="2"/>
  <c r="AE503" i="2"/>
  <c r="AE381" i="2"/>
  <c r="AE651" i="2"/>
  <c r="AE467" i="2"/>
  <c r="AE682" i="2"/>
  <c r="AE436" i="2"/>
  <c r="AE463" i="2"/>
  <c r="AE675" i="2"/>
  <c r="AE107" i="2"/>
  <c r="AE19" i="2"/>
  <c r="AE676" i="2"/>
  <c r="AE148" i="2"/>
  <c r="AE487" i="2"/>
  <c r="AE64" i="2"/>
  <c r="AE413" i="2"/>
  <c r="AE652" i="2"/>
  <c r="AE603" i="2"/>
  <c r="AE483" i="2"/>
  <c r="AE474" i="2"/>
  <c r="AE124" i="2"/>
  <c r="AE407" i="2"/>
  <c r="AE283" i="2"/>
  <c r="AE687" i="2"/>
  <c r="AE232" i="2"/>
  <c r="AE703" i="2"/>
  <c r="AE455" i="2"/>
  <c r="AE583" i="2"/>
  <c r="AE438" i="2"/>
  <c r="AE295" i="2"/>
  <c r="AE333" i="2"/>
  <c r="AE210" i="2"/>
  <c r="AE69" i="2"/>
  <c r="AE199" i="2"/>
  <c r="AE59" i="2"/>
  <c r="AE225" i="2"/>
  <c r="AE294" i="2"/>
  <c r="AE388" i="2"/>
  <c r="AE619" i="2"/>
  <c r="AE114" i="2"/>
  <c r="AE561" i="2"/>
  <c r="AE280" i="2"/>
  <c r="AE484" i="2"/>
  <c r="AE537" i="2"/>
  <c r="AE33" i="2"/>
  <c r="AE40" i="2"/>
  <c r="AE81" i="2"/>
  <c r="AE695" i="2"/>
  <c r="AE471" i="2"/>
  <c r="AE475" i="2"/>
  <c r="AE628" i="2"/>
  <c r="AE448" i="2"/>
  <c r="AE443" i="2"/>
  <c r="AE306" i="2"/>
  <c r="AE663" i="2"/>
  <c r="AE77" i="2"/>
  <c r="AE643" i="2"/>
  <c r="AE579" i="2"/>
  <c r="AE364" i="2"/>
  <c r="AE371" i="2"/>
  <c r="AE678" i="2"/>
  <c r="AE705" i="2"/>
  <c r="AE511" i="2"/>
  <c r="AE155" i="2"/>
  <c r="AE151" i="2"/>
  <c r="AE101" i="2"/>
  <c r="AE213" i="2"/>
  <c r="AE584" i="2"/>
  <c r="AE143" i="2"/>
  <c r="AE65" i="2"/>
  <c r="AE451" i="2"/>
  <c r="AE91" i="2"/>
  <c r="AE53" i="2"/>
  <c r="AE112" i="2"/>
  <c r="AE729" i="2"/>
  <c r="AE570" i="2"/>
  <c r="AE383" i="2"/>
  <c r="AE247" i="2"/>
  <c r="AE654" i="2"/>
  <c r="AE414" i="2"/>
  <c r="AE354" i="2"/>
  <c r="AE693" i="2"/>
  <c r="AE681" i="2"/>
  <c r="AE702" i="2"/>
  <c r="AE255" i="2"/>
  <c r="AE403" i="2"/>
  <c r="AE498" i="2"/>
  <c r="AE99" i="2"/>
  <c r="AE691" i="2"/>
  <c r="AE735" i="2"/>
  <c r="AE591" i="2"/>
  <c r="AE271" i="2"/>
  <c r="AE343" i="2"/>
  <c r="AE699" i="2"/>
  <c r="AE138" i="2"/>
  <c r="AE287" i="2"/>
  <c r="AE237" i="2"/>
  <c r="AE726" i="2"/>
  <c r="AE607" i="2"/>
  <c r="AE75" i="2"/>
  <c r="AE317" i="2"/>
  <c r="AE677" i="2"/>
  <c r="AE328" i="2"/>
  <c r="AE460" i="2"/>
  <c r="AE435" i="2"/>
  <c r="AE606" i="2"/>
  <c r="AE223" i="2"/>
  <c r="AE499" i="2"/>
  <c r="AE495" i="2"/>
  <c r="AE631" i="2"/>
  <c r="AE401" i="2"/>
  <c r="AE172" i="2"/>
  <c r="AE558" i="2"/>
  <c r="AE427" i="2"/>
  <c r="AE275" i="2"/>
  <c r="AE378" i="2"/>
  <c r="AE507" i="2"/>
  <c r="AE717" i="2"/>
  <c r="AE533" i="2"/>
  <c r="AE714" i="2"/>
  <c r="AE429" i="2"/>
  <c r="AE569" i="2"/>
  <c r="AE547" i="2"/>
  <c r="AE701" i="2"/>
  <c r="AE712" i="2"/>
  <c r="AE473" i="2"/>
  <c r="AE415" i="2"/>
  <c r="AE713" i="2"/>
  <c r="AE694" i="2"/>
  <c r="AE597" i="2"/>
  <c r="AE724" i="2"/>
  <c r="AE679" i="2"/>
  <c r="AE715" i="2"/>
  <c r="AE630" i="2"/>
  <c r="AE731" i="2"/>
  <c r="AD318" i="2"/>
  <c r="AD593" i="2"/>
  <c r="AD355" i="2"/>
  <c r="AD329" i="2"/>
  <c r="AD131" i="2"/>
  <c r="AD688" i="2"/>
  <c r="AD174" i="2"/>
  <c r="AD126" i="2"/>
  <c r="AD485" i="2"/>
  <c r="AD135" i="2"/>
  <c r="AD183" i="2"/>
  <c r="AD667" i="2"/>
  <c r="AD139" i="2"/>
  <c r="AD665" i="2"/>
  <c r="AD655" i="2"/>
  <c r="AD136" i="2"/>
  <c r="AD615" i="2"/>
  <c r="AD90" i="2"/>
  <c r="AD95" i="2"/>
  <c r="AD29" i="2"/>
  <c r="AD285" i="2"/>
  <c r="AD208" i="2"/>
  <c r="AD545" i="2"/>
  <c r="AD327" i="2"/>
  <c r="AD439" i="2"/>
  <c r="AD171" i="2"/>
  <c r="AD66" i="2"/>
  <c r="AD531" i="2"/>
  <c r="AD395" i="2"/>
  <c r="AD203" i="2"/>
  <c r="AD141" i="2"/>
  <c r="AD581" i="2"/>
  <c r="AD340" i="2"/>
  <c r="AD461" i="2"/>
  <c r="AD513" i="2"/>
  <c r="AD449" i="2"/>
  <c r="AD292" i="2"/>
  <c r="AD89" i="2"/>
  <c r="AD177" i="2"/>
  <c r="AD3" i="2"/>
  <c r="AD509" i="2"/>
  <c r="AD331" i="2"/>
  <c r="AD307" i="2"/>
  <c r="AD215" i="2"/>
  <c r="AD11" i="2"/>
  <c r="AD6" i="2"/>
  <c r="AD235" i="2"/>
  <c r="AD57" i="2"/>
  <c r="AD293" i="2"/>
  <c r="AD412" i="2"/>
  <c r="AD47" i="2"/>
  <c r="AD319" i="2"/>
  <c r="AD5" i="2"/>
  <c r="AD196" i="2"/>
  <c r="AD201" i="2"/>
  <c r="AD102" i="2"/>
  <c r="AD279" i="2"/>
  <c r="AD423" i="2"/>
  <c r="AD43" i="2"/>
  <c r="AD379" i="2"/>
  <c r="AD175" i="2"/>
  <c r="AD582" i="2"/>
  <c r="AD522" i="2"/>
  <c r="AD256" i="2"/>
  <c r="AD45" i="2"/>
  <c r="AD28" i="2"/>
  <c r="AD246" i="2"/>
  <c r="AD198" i="2"/>
  <c r="AD447" i="2"/>
  <c r="AD376" i="2"/>
  <c r="AD291" i="2"/>
  <c r="AD187" i="2"/>
  <c r="AD165" i="2"/>
  <c r="AD243" i="2"/>
  <c r="AD711" i="2"/>
  <c r="AD105" i="2"/>
  <c r="AD352" i="2"/>
  <c r="AD100" i="2"/>
  <c r="AD510" i="2"/>
  <c r="AD450" i="2"/>
  <c r="AD604" i="2"/>
  <c r="AD2" i="2"/>
  <c r="AD605" i="2"/>
  <c r="AD76" i="2"/>
  <c r="AD508" i="2"/>
  <c r="AD633" i="2"/>
  <c r="AD532" i="2"/>
  <c r="AD627" i="2"/>
  <c r="AD342" i="2"/>
  <c r="AD163" i="2"/>
  <c r="AD539" i="2"/>
  <c r="AD30" i="2"/>
  <c r="AD17" i="2"/>
  <c r="AD233" i="2"/>
  <c r="AD595" i="2"/>
  <c r="AD568" i="2"/>
  <c r="AD330" i="2"/>
  <c r="AD437" i="2"/>
  <c r="AD453" i="2"/>
  <c r="AD83" i="2"/>
  <c r="AD387" i="2"/>
  <c r="AD559" i="2"/>
  <c r="AD211" i="2"/>
  <c r="AD389" i="2"/>
  <c r="AD173" i="2"/>
  <c r="AD353" i="2"/>
  <c r="AD546" i="2"/>
  <c r="AD87" i="2"/>
  <c r="AD345" i="2"/>
  <c r="AD486" i="2"/>
  <c r="AD209" i="2"/>
  <c r="AD88" i="2"/>
  <c r="AD534" i="2"/>
  <c r="AD268" i="2"/>
  <c r="AD186" i="2"/>
  <c r="AD515" i="2"/>
  <c r="AD424" i="2"/>
  <c r="AD119" i="2"/>
  <c r="AD351" i="2"/>
  <c r="AD666" i="2"/>
  <c r="AD519" i="2"/>
  <c r="AD311" i="2"/>
  <c r="AD220" i="2"/>
  <c r="AD51" i="2"/>
  <c r="AD707" i="2"/>
  <c r="AD459" i="2"/>
  <c r="AD78" i="2"/>
  <c r="AD150" i="2"/>
  <c r="AD303" i="2"/>
  <c r="AD700" i="2"/>
  <c r="AD195" i="2"/>
  <c r="AD347" i="2"/>
  <c r="AD18" i="2"/>
  <c r="AD245" i="2"/>
  <c r="AD551" i="2"/>
  <c r="AD16" i="2"/>
  <c r="AD365" i="2"/>
  <c r="AD556" i="2"/>
  <c r="AD642" i="2"/>
  <c r="AD571" i="2"/>
  <c r="AD472" i="2"/>
  <c r="AD197" i="2"/>
  <c r="AD159" i="2"/>
  <c r="AD79" i="2"/>
  <c r="AD153" i="2"/>
  <c r="AD594" i="2"/>
  <c r="AD52" i="2"/>
  <c r="AD263" i="2"/>
  <c r="AD67" i="2"/>
  <c r="AD31" i="2"/>
  <c r="AD723" i="2"/>
  <c r="AD639" i="2"/>
  <c r="AD567" i="2"/>
  <c r="AD543" i="2"/>
  <c r="AD7" i="2"/>
  <c r="AD616" i="2"/>
  <c r="AD191" i="2"/>
  <c r="AD185" i="2"/>
  <c r="AD221" i="2"/>
  <c r="AD270" i="2"/>
  <c r="AD496" i="2"/>
  <c r="AD309" i="2"/>
  <c r="AD671" i="2"/>
  <c r="AD267" i="2"/>
  <c r="AD137" i="2"/>
  <c r="AD222" i="2"/>
  <c r="AD489" i="2"/>
  <c r="AD111" i="2"/>
  <c r="AD42" i="2"/>
  <c r="AD9" i="2"/>
  <c r="AD390" i="2"/>
  <c r="AD35" i="2"/>
  <c r="AD609" i="2"/>
  <c r="AD664" i="2"/>
  <c r="AD39" i="2"/>
  <c r="AD399" i="2"/>
  <c r="AD27" i="2"/>
  <c r="AD520" i="2"/>
  <c r="AD527" i="2"/>
  <c r="AD555" i="2"/>
  <c r="AD304" i="2"/>
  <c r="AD160" i="2"/>
  <c r="AD617" i="2"/>
  <c r="AD258" i="2"/>
  <c r="AD103" i="2"/>
  <c r="AD316" i="2"/>
  <c r="AD521" i="2"/>
  <c r="AD585" i="2"/>
  <c r="AD690" i="2"/>
  <c r="AD400" i="2"/>
  <c r="AD391" i="2"/>
  <c r="AD162" i="2"/>
  <c r="AD127" i="2"/>
  <c r="AD93" i="2"/>
  <c r="AD282" i="2"/>
  <c r="AD207" i="2"/>
  <c r="AD234" i="2"/>
  <c r="AD592" i="2"/>
  <c r="AD557" i="2"/>
  <c r="AD259" i="2"/>
  <c r="AD133" i="2"/>
  <c r="AD71" i="2"/>
  <c r="AD55" i="2"/>
  <c r="AD366" i="2"/>
  <c r="AD125" i="2"/>
  <c r="AD21" i="2"/>
  <c r="AD231" i="2"/>
  <c r="AD147" i="2"/>
  <c r="AD580" i="2"/>
  <c r="AD219" i="2"/>
  <c r="AD23" i="2"/>
  <c r="AD523" i="2"/>
  <c r="AD497" i="2"/>
  <c r="AD339" i="2"/>
  <c r="AD315" i="2"/>
  <c r="AD54" i="2"/>
  <c r="AD618" i="2"/>
  <c r="AD63" i="2"/>
  <c r="AD129" i="2"/>
  <c r="AD640" i="2"/>
  <c r="AD477" i="2"/>
  <c r="AD683" i="2"/>
  <c r="AD426" i="2"/>
  <c r="AD117" i="2"/>
  <c r="AD462" i="2"/>
  <c r="AD375" i="2"/>
  <c r="AD363" i="2"/>
  <c r="AD411" i="2"/>
  <c r="AD244" i="2"/>
  <c r="AD149" i="2"/>
  <c r="AD113" i="2"/>
  <c r="AD4" i="2"/>
  <c r="AD727" i="2"/>
  <c r="AD402" i="2"/>
  <c r="AD15" i="2"/>
  <c r="AD299" i="2"/>
  <c r="AD115" i="2"/>
  <c r="AD544" i="2"/>
  <c r="AD179" i="2"/>
  <c r="AD184" i="2"/>
  <c r="AD41" i="2"/>
  <c r="AD419" i="2"/>
  <c r="AD725" i="2"/>
  <c r="AD367" i="2"/>
  <c r="AD123" i="2"/>
  <c r="AD167" i="2"/>
  <c r="AD535" i="2"/>
  <c r="AD503" i="2"/>
  <c r="AD381" i="2"/>
  <c r="AD651" i="2"/>
  <c r="AD467" i="2"/>
  <c r="AD436" i="2"/>
  <c r="AD463" i="2"/>
  <c r="AD675" i="2"/>
  <c r="AD107" i="2"/>
  <c r="AD19" i="2"/>
  <c r="AD676" i="2"/>
  <c r="AD148" i="2"/>
  <c r="AD487" i="2"/>
  <c r="AD64" i="2"/>
  <c r="AD652" i="2"/>
  <c r="AD603" i="2"/>
  <c r="AD483" i="2"/>
  <c r="AD474" i="2"/>
  <c r="AD124" i="2"/>
  <c r="AD283" i="2"/>
  <c r="AD687" i="2"/>
  <c r="AD232" i="2"/>
  <c r="AD703" i="2"/>
  <c r="AD455" i="2"/>
  <c r="AD583" i="2"/>
  <c r="AD438" i="2"/>
  <c r="AD295" i="2"/>
  <c r="AD210" i="2"/>
  <c r="AD69" i="2"/>
  <c r="AD199" i="2"/>
  <c r="AD59" i="2"/>
  <c r="AD225" i="2"/>
  <c r="AD294" i="2"/>
  <c r="AD388" i="2"/>
  <c r="AD619" i="2"/>
  <c r="AD114" i="2"/>
  <c r="AD280" i="2"/>
  <c r="AD484" i="2"/>
  <c r="AD537" i="2"/>
  <c r="AD33" i="2"/>
  <c r="AD645" i="2"/>
  <c r="AD40" i="2"/>
  <c r="AD81" i="2"/>
  <c r="AD695" i="2"/>
  <c r="AD471" i="2"/>
  <c r="AD475" i="2"/>
  <c r="AD628" i="2"/>
  <c r="AD448" i="2"/>
  <c r="AD443" i="2"/>
  <c r="AD306" i="2"/>
  <c r="AD663" i="2"/>
  <c r="AD77" i="2"/>
  <c r="AD643" i="2"/>
  <c r="AD189" i="2"/>
  <c r="AD579" i="2"/>
  <c r="AD364" i="2"/>
  <c r="AD371" i="2"/>
  <c r="AD678" i="2"/>
  <c r="AD511" i="2"/>
  <c r="AD155" i="2"/>
  <c r="AD669" i="2"/>
  <c r="AD151" i="2"/>
  <c r="AD101" i="2"/>
  <c r="AD213" i="2"/>
  <c r="AD143" i="2"/>
  <c r="AD65" i="2"/>
  <c r="AD451" i="2"/>
  <c r="AD91" i="2"/>
  <c r="AD53" i="2"/>
  <c r="AD112" i="2"/>
  <c r="AD729" i="2"/>
  <c r="AD238" i="2"/>
  <c r="AD570" i="2"/>
  <c r="AD247" i="2"/>
  <c r="AD654" i="2"/>
  <c r="AD634" i="2"/>
  <c r="AD549" i="2"/>
  <c r="AD414" i="2"/>
  <c r="AD354" i="2"/>
  <c r="AD693" i="2"/>
  <c r="AD273" i="2"/>
  <c r="AD702" i="2"/>
  <c r="AD255" i="2"/>
  <c r="AD403" i="2"/>
  <c r="AD587" i="2"/>
  <c r="AD498" i="2"/>
  <c r="AD99" i="2"/>
  <c r="AD691" i="2"/>
  <c r="AD735" i="2"/>
  <c r="AD591" i="2"/>
  <c r="AD271" i="2"/>
  <c r="AD343" i="2"/>
  <c r="AD699" i="2"/>
  <c r="AD138" i="2"/>
  <c r="AD374" i="2"/>
  <c r="AD237" i="2"/>
  <c r="AD726" i="2"/>
  <c r="AD607" i="2"/>
  <c r="AD75" i="2"/>
  <c r="AD317" i="2"/>
  <c r="AD573" i="2"/>
  <c r="AD677" i="2"/>
  <c r="AD328" i="2"/>
  <c r="AD460" i="2"/>
  <c r="AD435" i="2"/>
  <c r="AD377" i="2"/>
  <c r="AD606" i="2"/>
  <c r="AD223" i="2"/>
  <c r="AD499" i="2"/>
  <c r="AD495" i="2"/>
  <c r="AD631" i="2"/>
  <c r="AD401" i="2"/>
  <c r="AD172" i="2"/>
  <c r="AD257" i="2"/>
  <c r="AD558" i="2"/>
  <c r="AD427" i="2"/>
  <c r="AD275" i="2"/>
  <c r="AD378" i="2"/>
  <c r="AD507" i="2"/>
  <c r="AD714" i="2"/>
  <c r="AD359" i="2"/>
  <c r="AD429" i="2"/>
  <c r="AD547" i="2"/>
  <c r="AD701" i="2"/>
  <c r="AD712" i="2"/>
  <c r="AD473" i="2"/>
  <c r="AD415" i="2"/>
  <c r="AD647" i="2"/>
  <c r="AD563" i="2"/>
  <c r="AD629" i="2"/>
  <c r="AD597" i="2"/>
  <c r="AD724" i="2"/>
  <c r="AD679" i="2"/>
  <c r="AD715" i="2"/>
  <c r="AD630" i="2"/>
  <c r="AD641" i="2"/>
  <c r="AD596" i="2"/>
  <c r="AD731" i="2"/>
  <c r="AC318" i="2"/>
  <c r="AC593" i="2"/>
  <c r="AC355" i="2"/>
  <c r="AC329" i="2"/>
  <c r="AC131" i="2"/>
  <c r="AC688" i="2"/>
  <c r="AC174" i="2"/>
  <c r="AC126" i="2"/>
  <c r="AC485" i="2"/>
  <c r="AC135" i="2"/>
  <c r="AC183" i="2"/>
  <c r="AC548" i="2"/>
  <c r="AC667" i="2"/>
  <c r="AC139" i="2"/>
  <c r="AC665" i="2"/>
  <c r="AC655" i="2"/>
  <c r="AC136" i="2"/>
  <c r="AC615" i="2"/>
  <c r="AC90" i="2"/>
  <c r="AC95" i="2"/>
  <c r="AC550" i="2"/>
  <c r="AC29" i="2"/>
  <c r="AC452" i="2"/>
  <c r="AC285" i="2"/>
  <c r="AC208" i="2"/>
  <c r="AC545" i="2"/>
  <c r="AC327" i="2"/>
  <c r="AC439" i="2"/>
  <c r="AC171" i="2"/>
  <c r="AC66" i="2"/>
  <c r="AC531" i="2"/>
  <c r="AC395" i="2"/>
  <c r="AC203" i="2"/>
  <c r="AC141" i="2"/>
  <c r="AC581" i="2"/>
  <c r="AC340" i="2"/>
  <c r="AC461" i="2"/>
  <c r="AC513" i="2"/>
  <c r="AC449" i="2"/>
  <c r="AC292" i="2"/>
  <c r="AC89" i="2"/>
  <c r="AC177" i="2"/>
  <c r="AC3" i="2"/>
  <c r="AC509" i="2"/>
  <c r="AC331" i="2"/>
  <c r="AC307" i="2"/>
  <c r="AC215" i="2"/>
  <c r="AC11" i="2"/>
  <c r="AC6" i="2"/>
  <c r="AC235" i="2"/>
  <c r="AC611" i="2"/>
  <c r="AC57" i="2"/>
  <c r="AC635" i="2"/>
  <c r="AC293" i="2"/>
  <c r="AC412" i="2"/>
  <c r="AC47" i="2"/>
  <c r="AC319" i="2"/>
  <c r="AC5" i="2"/>
  <c r="AC297" i="2"/>
  <c r="AC161" i="2"/>
  <c r="AC196" i="2"/>
  <c r="AC102" i="2"/>
  <c r="AC279" i="2"/>
  <c r="AC423" i="2"/>
  <c r="AC43" i="2"/>
  <c r="AC379" i="2"/>
  <c r="AC175" i="2"/>
  <c r="AC582" i="2"/>
  <c r="AC522" i="2"/>
  <c r="AC256" i="2"/>
  <c r="AC45" i="2"/>
  <c r="AC28" i="2"/>
  <c r="AC246" i="2"/>
  <c r="AC198" i="2"/>
  <c r="AC447" i="2"/>
  <c r="AC376" i="2"/>
  <c r="AC291" i="2"/>
  <c r="AC187" i="2"/>
  <c r="AC165" i="2"/>
  <c r="AC243" i="2"/>
  <c r="AC711" i="2"/>
  <c r="AC105" i="2"/>
  <c r="AC352" i="2"/>
  <c r="AC100" i="2"/>
  <c r="AC510" i="2"/>
  <c r="AC450" i="2"/>
  <c r="AC604" i="2"/>
  <c r="AC2" i="2"/>
  <c r="AC605" i="2"/>
  <c r="AC76" i="2"/>
  <c r="AC508" i="2"/>
  <c r="AC633" i="2"/>
  <c r="AC479" i="2"/>
  <c r="AC532" i="2"/>
  <c r="AC627" i="2"/>
  <c r="AC621" i="2"/>
  <c r="AC342" i="2"/>
  <c r="AC163" i="2"/>
  <c r="AC539" i="2"/>
  <c r="AC30" i="2"/>
  <c r="AC17" i="2"/>
  <c r="AC595" i="2"/>
  <c r="AC568" i="2"/>
  <c r="AC657" i="2"/>
  <c r="AC330" i="2"/>
  <c r="AC437" i="2"/>
  <c r="AC453" i="2"/>
  <c r="AC83" i="2"/>
  <c r="AC387" i="2"/>
  <c r="AC559" i="2"/>
  <c r="AC465" i="2"/>
  <c r="AC211" i="2"/>
  <c r="AC389" i="2"/>
  <c r="AC173" i="2"/>
  <c r="AC353" i="2"/>
  <c r="AC546" i="2"/>
  <c r="AC87" i="2"/>
  <c r="AC345" i="2"/>
  <c r="AC486" i="2"/>
  <c r="AC209" i="2"/>
  <c r="AC88" i="2"/>
  <c r="AC534" i="2"/>
  <c r="AC268" i="2"/>
  <c r="AC186" i="2"/>
  <c r="AC424" i="2"/>
  <c r="AC119" i="2"/>
  <c r="AC351" i="2"/>
  <c r="AC666" i="2"/>
  <c r="AC519" i="2"/>
  <c r="AC525" i="2"/>
  <c r="AC220" i="2"/>
  <c r="AC51" i="2"/>
  <c r="AC707" i="2"/>
  <c r="AC459" i="2"/>
  <c r="AC78" i="2"/>
  <c r="AC150" i="2"/>
  <c r="AC303" i="2"/>
  <c r="AC700" i="2"/>
  <c r="AC195" i="2"/>
  <c r="AC347" i="2"/>
  <c r="AC18" i="2"/>
  <c r="AC245" i="2"/>
  <c r="AC551" i="2"/>
  <c r="AC305" i="2"/>
  <c r="AC16" i="2"/>
  <c r="AC365" i="2"/>
  <c r="AC556" i="2"/>
  <c r="AC642" i="2"/>
  <c r="AC571" i="2"/>
  <c r="AC472" i="2"/>
  <c r="AC159" i="2"/>
  <c r="AC79" i="2"/>
  <c r="AC386" i="2"/>
  <c r="AC153" i="2"/>
  <c r="AC594" i="2"/>
  <c r="AC52" i="2"/>
  <c r="AC263" i="2"/>
  <c r="AC67" i="2"/>
  <c r="AC31" i="2"/>
  <c r="AC723" i="2"/>
  <c r="AC639" i="2"/>
  <c r="AC567" i="2"/>
  <c r="AC543" i="2"/>
  <c r="AC7" i="2"/>
  <c r="AC616" i="2"/>
  <c r="AC191" i="2"/>
  <c r="AC270" i="2"/>
  <c r="AC496" i="2"/>
  <c r="AC309" i="2"/>
  <c r="AC671" i="2"/>
  <c r="AC267" i="2"/>
  <c r="AC425" i="2"/>
  <c r="AC137" i="2"/>
  <c r="AC222" i="2"/>
  <c r="AC489" i="2"/>
  <c r="AC111" i="2"/>
  <c r="AC42" i="2"/>
  <c r="AC9" i="2"/>
  <c r="AC390" i="2"/>
  <c r="AC35" i="2"/>
  <c r="AC609" i="2"/>
  <c r="AC664" i="2"/>
  <c r="AC39" i="2"/>
  <c r="AC321" i="2"/>
  <c r="AC399" i="2"/>
  <c r="AC176" i="2"/>
  <c r="AC27" i="2"/>
  <c r="AC520" i="2"/>
  <c r="AC251" i="2"/>
  <c r="AC555" i="2"/>
  <c r="AC304" i="2"/>
  <c r="AC160" i="2"/>
  <c r="AC258" i="2"/>
  <c r="AC103" i="2"/>
  <c r="AC316" i="2"/>
  <c r="AC521" i="2"/>
  <c r="AC585" i="2"/>
  <c r="AC690" i="2"/>
  <c r="AC400" i="2"/>
  <c r="AC391" i="2"/>
  <c r="AC162" i="2"/>
  <c r="AC127" i="2"/>
  <c r="AC93" i="2"/>
  <c r="AC282" i="2"/>
  <c r="AC207" i="2"/>
  <c r="AC234" i="2"/>
  <c r="AC592" i="2"/>
  <c r="AC557" i="2"/>
  <c r="AC259" i="2"/>
  <c r="AC71" i="2"/>
  <c r="AC55" i="2"/>
  <c r="AC366" i="2"/>
  <c r="AC125" i="2"/>
  <c r="AC21" i="2"/>
  <c r="AC231" i="2"/>
  <c r="AC393" i="2"/>
  <c r="AC147" i="2"/>
  <c r="AC580" i="2"/>
  <c r="AC219" i="2"/>
  <c r="AC23" i="2"/>
  <c r="AC523" i="2"/>
  <c r="AC497" i="2"/>
  <c r="AC339" i="2"/>
  <c r="AC315" i="2"/>
  <c r="AC8" i="2"/>
  <c r="AC54" i="2"/>
  <c r="AC341" i="2"/>
  <c r="AC618" i="2"/>
  <c r="AC63" i="2"/>
  <c r="AC129" i="2"/>
  <c r="AC640" i="2"/>
  <c r="AC477" i="2"/>
  <c r="AC227" i="2"/>
  <c r="AC683" i="2"/>
  <c r="AC426" i="2"/>
  <c r="AC281" i="2"/>
  <c r="AC117" i="2"/>
  <c r="AC462" i="2"/>
  <c r="AC375" i="2"/>
  <c r="AC363" i="2"/>
  <c r="AC411" i="2"/>
  <c r="AC244" i="2"/>
  <c r="AC149" i="2"/>
  <c r="AC113" i="2"/>
  <c r="AC4" i="2"/>
  <c r="AC727" i="2"/>
  <c r="AC402" i="2"/>
  <c r="AC15" i="2"/>
  <c r="AC299" i="2"/>
  <c r="AC115" i="2"/>
  <c r="AC544" i="2"/>
  <c r="AC179" i="2"/>
  <c r="AC184" i="2"/>
  <c r="AC41" i="2"/>
  <c r="AC419" i="2"/>
  <c r="AC725" i="2"/>
  <c r="AC367" i="2"/>
  <c r="AC123" i="2"/>
  <c r="AC335" i="2"/>
  <c r="AC167" i="2"/>
  <c r="AC535" i="2"/>
  <c r="AC503" i="2"/>
  <c r="AC381" i="2"/>
  <c r="AC651" i="2"/>
  <c r="AC467" i="2"/>
  <c r="AC436" i="2"/>
  <c r="AC463" i="2"/>
  <c r="AC261" i="2"/>
  <c r="AC675" i="2"/>
  <c r="AC107" i="2"/>
  <c r="AC19" i="2"/>
  <c r="AC676" i="2"/>
  <c r="AC148" i="2"/>
  <c r="AC298" i="2"/>
  <c r="AC487" i="2"/>
  <c r="AC64" i="2"/>
  <c r="AC413" i="2"/>
  <c r="AC652" i="2"/>
  <c r="AC603" i="2"/>
  <c r="AC483" i="2"/>
  <c r="AC474" i="2"/>
  <c r="AC124" i="2"/>
  <c r="AC407" i="2"/>
  <c r="AC283" i="2"/>
  <c r="AC687" i="2"/>
  <c r="AC232" i="2"/>
  <c r="AC703" i="2"/>
  <c r="AC455" i="2"/>
  <c r="AC583" i="2"/>
  <c r="AC438" i="2"/>
  <c r="AC295" i="2"/>
  <c r="AC333" i="2"/>
  <c r="AC210" i="2"/>
  <c r="AC69" i="2"/>
  <c r="AC199" i="2"/>
  <c r="AC59" i="2"/>
  <c r="AC225" i="2"/>
  <c r="AC294" i="2"/>
  <c r="AC388" i="2"/>
  <c r="AC619" i="2"/>
  <c r="AC114" i="2"/>
  <c r="AC561" i="2"/>
  <c r="AC188" i="2"/>
  <c r="AC280" i="2"/>
  <c r="AC484" i="2"/>
  <c r="AC537" i="2"/>
  <c r="AC33" i="2"/>
  <c r="AC40" i="2"/>
  <c r="AC81" i="2"/>
  <c r="AC695" i="2"/>
  <c r="AC471" i="2"/>
  <c r="AC536" i="2"/>
  <c r="AC475" i="2"/>
  <c r="AC628" i="2"/>
  <c r="AC448" i="2"/>
  <c r="AC369" i="2"/>
  <c r="AC443" i="2"/>
  <c r="AC306" i="2"/>
  <c r="AC663" i="2"/>
  <c r="AC77" i="2"/>
  <c r="AC643" i="2"/>
  <c r="AC189" i="2"/>
  <c r="AC719" i="2"/>
  <c r="AC579" i="2"/>
  <c r="AC364" i="2"/>
  <c r="AC371" i="2"/>
  <c r="AC678" i="2"/>
  <c r="AC705" i="2"/>
  <c r="AC511" i="2"/>
  <c r="AC155" i="2"/>
  <c r="AC151" i="2"/>
  <c r="AC101" i="2"/>
  <c r="AC213" i="2"/>
  <c r="AC680" i="2"/>
  <c r="AC143" i="2"/>
  <c r="AC65" i="2"/>
  <c r="AC451" i="2"/>
  <c r="AC91" i="2"/>
  <c r="AC53" i="2"/>
  <c r="AC112" i="2"/>
  <c r="AC729" i="2"/>
  <c r="AC570" i="2"/>
  <c r="AC383" i="2"/>
  <c r="AC491" i="2"/>
  <c r="AC247" i="2"/>
  <c r="AC654" i="2"/>
  <c r="AC634" i="2"/>
  <c r="AC549" i="2"/>
  <c r="AC414" i="2"/>
  <c r="AC354" i="2"/>
  <c r="AC693" i="2"/>
  <c r="AC681" i="2"/>
  <c r="AC273" i="2"/>
  <c r="AC702" i="2"/>
  <c r="AC255" i="2"/>
  <c r="AC403" i="2"/>
  <c r="AC587" i="2"/>
  <c r="AC498" i="2"/>
  <c r="AC99" i="2"/>
  <c r="AC691" i="2"/>
  <c r="AC735" i="2"/>
  <c r="AC591" i="2"/>
  <c r="AC574" i="2"/>
  <c r="AC271" i="2"/>
  <c r="AC343" i="2"/>
  <c r="AC599" i="2"/>
  <c r="AC699" i="2"/>
  <c r="AC138" i="2"/>
  <c r="AC287" i="2"/>
  <c r="AC237" i="2"/>
  <c r="AC726" i="2"/>
  <c r="AC607" i="2"/>
  <c r="AC75" i="2"/>
  <c r="AC317" i="2"/>
  <c r="AC573" i="2"/>
  <c r="AC677" i="2"/>
  <c r="AC328" i="2"/>
  <c r="AC460" i="2"/>
  <c r="AC435" i="2"/>
  <c r="AC377" i="2"/>
  <c r="AC606" i="2"/>
  <c r="AC223" i="2"/>
  <c r="AC499" i="2"/>
  <c r="AC495" i="2"/>
  <c r="AC631" i="2"/>
  <c r="AC401" i="2"/>
  <c r="AC172" i="2"/>
  <c r="AC257" i="2"/>
  <c r="AC501" i="2"/>
  <c r="AC558" i="2"/>
  <c r="AC427" i="2"/>
  <c r="AC275" i="2"/>
  <c r="AC378" i="2"/>
  <c r="AC507" i="2"/>
  <c r="AC717" i="2"/>
  <c r="AC533" i="2"/>
  <c r="AC357" i="2"/>
  <c r="AC714" i="2"/>
  <c r="AC405" i="2"/>
  <c r="AC359" i="2"/>
  <c r="AC429" i="2"/>
  <c r="AC569" i="2"/>
  <c r="AC547" i="2"/>
  <c r="AC701" i="2"/>
  <c r="AC712" i="2"/>
  <c r="AC473" i="2"/>
  <c r="AC415" i="2"/>
  <c r="AC647" i="2"/>
  <c r="AC563" i="2"/>
  <c r="AC713" i="2"/>
  <c r="AC629" i="2"/>
  <c r="AC689" i="2"/>
  <c r="AC694" i="2"/>
  <c r="AC597" i="2"/>
  <c r="AC724" i="2"/>
  <c r="AC679" i="2"/>
  <c r="AC715" i="2"/>
  <c r="AC659" i="2"/>
  <c r="AC630" i="2"/>
  <c r="AC641" i="2"/>
  <c r="AC731" i="2"/>
  <c r="U560" i="2"/>
  <c r="U610" i="2"/>
  <c r="U318" i="2"/>
  <c r="U593" i="2"/>
  <c r="U355" i="2"/>
  <c r="U329" i="2"/>
  <c r="U131" i="2"/>
  <c r="U688" i="2"/>
  <c r="U174" i="2"/>
  <c r="U126" i="2"/>
  <c r="U485" i="2"/>
  <c r="U668" i="2"/>
  <c r="U135" i="2"/>
  <c r="U183" i="2"/>
  <c r="U667" i="2"/>
  <c r="U139" i="2"/>
  <c r="U665" i="2"/>
  <c r="U61" i="2"/>
  <c r="U655" i="2"/>
  <c r="U136" i="2"/>
  <c r="U615" i="2"/>
  <c r="U90" i="2"/>
  <c r="U95" i="2"/>
  <c r="U29" i="2"/>
  <c r="U285" i="2"/>
  <c r="U208" i="2"/>
  <c r="U545" i="2"/>
  <c r="U327" i="2"/>
  <c r="U439" i="2"/>
  <c r="U171" i="2"/>
  <c r="U66" i="2"/>
  <c r="U653" i="2"/>
  <c r="U531" i="2"/>
  <c r="U395" i="2"/>
  <c r="U203" i="2"/>
  <c r="U141" i="2"/>
  <c r="U581" i="2"/>
  <c r="U431" i="2"/>
  <c r="U340" i="2"/>
  <c r="U461" i="2"/>
  <c r="U513" i="2"/>
  <c r="U449" i="2"/>
  <c r="U292" i="2"/>
  <c r="U89" i="2"/>
  <c r="U177" i="2"/>
  <c r="U3" i="2"/>
  <c r="U509" i="2"/>
  <c r="U331" i="2"/>
  <c r="U307" i="2"/>
  <c r="U215" i="2"/>
  <c r="U11" i="2"/>
  <c r="U6" i="2"/>
  <c r="U235" i="2"/>
  <c r="U269" i="2"/>
  <c r="U611" i="2"/>
  <c r="U57" i="2"/>
  <c r="U635" i="2"/>
  <c r="U293" i="2"/>
  <c r="U412" i="2"/>
  <c r="U47" i="2"/>
  <c r="U319" i="2"/>
  <c r="U5" i="2"/>
  <c r="U297" i="2"/>
  <c r="U161" i="2"/>
  <c r="U196" i="2"/>
  <c r="U201" i="2"/>
  <c r="U102" i="2"/>
  <c r="U279" i="2"/>
  <c r="U423" i="2"/>
  <c r="U43" i="2"/>
  <c r="U379" i="2"/>
  <c r="U175" i="2"/>
  <c r="U582" i="2"/>
  <c r="U522" i="2"/>
  <c r="U239" i="2"/>
  <c r="U256" i="2"/>
  <c r="U45" i="2"/>
  <c r="U28" i="2"/>
  <c r="U417" i="2"/>
  <c r="U246" i="2"/>
  <c r="U198" i="2"/>
  <c r="U447" i="2"/>
  <c r="U376" i="2"/>
  <c r="U291" i="2"/>
  <c r="U187" i="2"/>
  <c r="U165" i="2"/>
  <c r="U243" i="2"/>
  <c r="U711" i="2"/>
  <c r="U105" i="2"/>
  <c r="U352" i="2"/>
  <c r="U100" i="2"/>
  <c r="U510" i="2"/>
  <c r="U450" i="2"/>
  <c r="U604" i="2"/>
  <c r="U2" i="2"/>
  <c r="U249" i="2"/>
  <c r="U605" i="2"/>
  <c r="U76" i="2"/>
  <c r="U508" i="2"/>
  <c r="U633" i="2"/>
  <c r="U479" i="2"/>
  <c r="U532" i="2"/>
  <c r="U627" i="2"/>
  <c r="U621" i="2"/>
  <c r="U342" i="2"/>
  <c r="U163" i="2"/>
  <c r="U539" i="2"/>
  <c r="U30" i="2"/>
  <c r="U181" i="2"/>
  <c r="U17" i="2"/>
  <c r="U233" i="2"/>
  <c r="U595" i="2"/>
  <c r="U568" i="2"/>
  <c r="U657" i="2"/>
  <c r="U330" i="2"/>
  <c r="U437" i="2"/>
  <c r="U453" i="2"/>
  <c r="U83" i="2"/>
  <c r="U82" i="2"/>
  <c r="U387" i="2"/>
  <c r="U559" i="2"/>
  <c r="U465" i="2"/>
  <c r="U211" i="2"/>
  <c r="U389" i="2"/>
  <c r="U173" i="2"/>
  <c r="U353" i="2"/>
  <c r="U546" i="2"/>
  <c r="U87" i="2"/>
  <c r="U345" i="2"/>
  <c r="U486" i="2"/>
  <c r="U209" i="2"/>
  <c r="U88" i="2"/>
  <c r="U534" i="2"/>
  <c r="U268" i="2"/>
  <c r="U186" i="2"/>
  <c r="U515" i="2"/>
  <c r="U424" i="2"/>
  <c r="U119" i="2"/>
  <c r="U351" i="2"/>
  <c r="U44" i="2"/>
  <c r="U666" i="2"/>
  <c r="U519" i="2"/>
  <c r="U575" i="2"/>
  <c r="U525" i="2"/>
  <c r="U311" i="2"/>
  <c r="U220" i="2"/>
  <c r="U51" i="2"/>
  <c r="U707" i="2"/>
  <c r="U459" i="2"/>
  <c r="U78" i="2"/>
  <c r="U150" i="2"/>
  <c r="U303" i="2"/>
  <c r="U700" i="2"/>
  <c r="U195" i="2"/>
  <c r="U347" i="2"/>
  <c r="U18" i="2"/>
  <c r="U245" i="2"/>
  <c r="U551" i="2"/>
  <c r="U490" i="2"/>
  <c r="U305" i="2"/>
  <c r="U16" i="2"/>
  <c r="U365" i="2"/>
  <c r="U556" i="2"/>
  <c r="U642" i="2"/>
  <c r="U571" i="2"/>
  <c r="U472" i="2"/>
  <c r="U197" i="2"/>
  <c r="U159" i="2"/>
  <c r="U79" i="2"/>
  <c r="U152" i="2"/>
  <c r="U153" i="2"/>
  <c r="U594" i="2"/>
  <c r="U441" i="2"/>
  <c r="U52" i="2"/>
  <c r="U263" i="2"/>
  <c r="U67" i="2"/>
  <c r="U31" i="2"/>
  <c r="U723" i="2"/>
  <c r="U104" i="2"/>
  <c r="U46" i="2"/>
  <c r="U639" i="2"/>
  <c r="U567" i="2"/>
  <c r="U543" i="2"/>
  <c r="U7" i="2"/>
  <c r="U616" i="2"/>
  <c r="U191" i="2"/>
  <c r="U185" i="2"/>
  <c r="U221" i="2"/>
  <c r="U270" i="2"/>
  <c r="U323" i="2"/>
  <c r="U496" i="2"/>
  <c r="U309" i="2"/>
  <c r="U140" i="2"/>
  <c r="U671" i="2"/>
  <c r="U267" i="2"/>
  <c r="U425" i="2"/>
  <c r="U137" i="2"/>
  <c r="U222" i="2"/>
  <c r="U489" i="2"/>
  <c r="U111" i="2"/>
  <c r="U636" i="2"/>
  <c r="U42" i="2"/>
  <c r="U9" i="2"/>
  <c r="U390" i="2"/>
  <c r="U35" i="2"/>
  <c r="U609" i="2"/>
  <c r="U664" i="2"/>
  <c r="U704" i="2"/>
  <c r="U39" i="2"/>
  <c r="U476" i="2"/>
  <c r="U121" i="2"/>
  <c r="U321" i="2"/>
  <c r="U399" i="2"/>
  <c r="U27" i="2"/>
  <c r="U520" i="2"/>
  <c r="U527" i="2"/>
  <c r="U251" i="2"/>
  <c r="U555" i="2"/>
  <c r="U304" i="2"/>
  <c r="U160" i="2"/>
  <c r="U617" i="2"/>
  <c r="U258" i="2"/>
  <c r="U103" i="2"/>
  <c r="U316" i="2"/>
  <c r="U521" i="2"/>
  <c r="U585" i="2"/>
  <c r="U690" i="2"/>
  <c r="U400" i="2"/>
  <c r="U391" i="2"/>
  <c r="U162" i="2"/>
  <c r="U127" i="2"/>
  <c r="U93" i="2"/>
  <c r="U623" i="2"/>
  <c r="U282" i="2"/>
  <c r="U207" i="2"/>
  <c r="U234" i="2"/>
  <c r="U592" i="2"/>
  <c r="U557" i="2"/>
  <c r="U259" i="2"/>
  <c r="U71" i="2"/>
  <c r="U55" i="2"/>
  <c r="U366" i="2"/>
  <c r="U125" i="2"/>
  <c r="U21" i="2"/>
  <c r="U231" i="2"/>
  <c r="U393" i="2"/>
  <c r="U147" i="2"/>
  <c r="U580" i="2"/>
  <c r="U219" i="2"/>
  <c r="U23" i="2"/>
  <c r="U523" i="2"/>
  <c r="U497" i="2"/>
  <c r="U164" i="2"/>
  <c r="U339" i="2"/>
  <c r="U315" i="2"/>
  <c r="U54" i="2"/>
  <c r="U341" i="2"/>
  <c r="U618" i="2"/>
  <c r="U63" i="2"/>
  <c r="U129" i="2"/>
  <c r="U640" i="2"/>
  <c r="U477" i="2"/>
  <c r="U227" i="2"/>
  <c r="U683" i="2"/>
  <c r="U426" i="2"/>
  <c r="U281" i="2"/>
  <c r="U117" i="2"/>
  <c r="U462" i="2"/>
  <c r="U375" i="2"/>
  <c r="U363" i="2"/>
  <c r="U411" i="2"/>
  <c r="U244" i="2"/>
  <c r="U149" i="2"/>
  <c r="U113" i="2"/>
  <c r="U4" i="2"/>
  <c r="U727" i="2"/>
  <c r="U402" i="2"/>
  <c r="U15" i="2"/>
  <c r="U299" i="2"/>
  <c r="U115" i="2"/>
  <c r="U544" i="2"/>
  <c r="U260" i="2"/>
  <c r="U179" i="2"/>
  <c r="U184" i="2"/>
  <c r="U41" i="2"/>
  <c r="U419" i="2"/>
  <c r="U725" i="2"/>
  <c r="U367" i="2"/>
  <c r="U466" i="2"/>
  <c r="U123" i="2"/>
  <c r="U335" i="2"/>
  <c r="U167" i="2"/>
  <c r="U535" i="2"/>
  <c r="U503" i="2"/>
  <c r="U381" i="2"/>
  <c r="U651" i="2"/>
  <c r="U467" i="2"/>
  <c r="U436" i="2"/>
  <c r="U463" i="2"/>
  <c r="U261" i="2"/>
  <c r="U675" i="2"/>
  <c r="U107" i="2"/>
  <c r="U19" i="2"/>
  <c r="U676" i="2"/>
  <c r="U148" i="2"/>
  <c r="U487" i="2"/>
  <c r="U64" i="2"/>
  <c r="U413" i="2"/>
  <c r="U652" i="2"/>
  <c r="U603" i="2"/>
  <c r="U483" i="2"/>
  <c r="U474" i="2"/>
  <c r="U124" i="2"/>
  <c r="U407" i="2"/>
  <c r="U283" i="2"/>
  <c r="U687" i="2"/>
  <c r="U232" i="2"/>
  <c r="U703" i="2"/>
  <c r="U455" i="2"/>
  <c r="U583" i="2"/>
  <c r="U438" i="2"/>
  <c r="U295" i="2"/>
  <c r="U333" i="2"/>
  <c r="U210" i="2"/>
  <c r="U69" i="2"/>
  <c r="U199" i="2"/>
  <c r="U59" i="2"/>
  <c r="U225" i="2"/>
  <c r="U294" i="2"/>
  <c r="U388" i="2"/>
  <c r="U619" i="2"/>
  <c r="U114" i="2"/>
  <c r="U622" i="2"/>
  <c r="U561" i="2"/>
  <c r="U188" i="2"/>
  <c r="U280" i="2"/>
  <c r="U484" i="2"/>
  <c r="U537" i="2"/>
  <c r="U33" i="2"/>
  <c r="U645" i="2"/>
  <c r="U40" i="2"/>
  <c r="U81" i="2"/>
  <c r="U695" i="2"/>
  <c r="U471" i="2"/>
  <c r="U536" i="2"/>
  <c r="U475" i="2"/>
  <c r="U628" i="2"/>
  <c r="U448" i="2"/>
  <c r="U369" i="2"/>
  <c r="U443" i="2"/>
  <c r="U306" i="2"/>
  <c r="U663" i="2"/>
  <c r="U77" i="2"/>
  <c r="U643" i="2"/>
  <c r="U189" i="2"/>
  <c r="U719" i="2"/>
  <c r="U579" i="2"/>
  <c r="U364" i="2"/>
  <c r="U371" i="2"/>
  <c r="U678" i="2"/>
  <c r="U705" i="2"/>
  <c r="U511" i="2"/>
  <c r="U155" i="2"/>
  <c r="U669" i="2"/>
  <c r="U151" i="2"/>
  <c r="U101" i="2"/>
  <c r="U213" i="2"/>
  <c r="U584" i="2"/>
  <c r="U143" i="2"/>
  <c r="U65" i="2"/>
  <c r="U451" i="2"/>
  <c r="U91" i="2"/>
  <c r="U53" i="2"/>
  <c r="U112" i="2"/>
  <c r="U729" i="2"/>
  <c r="U570" i="2"/>
  <c r="U383" i="2"/>
  <c r="U491" i="2"/>
  <c r="U247" i="2"/>
  <c r="U654" i="2"/>
  <c r="U549" i="2"/>
  <c r="U706" i="2"/>
  <c r="U414" i="2"/>
  <c r="U354" i="2"/>
  <c r="U693" i="2"/>
  <c r="U681" i="2"/>
  <c r="U273" i="2"/>
  <c r="U702" i="2"/>
  <c r="U255" i="2"/>
  <c r="U403" i="2"/>
  <c r="U587" i="2"/>
  <c r="U498" i="2"/>
  <c r="U99" i="2"/>
  <c r="U691" i="2"/>
  <c r="U735" i="2"/>
  <c r="U591" i="2"/>
  <c r="U271" i="2"/>
  <c r="U343" i="2"/>
  <c r="U599" i="2"/>
  <c r="U699" i="2"/>
  <c r="U138" i="2"/>
  <c r="U287" i="2"/>
  <c r="U237" i="2"/>
  <c r="U726" i="2"/>
  <c r="U607" i="2"/>
  <c r="U75" i="2"/>
  <c r="U317" i="2"/>
  <c r="U202" i="2"/>
  <c r="U573" i="2"/>
  <c r="U677" i="2"/>
  <c r="U328" i="2"/>
  <c r="U460" i="2"/>
  <c r="U435" i="2"/>
  <c r="U377" i="2"/>
  <c r="U606" i="2"/>
  <c r="U223" i="2"/>
  <c r="U499" i="2"/>
  <c r="U495" i="2"/>
  <c r="U631" i="2"/>
  <c r="U401" i="2"/>
  <c r="U172" i="2"/>
  <c r="U257" i="2"/>
  <c r="U501" i="2"/>
  <c r="U558" i="2"/>
  <c r="U427" i="2"/>
  <c r="U275" i="2"/>
  <c r="U378" i="2"/>
  <c r="U507" i="2"/>
  <c r="U717" i="2"/>
  <c r="U533" i="2"/>
  <c r="U357" i="2"/>
  <c r="U714" i="2"/>
  <c r="U405" i="2"/>
  <c r="U359" i="2"/>
  <c r="U226" i="2"/>
  <c r="U429" i="2"/>
  <c r="U569" i="2"/>
  <c r="U547" i="2"/>
  <c r="U701" i="2"/>
  <c r="U712" i="2"/>
  <c r="U473" i="2"/>
  <c r="U415" i="2"/>
  <c r="U647" i="2"/>
  <c r="U563" i="2"/>
  <c r="U713" i="2"/>
  <c r="U629" i="2"/>
  <c r="U689" i="2"/>
  <c r="U597" i="2"/>
  <c r="U632" i="2"/>
  <c r="U724" i="2"/>
  <c r="U679" i="2"/>
  <c r="U715" i="2"/>
  <c r="U659" i="2"/>
  <c r="U630" i="2"/>
  <c r="U641" i="2"/>
  <c r="U731" i="2"/>
  <c r="T560" i="2"/>
  <c r="T602" i="2"/>
  <c r="T318" i="2"/>
  <c r="T593" i="2"/>
  <c r="T355" i="2"/>
  <c r="T329" i="2"/>
  <c r="T131" i="2"/>
  <c r="T688" i="2"/>
  <c r="T174" i="2"/>
  <c r="T126" i="2"/>
  <c r="T485" i="2"/>
  <c r="T469" i="2"/>
  <c r="T668" i="2"/>
  <c r="T68" i="2"/>
  <c r="T135" i="2"/>
  <c r="T183" i="2"/>
  <c r="T667" i="2"/>
  <c r="T139" i="2"/>
  <c r="T665" i="2"/>
  <c r="T655" i="2"/>
  <c r="T136" i="2"/>
  <c r="T615" i="2"/>
  <c r="T90" i="2"/>
  <c r="T95" i="2"/>
  <c r="T29" i="2"/>
  <c r="T285" i="2"/>
  <c r="T208" i="2"/>
  <c r="T545" i="2"/>
  <c r="T327" i="2"/>
  <c r="T439" i="2"/>
  <c r="T171" i="2"/>
  <c r="T66" i="2"/>
  <c r="T653" i="2"/>
  <c r="T531" i="2"/>
  <c r="T395" i="2"/>
  <c r="T203" i="2"/>
  <c r="T141" i="2"/>
  <c r="T581" i="2"/>
  <c r="T431" i="2"/>
  <c r="T340" i="2"/>
  <c r="T308" i="2"/>
  <c r="T461" i="2"/>
  <c r="T513" i="2"/>
  <c r="T449" i="2"/>
  <c r="T292" i="2"/>
  <c r="T89" i="2"/>
  <c r="T177" i="2"/>
  <c r="T3" i="2"/>
  <c r="T509" i="2"/>
  <c r="T331" i="2"/>
  <c r="T307" i="2"/>
  <c r="T215" i="2"/>
  <c r="T11" i="2"/>
  <c r="T6" i="2"/>
  <c r="T235" i="2"/>
  <c r="T269" i="2"/>
  <c r="T611" i="2"/>
  <c r="T57" i="2"/>
  <c r="T635" i="2"/>
  <c r="T293" i="2"/>
  <c r="T412" i="2"/>
  <c r="T47" i="2"/>
  <c r="T319" i="2"/>
  <c r="T5" i="2"/>
  <c r="T297" i="2"/>
  <c r="T161" i="2"/>
  <c r="T196" i="2"/>
  <c r="T201" i="2"/>
  <c r="T102" i="2"/>
  <c r="T279" i="2"/>
  <c r="T423" i="2"/>
  <c r="T43" i="2"/>
  <c r="T379" i="2"/>
  <c r="T175" i="2"/>
  <c r="T582" i="2"/>
  <c r="T522" i="2"/>
  <c r="T239" i="2"/>
  <c r="T256" i="2"/>
  <c r="T45" i="2"/>
  <c r="T28" i="2"/>
  <c r="T417" i="2"/>
  <c r="T246" i="2"/>
  <c r="T198" i="2"/>
  <c r="T447" i="2"/>
  <c r="T376" i="2"/>
  <c r="T291" i="2"/>
  <c r="T187" i="2"/>
  <c r="T165" i="2"/>
  <c r="T243" i="2"/>
  <c r="T711" i="2"/>
  <c r="T105" i="2"/>
  <c r="T352" i="2"/>
  <c r="T100" i="2"/>
  <c r="T510" i="2"/>
  <c r="T450" i="2"/>
  <c r="T604" i="2"/>
  <c r="T2" i="2"/>
  <c r="T249" i="2"/>
  <c r="T605" i="2"/>
  <c r="T76" i="2"/>
  <c r="T508" i="2"/>
  <c r="T633" i="2"/>
  <c r="T479" i="2"/>
  <c r="T562" i="2"/>
  <c r="T532" i="2"/>
  <c r="T627" i="2"/>
  <c r="T621" i="2"/>
  <c r="T342" i="2"/>
  <c r="T163" i="2"/>
  <c r="T539" i="2"/>
  <c r="T30" i="2"/>
  <c r="T17" i="2"/>
  <c r="T233" i="2"/>
  <c r="T595" i="2"/>
  <c r="T568" i="2"/>
  <c r="T657" i="2"/>
  <c r="T330" i="2"/>
  <c r="T437" i="2"/>
  <c r="T453" i="2"/>
  <c r="T83" i="2"/>
  <c r="T387" i="2"/>
  <c r="T559" i="2"/>
  <c r="T440" i="2"/>
  <c r="T465" i="2"/>
  <c r="T211" i="2"/>
  <c r="T389" i="2"/>
  <c r="T173" i="2"/>
  <c r="T353" i="2"/>
  <c r="T546" i="2"/>
  <c r="T87" i="2"/>
  <c r="T345" i="2"/>
  <c r="T486" i="2"/>
  <c r="T209" i="2"/>
  <c r="T88" i="2"/>
  <c r="T534" i="2"/>
  <c r="T572" i="2"/>
  <c r="T268" i="2"/>
  <c r="T186" i="2"/>
  <c r="T515" i="2"/>
  <c r="T424" i="2"/>
  <c r="T119" i="2"/>
  <c r="T351" i="2"/>
  <c r="T44" i="2"/>
  <c r="T666" i="2"/>
  <c r="T519" i="2"/>
  <c r="T575" i="2"/>
  <c r="T525" i="2"/>
  <c r="T311" i="2"/>
  <c r="T220" i="2"/>
  <c r="T51" i="2"/>
  <c r="T707" i="2"/>
  <c r="T459" i="2"/>
  <c r="T78" i="2"/>
  <c r="T150" i="2"/>
  <c r="T303" i="2"/>
  <c r="T700" i="2"/>
  <c r="T195" i="2"/>
  <c r="T347" i="2"/>
  <c r="T18" i="2"/>
  <c r="T245" i="2"/>
  <c r="T551" i="2"/>
  <c r="T305" i="2"/>
  <c r="T16" i="2"/>
  <c r="T365" i="2"/>
  <c r="T556" i="2"/>
  <c r="T642" i="2"/>
  <c r="T571" i="2"/>
  <c r="T472" i="2"/>
  <c r="T197" i="2"/>
  <c r="T159" i="2"/>
  <c r="T79" i="2"/>
  <c r="T153" i="2"/>
  <c r="T594" i="2"/>
  <c r="T441" i="2"/>
  <c r="T52" i="2"/>
  <c r="T263" i="2"/>
  <c r="T67" i="2"/>
  <c r="T31" i="2"/>
  <c r="T723" i="2"/>
  <c r="T639" i="2"/>
  <c r="T567" i="2"/>
  <c r="T543" i="2"/>
  <c r="T7" i="2"/>
  <c r="T502" i="2"/>
  <c r="T616" i="2"/>
  <c r="T191" i="2"/>
  <c r="T185" i="2"/>
  <c r="T221" i="2"/>
  <c r="T270" i="2"/>
  <c r="T323" i="2"/>
  <c r="T496" i="2"/>
  <c r="T309" i="2"/>
  <c r="T671" i="2"/>
  <c r="T92" i="2"/>
  <c r="T267" i="2"/>
  <c r="T425" i="2"/>
  <c r="T137" i="2"/>
  <c r="T222" i="2"/>
  <c r="T489" i="2"/>
  <c r="T111" i="2"/>
  <c r="T42" i="2"/>
  <c r="T9" i="2"/>
  <c r="T390" i="2"/>
  <c r="T35" i="2"/>
  <c r="T332" i="2"/>
  <c r="T609" i="2"/>
  <c r="T664" i="2"/>
  <c r="T39" i="2"/>
  <c r="T321" i="2"/>
  <c r="T399" i="2"/>
  <c r="T27" i="2"/>
  <c r="T520" i="2"/>
  <c r="T527" i="2"/>
  <c r="T251" i="2"/>
  <c r="T555" i="2"/>
  <c r="T304" i="2"/>
  <c r="T160" i="2"/>
  <c r="T617" i="2"/>
  <c r="T258" i="2"/>
  <c r="T103" i="2"/>
  <c r="T316" i="2"/>
  <c r="T416" i="2"/>
  <c r="T521" i="2"/>
  <c r="T585" i="2"/>
  <c r="T690" i="2"/>
  <c r="T400" i="2"/>
  <c r="T391" i="2"/>
  <c r="T162" i="2"/>
  <c r="T127" i="2"/>
  <c r="T93" i="2"/>
  <c r="T623" i="2"/>
  <c r="T282" i="2"/>
  <c r="T207" i="2"/>
  <c r="T234" i="2"/>
  <c r="T592" i="2"/>
  <c r="T557" i="2"/>
  <c r="T259" i="2"/>
  <c r="T71" i="2"/>
  <c r="T55" i="2"/>
  <c r="T366" i="2"/>
  <c r="T125" i="2"/>
  <c r="T21" i="2"/>
  <c r="T231" i="2"/>
  <c r="T393" i="2"/>
  <c r="T147" i="2"/>
  <c r="T580" i="2"/>
  <c r="T219" i="2"/>
  <c r="T23" i="2"/>
  <c r="T523" i="2"/>
  <c r="T497" i="2"/>
  <c r="T339" i="2"/>
  <c r="T315" i="2"/>
  <c r="T54" i="2"/>
  <c r="T341" i="2"/>
  <c r="T618" i="2"/>
  <c r="T63" i="2"/>
  <c r="T129" i="2"/>
  <c r="T640" i="2"/>
  <c r="T477" i="2"/>
  <c r="T227" i="2"/>
  <c r="T683" i="2"/>
  <c r="T426" i="2"/>
  <c r="T281" i="2"/>
  <c r="T117" i="2"/>
  <c r="T462" i="2"/>
  <c r="T375" i="2"/>
  <c r="T363" i="2"/>
  <c r="T411" i="2"/>
  <c r="T244" i="2"/>
  <c r="T149" i="2"/>
  <c r="T113" i="2"/>
  <c r="T4" i="2"/>
  <c r="T727" i="2"/>
  <c r="T402" i="2"/>
  <c r="T15" i="2"/>
  <c r="T299" i="2"/>
  <c r="T115" i="2"/>
  <c r="T544" i="2"/>
  <c r="T179" i="2"/>
  <c r="T184" i="2"/>
  <c r="T41" i="2"/>
  <c r="T419" i="2"/>
  <c r="T725" i="2"/>
  <c r="T367" i="2"/>
  <c r="T123" i="2"/>
  <c r="T335" i="2"/>
  <c r="T167" i="2"/>
  <c r="T535" i="2"/>
  <c r="T608" i="2"/>
  <c r="T503" i="2"/>
  <c r="T381" i="2"/>
  <c r="T651" i="2"/>
  <c r="T467" i="2"/>
  <c r="T601" i="2"/>
  <c r="T436" i="2"/>
  <c r="T463" i="2"/>
  <c r="T261" i="2"/>
  <c r="T675" i="2"/>
  <c r="T107" i="2"/>
  <c r="T19" i="2"/>
  <c r="T676" i="2"/>
  <c r="T148" i="2"/>
  <c r="T298" i="2"/>
  <c r="T487" i="2"/>
  <c r="T64" i="2"/>
  <c r="T413" i="2"/>
  <c r="T652" i="2"/>
  <c r="T603" i="2"/>
  <c r="T483" i="2"/>
  <c r="T474" i="2"/>
  <c r="T124" i="2"/>
  <c r="T407" i="2"/>
  <c r="T283" i="2"/>
  <c r="T687" i="2"/>
  <c r="T232" i="2"/>
  <c r="T703" i="2"/>
  <c r="T455" i="2"/>
  <c r="T583" i="2"/>
  <c r="T438" i="2"/>
  <c r="T295" i="2"/>
  <c r="T333" i="2"/>
  <c r="T210" i="2"/>
  <c r="T464" i="2"/>
  <c r="T69" i="2"/>
  <c r="T199" i="2"/>
  <c r="T59" i="2"/>
  <c r="T225" i="2"/>
  <c r="T294" i="2"/>
  <c r="T388" i="2"/>
  <c r="T619" i="2"/>
  <c r="T114" i="2"/>
  <c r="T622" i="2"/>
  <c r="T561" i="2"/>
  <c r="T280" i="2"/>
  <c r="T484" i="2"/>
  <c r="T537" i="2"/>
  <c r="T33" i="2"/>
  <c r="T645" i="2"/>
  <c r="T40" i="2"/>
  <c r="T81" i="2"/>
  <c r="T49" i="2"/>
  <c r="T695" i="2"/>
  <c r="T471" i="2"/>
  <c r="T475" i="2"/>
  <c r="T628" i="2"/>
  <c r="T448" i="2"/>
  <c r="T369" i="2"/>
  <c r="T443" i="2"/>
  <c r="T34" i="2"/>
  <c r="T306" i="2"/>
  <c r="T663" i="2"/>
  <c r="T77" i="2"/>
  <c r="T643" i="2"/>
  <c r="T189" i="2"/>
  <c r="T719" i="2"/>
  <c r="T579" i="2"/>
  <c r="T364" i="2"/>
  <c r="T371" i="2"/>
  <c r="T678" i="2"/>
  <c r="T705" i="2"/>
  <c r="T511" i="2"/>
  <c r="T155" i="2"/>
  <c r="T669" i="2"/>
  <c r="T151" i="2"/>
  <c r="T101" i="2"/>
  <c r="T213" i="2"/>
  <c r="T680" i="2"/>
  <c r="T143" i="2"/>
  <c r="T65" i="2"/>
  <c r="T451" i="2"/>
  <c r="T91" i="2"/>
  <c r="T53" i="2"/>
  <c r="T112" i="2"/>
  <c r="T729" i="2"/>
  <c r="T128" i="2"/>
  <c r="T570" i="2"/>
  <c r="T383" i="2"/>
  <c r="T491" i="2"/>
  <c r="T274" i="2"/>
  <c r="T247" i="2"/>
  <c r="T654" i="2"/>
  <c r="T549" i="2"/>
  <c r="T414" i="2"/>
  <c r="T354" i="2"/>
  <c r="T644" i="2"/>
  <c r="T693" i="2"/>
  <c r="T392" i="2"/>
  <c r="T681" i="2"/>
  <c r="T273" i="2"/>
  <c r="T702" i="2"/>
  <c r="T255" i="2"/>
  <c r="T403" i="2"/>
  <c r="T587" i="2"/>
  <c r="T498" i="2"/>
  <c r="T99" i="2"/>
  <c r="T691" i="2"/>
  <c r="T735" i="2"/>
  <c r="T591" i="2"/>
  <c r="T271" i="2"/>
  <c r="T343" i="2"/>
  <c r="T599" i="2"/>
  <c r="T699" i="2"/>
  <c r="T138" i="2"/>
  <c r="T287" i="2"/>
  <c r="T358" i="2"/>
  <c r="T237" i="2"/>
  <c r="T726" i="2"/>
  <c r="T607" i="2"/>
  <c r="T75" i="2"/>
  <c r="T317" i="2"/>
  <c r="T573" i="2"/>
  <c r="T677" i="2"/>
  <c r="T328" i="2"/>
  <c r="T460" i="2"/>
  <c r="T435" i="2"/>
  <c r="T377" i="2"/>
  <c r="T606" i="2"/>
  <c r="T223" i="2"/>
  <c r="T499" i="2"/>
  <c r="T495" i="2"/>
  <c r="T631" i="2"/>
  <c r="T401" i="2"/>
  <c r="T172" i="2"/>
  <c r="T257" i="2"/>
  <c r="T501" i="2"/>
  <c r="T558" i="2"/>
  <c r="T427" i="2"/>
  <c r="T275" i="2"/>
  <c r="T378" i="2"/>
  <c r="T507" i="2"/>
  <c r="T717" i="2"/>
  <c r="T533" i="2"/>
  <c r="T357" i="2"/>
  <c r="T714" i="2"/>
  <c r="T405" i="2"/>
  <c r="T359" i="2"/>
  <c r="T429" i="2"/>
  <c r="T569" i="2"/>
  <c r="T547" i="2"/>
  <c r="T701" i="2"/>
  <c r="T712" i="2"/>
  <c r="T473" i="2"/>
  <c r="T415" i="2"/>
  <c r="T647" i="2"/>
  <c r="T563" i="2"/>
  <c r="T713" i="2"/>
  <c r="T629" i="2"/>
  <c r="T689" i="2"/>
  <c r="T553" i="2"/>
  <c r="T694" i="2"/>
  <c r="T597" i="2"/>
  <c r="T724" i="2"/>
  <c r="T679" i="2"/>
  <c r="T715" i="2"/>
  <c r="T659" i="2"/>
  <c r="T630" i="2"/>
  <c r="T641" i="2"/>
  <c r="T728" i="2"/>
  <c r="T596" i="2"/>
  <c r="T684" i="2"/>
  <c r="T731" i="2"/>
  <c r="S318" i="2"/>
  <c r="S593" i="2"/>
  <c r="S355" i="2"/>
  <c r="S329" i="2"/>
  <c r="S131" i="2"/>
  <c r="S688" i="2"/>
  <c r="S174" i="2"/>
  <c r="S126" i="2"/>
  <c r="S396" i="2"/>
  <c r="S485" i="2"/>
  <c r="S135" i="2"/>
  <c r="S183" i="2"/>
  <c r="S667" i="2"/>
  <c r="S139" i="2"/>
  <c r="S665" i="2"/>
  <c r="S655" i="2"/>
  <c r="S136" i="2"/>
  <c r="S615" i="2"/>
  <c r="S90" i="2"/>
  <c r="S95" i="2"/>
  <c r="S550" i="2"/>
  <c r="S29" i="2"/>
  <c r="S452" i="2"/>
  <c r="S285" i="2"/>
  <c r="S208" i="2"/>
  <c r="S545" i="2"/>
  <c r="S327" i="2"/>
  <c r="S439" i="2"/>
  <c r="S171" i="2"/>
  <c r="S66" i="2"/>
  <c r="S653" i="2"/>
  <c r="S531" i="2"/>
  <c r="S395" i="2"/>
  <c r="S203" i="2"/>
  <c r="S141" i="2"/>
  <c r="S581" i="2"/>
  <c r="S431" i="2"/>
  <c r="S340" i="2"/>
  <c r="S461" i="2"/>
  <c r="S513" i="2"/>
  <c r="S449" i="2"/>
  <c r="S292" i="2"/>
  <c r="S89" i="2"/>
  <c r="S177" i="2"/>
  <c r="S3" i="2"/>
  <c r="S509" i="2"/>
  <c r="S331" i="2"/>
  <c r="S307" i="2"/>
  <c r="S215" i="2"/>
  <c r="S11" i="2"/>
  <c r="S6" i="2"/>
  <c r="S235" i="2"/>
  <c r="S269" i="2"/>
  <c r="S611" i="2"/>
  <c r="S57" i="2"/>
  <c r="S635" i="2"/>
  <c r="S293" i="2"/>
  <c r="S412" i="2"/>
  <c r="S47" i="2"/>
  <c r="S319" i="2"/>
  <c r="S5" i="2"/>
  <c r="S297" i="2"/>
  <c r="S161" i="2"/>
  <c r="S196" i="2"/>
  <c r="S201" i="2"/>
  <c r="S102" i="2"/>
  <c r="S279" i="2"/>
  <c r="S310" i="2"/>
  <c r="S423" i="2"/>
  <c r="S43" i="2"/>
  <c r="S379" i="2"/>
  <c r="S175" i="2"/>
  <c r="S582" i="2"/>
  <c r="S522" i="2"/>
  <c r="S239" i="2"/>
  <c r="S256" i="2"/>
  <c r="S45" i="2"/>
  <c r="S28" i="2"/>
  <c r="S417" i="2"/>
  <c r="S246" i="2"/>
  <c r="S198" i="2"/>
  <c r="S447" i="2"/>
  <c r="S376" i="2"/>
  <c r="S291" i="2"/>
  <c r="S187" i="2"/>
  <c r="S165" i="2"/>
  <c r="S243" i="2"/>
  <c r="S711" i="2"/>
  <c r="S105" i="2"/>
  <c r="S352" i="2"/>
  <c r="S100" i="2"/>
  <c r="S510" i="2"/>
  <c r="S450" i="2"/>
  <c r="S604" i="2"/>
  <c r="S2" i="2"/>
  <c r="S249" i="2"/>
  <c r="S605" i="2"/>
  <c r="S420" i="2"/>
  <c r="S76" i="2"/>
  <c r="S508" i="2"/>
  <c r="S633" i="2"/>
  <c r="S479" i="2"/>
  <c r="S532" i="2"/>
  <c r="S627" i="2"/>
  <c r="S621" i="2"/>
  <c r="S342" i="2"/>
  <c r="S163" i="2"/>
  <c r="S539" i="2"/>
  <c r="S192" i="2"/>
  <c r="S30" i="2"/>
  <c r="S17" i="2"/>
  <c r="S233" i="2"/>
  <c r="S595" i="2"/>
  <c r="S568" i="2"/>
  <c r="S657" i="2"/>
  <c r="S330" i="2"/>
  <c r="S437" i="2"/>
  <c r="S453" i="2"/>
  <c r="S83" i="2"/>
  <c r="S387" i="2"/>
  <c r="S559" i="2"/>
  <c r="S465" i="2"/>
  <c r="S211" i="2"/>
  <c r="S389" i="2"/>
  <c r="S173" i="2"/>
  <c r="S353" i="2"/>
  <c r="S546" i="2"/>
  <c r="S87" i="2"/>
  <c r="S345" i="2"/>
  <c r="S486" i="2"/>
  <c r="S209" i="2"/>
  <c r="S88" i="2"/>
  <c r="S534" i="2"/>
  <c r="S268" i="2"/>
  <c r="S186" i="2"/>
  <c r="S515" i="2"/>
  <c r="S424" i="2"/>
  <c r="S119" i="2"/>
  <c r="S351" i="2"/>
  <c r="S666" i="2"/>
  <c r="S519" i="2"/>
  <c r="S575" i="2"/>
  <c r="S625" i="2"/>
  <c r="S286" i="2"/>
  <c r="S525" i="2"/>
  <c r="S311" i="2"/>
  <c r="S220" i="2"/>
  <c r="S51" i="2"/>
  <c r="S707" i="2"/>
  <c r="S459" i="2"/>
  <c r="S78" i="2"/>
  <c r="S150" i="2"/>
  <c r="S178" i="2"/>
  <c r="S303" i="2"/>
  <c r="S700" i="2"/>
  <c r="S195" i="2"/>
  <c r="S347" i="2"/>
  <c r="S18" i="2"/>
  <c r="S245" i="2"/>
  <c r="S551" i="2"/>
  <c r="S305" i="2"/>
  <c r="S16" i="2"/>
  <c r="S365" i="2"/>
  <c r="S556" i="2"/>
  <c r="S276" i="2"/>
  <c r="S642" i="2"/>
  <c r="S571" i="2"/>
  <c r="S472" i="2"/>
  <c r="S197" i="2"/>
  <c r="S159" i="2"/>
  <c r="S79" i="2"/>
  <c r="S152" i="2"/>
  <c r="S153" i="2"/>
  <c r="S594" i="2"/>
  <c r="S441" i="2"/>
  <c r="S52" i="2"/>
  <c r="S263" i="2"/>
  <c r="S67" i="2"/>
  <c r="S31" i="2"/>
  <c r="S723" i="2"/>
  <c r="S639" i="2"/>
  <c r="S567" i="2"/>
  <c r="S543" i="2"/>
  <c r="S7" i="2"/>
  <c r="S616" i="2"/>
  <c r="S191" i="2"/>
  <c r="S185" i="2"/>
  <c r="S221" i="2"/>
  <c r="S270" i="2"/>
  <c r="S323" i="2"/>
  <c r="S496" i="2"/>
  <c r="S309" i="2"/>
  <c r="S671" i="2"/>
  <c r="S267" i="2"/>
  <c r="S425" i="2"/>
  <c r="S166" i="2"/>
  <c r="S58" i="2"/>
  <c r="S137" i="2"/>
  <c r="S130" i="2"/>
  <c r="S222" i="2"/>
  <c r="S489" i="2"/>
  <c r="S111" i="2"/>
  <c r="S42" i="2"/>
  <c r="S9" i="2"/>
  <c r="S390" i="2"/>
  <c r="S35" i="2"/>
  <c r="S716" i="2"/>
  <c r="S609" i="2"/>
  <c r="S664" i="2"/>
  <c r="S39" i="2"/>
  <c r="S321" i="2"/>
  <c r="S399" i="2"/>
  <c r="S27" i="2"/>
  <c r="S520" i="2"/>
  <c r="S527" i="2"/>
  <c r="S251" i="2"/>
  <c r="S555" i="2"/>
  <c r="S304" i="2"/>
  <c r="S160" i="2"/>
  <c r="S617" i="2"/>
  <c r="S258" i="2"/>
  <c r="S103" i="2"/>
  <c r="S316" i="2"/>
  <c r="S521" i="2"/>
  <c r="S585" i="2"/>
  <c r="S690" i="2"/>
  <c r="S400" i="2"/>
  <c r="S391" i="2"/>
  <c r="S162" i="2"/>
  <c r="S127" i="2"/>
  <c r="S93" i="2"/>
  <c r="S623" i="2"/>
  <c r="S282" i="2"/>
  <c r="S207" i="2"/>
  <c r="S234" i="2"/>
  <c r="S592" i="2"/>
  <c r="S557" i="2"/>
  <c r="S259" i="2"/>
  <c r="S692" i="2"/>
  <c r="S468" i="2"/>
  <c r="S36" i="2"/>
  <c r="S71" i="2"/>
  <c r="S55" i="2"/>
  <c r="S366" i="2"/>
  <c r="S125" i="2"/>
  <c r="S21" i="2"/>
  <c r="S231" i="2"/>
  <c r="S393" i="2"/>
  <c r="S147" i="2"/>
  <c r="S580" i="2"/>
  <c r="S219" i="2"/>
  <c r="S23" i="2"/>
  <c r="S730" i="2"/>
  <c r="S523" i="2"/>
  <c r="S497" i="2"/>
  <c r="S339" i="2"/>
  <c r="S315" i="2"/>
  <c r="S54" i="2"/>
  <c r="S517" i="2"/>
  <c r="S341" i="2"/>
  <c r="S618" i="2"/>
  <c r="S63" i="2"/>
  <c r="S129" i="2"/>
  <c r="S640" i="2"/>
  <c r="S477" i="2"/>
  <c r="S227" i="2"/>
  <c r="S683" i="2"/>
  <c r="S426" i="2"/>
  <c r="S281" i="2"/>
  <c r="S117" i="2"/>
  <c r="S462" i="2"/>
  <c r="S375" i="2"/>
  <c r="S363" i="2"/>
  <c r="S411" i="2"/>
  <c r="S244" i="2"/>
  <c r="S149" i="2"/>
  <c r="S113" i="2"/>
  <c r="S4" i="2"/>
  <c r="S212" i="2"/>
  <c r="S727" i="2"/>
  <c r="S402" i="2"/>
  <c r="S15" i="2"/>
  <c r="S299" i="2"/>
  <c r="S115" i="2"/>
  <c r="S544" i="2"/>
  <c r="S524" i="2"/>
  <c r="S179" i="2"/>
  <c r="S184" i="2"/>
  <c r="S41" i="2"/>
  <c r="S419" i="2"/>
  <c r="S725" i="2"/>
  <c r="S367" i="2"/>
  <c r="S466" i="2"/>
  <c r="S123" i="2"/>
  <c r="S335" i="2"/>
  <c r="S167" i="2"/>
  <c r="S535" i="2"/>
  <c r="S430" i="2"/>
  <c r="S503" i="2"/>
  <c r="S381" i="2"/>
  <c r="S651" i="2"/>
  <c r="S467" i="2"/>
  <c r="S682" i="2"/>
  <c r="S436" i="2"/>
  <c r="S463" i="2"/>
  <c r="S261" i="2"/>
  <c r="S675" i="2"/>
  <c r="S107" i="2"/>
  <c r="S19" i="2"/>
  <c r="S676" i="2"/>
  <c r="S148" i="2"/>
  <c r="S487" i="2"/>
  <c r="S64" i="2"/>
  <c r="S598" i="2"/>
  <c r="S413" i="2"/>
  <c r="S94" i="2"/>
  <c r="S652" i="2"/>
  <c r="S603" i="2"/>
  <c r="S483" i="2"/>
  <c r="S474" i="2"/>
  <c r="S124" i="2"/>
  <c r="S407" i="2"/>
  <c r="S370" i="2"/>
  <c r="S283" i="2"/>
  <c r="S687" i="2"/>
  <c r="S232" i="2"/>
  <c r="S703" i="2"/>
  <c r="S455" i="2"/>
  <c r="S583" i="2"/>
  <c r="S438" i="2"/>
  <c r="S295" i="2"/>
  <c r="S333" i="2"/>
  <c r="S210" i="2"/>
  <c r="S69" i="2"/>
  <c r="S199" i="2"/>
  <c r="S59" i="2"/>
  <c r="S225" i="2"/>
  <c r="S512" i="2"/>
  <c r="S294" i="2"/>
  <c r="S388" i="2"/>
  <c r="S32" i="2"/>
  <c r="S619" i="2"/>
  <c r="S114" i="2"/>
  <c r="S561" i="2"/>
  <c r="S280" i="2"/>
  <c r="S484" i="2"/>
  <c r="S537" i="2"/>
  <c r="S33" i="2"/>
  <c r="S37" i="2"/>
  <c r="S645" i="2"/>
  <c r="S40" i="2"/>
  <c r="S81" i="2"/>
  <c r="S695" i="2"/>
  <c r="S471" i="2"/>
  <c r="S475" i="2"/>
  <c r="S628" i="2"/>
  <c r="S448" i="2"/>
  <c r="S262" i="2"/>
  <c r="S369" i="2"/>
  <c r="S443" i="2"/>
  <c r="S306" i="2"/>
  <c r="S663" i="2"/>
  <c r="S77" i="2"/>
  <c r="S643" i="2"/>
  <c r="S189" i="2"/>
  <c r="S719" i="2"/>
  <c r="S579" i="2"/>
  <c r="S364" i="2"/>
  <c r="S371" i="2"/>
  <c r="S678" i="2"/>
  <c r="S705" i="2"/>
  <c r="S511" i="2"/>
  <c r="S155" i="2"/>
  <c r="S334" i="2"/>
  <c r="S669" i="2"/>
  <c r="S151" i="2"/>
  <c r="S101" i="2"/>
  <c r="S213" i="2"/>
  <c r="S584" i="2"/>
  <c r="S248" i="2"/>
  <c r="S143" i="2"/>
  <c r="S65" i="2"/>
  <c r="S451" i="2"/>
  <c r="S91" i="2"/>
  <c r="S53" i="2"/>
  <c r="S112" i="2"/>
  <c r="S729" i="2"/>
  <c r="S238" i="2"/>
  <c r="S570" i="2"/>
  <c r="S383" i="2"/>
  <c r="S116" i="2"/>
  <c r="S491" i="2"/>
  <c r="S247" i="2"/>
  <c r="S654" i="2"/>
  <c r="S634" i="2"/>
  <c r="S549" i="2"/>
  <c r="S706" i="2"/>
  <c r="S414" i="2"/>
  <c r="S354" i="2"/>
  <c r="S693" i="2"/>
  <c r="S681" i="2"/>
  <c r="S273" i="2"/>
  <c r="S702" i="2"/>
  <c r="S255" i="2"/>
  <c r="S403" i="2"/>
  <c r="S587" i="2"/>
  <c r="S498" i="2"/>
  <c r="S99" i="2"/>
  <c r="S691" i="2"/>
  <c r="S735" i="2"/>
  <c r="S591" i="2"/>
  <c r="S271" i="2"/>
  <c r="S516" i="2"/>
  <c r="S343" i="2"/>
  <c r="S362" i="2"/>
  <c r="S599" i="2"/>
  <c r="S699" i="2"/>
  <c r="S138" i="2"/>
  <c r="S287" i="2"/>
  <c r="S442" i="2"/>
  <c r="S237" i="2"/>
  <c r="S726" i="2"/>
  <c r="S607" i="2"/>
  <c r="S75" i="2"/>
  <c r="S317" i="2"/>
  <c r="S573" i="2"/>
  <c r="S677" i="2"/>
  <c r="S328" i="2"/>
  <c r="S460" i="2"/>
  <c r="S586" i="2"/>
  <c r="S435" i="2"/>
  <c r="S377" i="2"/>
  <c r="S606" i="2"/>
  <c r="S223" i="2"/>
  <c r="S499" i="2"/>
  <c r="S495" i="2"/>
  <c r="S631" i="2"/>
  <c r="S401" i="2"/>
  <c r="S172" i="2"/>
  <c r="S620" i="2"/>
  <c r="S257" i="2"/>
  <c r="S501" i="2"/>
  <c r="S558" i="2"/>
  <c r="S427" i="2"/>
  <c r="S275" i="2"/>
  <c r="S378" i="2"/>
  <c r="S507" i="2"/>
  <c r="S717" i="2"/>
  <c r="S533" i="2"/>
  <c r="S357" i="2"/>
  <c r="S714" i="2"/>
  <c r="S405" i="2"/>
  <c r="S359" i="2"/>
  <c r="S429" i="2"/>
  <c r="S569" i="2"/>
  <c r="S547" i="2"/>
  <c r="S718" i="2"/>
  <c r="S701" i="2"/>
  <c r="S712" i="2"/>
  <c r="S473" i="2"/>
  <c r="S415" i="2"/>
  <c r="S656" i="2"/>
  <c r="S647" i="2"/>
  <c r="S563" i="2"/>
  <c r="S713" i="2"/>
  <c r="S600" i="2"/>
  <c r="S629" i="2"/>
  <c r="S689" i="2"/>
  <c r="S597" i="2"/>
  <c r="S632" i="2"/>
  <c r="S724" i="2"/>
  <c r="S679" i="2"/>
  <c r="S715" i="2"/>
  <c r="S670" i="2"/>
  <c r="S659" i="2"/>
  <c r="S630" i="2"/>
  <c r="S641" i="2"/>
  <c r="S731" i="2"/>
  <c r="N560" i="2"/>
  <c r="N602" i="2"/>
  <c r="N610" i="2"/>
  <c r="N156" i="2"/>
  <c r="N397" i="2"/>
  <c r="N565" i="2"/>
  <c r="N318" i="2"/>
  <c r="N492" i="2"/>
  <c r="N593" i="2"/>
  <c r="N355" i="2"/>
  <c r="N329" i="2"/>
  <c r="N530" i="2"/>
  <c r="N131" i="2"/>
  <c r="N272" i="2"/>
  <c r="N688" i="2"/>
  <c r="N174" i="2"/>
  <c r="N126" i="2"/>
  <c r="N396" i="2"/>
  <c r="N485" i="2"/>
  <c r="N469" i="2"/>
  <c r="N668" i="2"/>
  <c r="N68" i="2"/>
  <c r="N398" i="2"/>
  <c r="N135" i="2"/>
  <c r="N346" i="2"/>
  <c r="N242" i="2"/>
  <c r="N24" i="2"/>
  <c r="N183" i="2"/>
  <c r="N548" i="2"/>
  <c r="N667" i="2"/>
  <c r="N337" i="2"/>
  <c r="N139" i="2"/>
  <c r="N85" i="2"/>
  <c r="N665" i="2"/>
  <c r="N61" i="2"/>
  <c r="N655" i="2"/>
  <c r="N136" i="2"/>
  <c r="N615" i="2"/>
  <c r="N90" i="2"/>
  <c r="N326" i="2"/>
  <c r="N10" i="2"/>
  <c r="N95" i="2"/>
  <c r="N550" i="2"/>
  <c r="N29" i="2"/>
  <c r="N452" i="2"/>
  <c r="N285" i="2"/>
  <c r="N208" i="2"/>
  <c r="N545" i="2"/>
  <c r="N327" i="2"/>
  <c r="N439" i="2"/>
  <c r="N200" i="2"/>
  <c r="N171" i="2"/>
  <c r="N66" i="2"/>
  <c r="N653" i="2"/>
  <c r="N118" i="2"/>
  <c r="N531" i="2"/>
  <c r="N395" i="2"/>
  <c r="N203" i="2"/>
  <c r="N73" i="2"/>
  <c r="N141" i="2"/>
  <c r="N581" i="2"/>
  <c r="N540" i="2"/>
  <c r="N431" i="2"/>
  <c r="N340" i="2"/>
  <c r="N368" i="2"/>
  <c r="N478" i="2"/>
  <c r="N308" i="2"/>
  <c r="N217" i="2"/>
  <c r="N182" i="2"/>
  <c r="N461" i="2"/>
  <c r="N513" i="2"/>
  <c r="N449" i="2"/>
  <c r="N292" i="2"/>
  <c r="N89" i="2"/>
  <c r="N394" i="2"/>
  <c r="N177" i="2"/>
  <c r="N3" i="2"/>
  <c r="N144" i="2"/>
  <c r="N134" i="2"/>
  <c r="N480" i="2"/>
  <c r="N509" i="2"/>
  <c r="N331" i="2"/>
  <c r="N307" i="2"/>
  <c r="N215" i="2"/>
  <c r="N11" i="2"/>
  <c r="N322" i="2"/>
  <c r="N6" i="2"/>
  <c r="N97" i="2"/>
  <c r="N235" i="2"/>
  <c r="N269" i="2"/>
  <c r="N611" i="2"/>
  <c r="N57" i="2"/>
  <c r="N635" i="2"/>
  <c r="N293" i="2"/>
  <c r="N412" i="2"/>
  <c r="N48" i="2"/>
  <c r="N284" i="2"/>
  <c r="N406" i="2"/>
  <c r="N47" i="2"/>
  <c r="N319" i="2"/>
  <c r="N224" i="2"/>
  <c r="N5" i="2"/>
  <c r="N297" i="2"/>
  <c r="N161" i="2"/>
  <c r="N434" i="2"/>
  <c r="N170" i="2"/>
  <c r="N196" i="2"/>
  <c r="N526" i="2"/>
  <c r="N194" i="2"/>
  <c r="N590" i="2"/>
  <c r="N201" i="2"/>
  <c r="N102" i="2"/>
  <c r="N279" i="2"/>
  <c r="N310" i="2"/>
  <c r="N423" i="2"/>
  <c r="N43" i="2"/>
  <c r="N379" i="2"/>
  <c r="N175" i="2"/>
  <c r="N708" i="2"/>
  <c r="N582" i="2"/>
  <c r="N190" i="2"/>
  <c r="N522" i="2"/>
  <c r="N344" i="2"/>
  <c r="N38" i="2"/>
  <c r="N228" i="2"/>
  <c r="N239" i="2"/>
  <c r="N288" i="2"/>
  <c r="N488" i="2"/>
  <c r="N541" i="2"/>
  <c r="N372" i="2"/>
  <c r="N256" i="2"/>
  <c r="N240" i="2"/>
  <c r="N180" i="2"/>
  <c r="N444" i="2"/>
  <c r="N230" i="2"/>
  <c r="N45" i="2"/>
  <c r="N28" i="2"/>
  <c r="N417" i="2"/>
  <c r="N246" i="2"/>
  <c r="N198" i="2"/>
  <c r="N447" i="2"/>
  <c r="N721" i="2"/>
  <c r="N320" i="2"/>
  <c r="N241" i="2"/>
  <c r="N376" i="2"/>
  <c r="N291" i="2"/>
  <c r="N187" i="2"/>
  <c r="N165" i="2"/>
  <c r="N243" i="2"/>
  <c r="N711" i="2"/>
  <c r="N105" i="2"/>
  <c r="N86" i="2"/>
  <c r="N352" i="2"/>
  <c r="N100" i="2"/>
  <c r="N510" i="2"/>
  <c r="N450" i="2"/>
  <c r="N604" i="2"/>
  <c r="N2" i="2"/>
  <c r="N20" i="2"/>
  <c r="N25" i="2"/>
  <c r="N169" i="2"/>
  <c r="N249" i="2"/>
  <c r="N605" i="2"/>
  <c r="N420" i="2"/>
  <c r="N76" i="2"/>
  <c r="N508" i="2"/>
  <c r="N458" i="2"/>
  <c r="N633" i="2"/>
  <c r="N479" i="2"/>
  <c r="N562" i="2"/>
  <c r="N532" i="2"/>
  <c r="N236" i="2"/>
  <c r="N627" i="2"/>
  <c r="N658" i="2"/>
  <c r="N621" i="2"/>
  <c r="N342" i="2"/>
  <c r="N163" i="2"/>
  <c r="N539" i="2"/>
  <c r="N192" i="2"/>
  <c r="N30" i="2"/>
  <c r="N181" i="2"/>
  <c r="N17" i="2"/>
  <c r="N218" i="2"/>
  <c r="N233" i="2"/>
  <c r="N595" i="2"/>
  <c r="N568" i="2"/>
  <c r="N660" i="2"/>
  <c r="N432" i="2"/>
  <c r="N657" i="2"/>
  <c r="N330" i="2"/>
  <c r="N289" i="2"/>
  <c r="N437" i="2"/>
  <c r="N453" i="2"/>
  <c r="N638" i="2"/>
  <c r="N83" i="2"/>
  <c r="N82" i="2"/>
  <c r="N387" i="2"/>
  <c r="N624" i="2"/>
  <c r="N559" i="2"/>
  <c r="N206" i="2"/>
  <c r="N440" i="2"/>
  <c r="N465" i="2"/>
  <c r="N211" i="2"/>
  <c r="N389" i="2"/>
  <c r="N173" i="2"/>
  <c r="N353" i="2"/>
  <c r="N546" i="2"/>
  <c r="N87" i="2"/>
  <c r="N296" i="2"/>
  <c r="N661" i="2"/>
  <c r="N345" i="2"/>
  <c r="N486" i="2"/>
  <c r="N209" i="2"/>
  <c r="N500" i="2"/>
  <c r="N88" i="2"/>
  <c r="N534" i="2"/>
  <c r="N572" i="2"/>
  <c r="N268" i="2"/>
  <c r="N186" i="2"/>
  <c r="N515" i="2"/>
  <c r="N168" i="2"/>
  <c r="N253" i="2"/>
  <c r="N424" i="2"/>
  <c r="N404" i="2"/>
  <c r="N56" i="2"/>
  <c r="N119" i="2"/>
  <c r="N108" i="2"/>
  <c r="N351" i="2"/>
  <c r="N44" i="2"/>
  <c r="N666" i="2"/>
  <c r="N519" i="2"/>
  <c r="N575" i="2"/>
  <c r="N722" i="2"/>
  <c r="N625" i="2"/>
  <c r="N286" i="2"/>
  <c r="N525" i="2"/>
  <c r="N589" i="2"/>
  <c r="N311" i="2"/>
  <c r="N220" i="2"/>
  <c r="N51" i="2"/>
  <c r="N707" i="2"/>
  <c r="N504" i="2"/>
  <c r="N459" i="2"/>
  <c r="N78" i="2"/>
  <c r="N150" i="2"/>
  <c r="N178" i="2"/>
  <c r="N303" i="2"/>
  <c r="N700" i="2"/>
  <c r="N195" i="2"/>
  <c r="N347" i="2"/>
  <c r="N312" i="2"/>
  <c r="N18" i="2"/>
  <c r="N245" i="2"/>
  <c r="N551" i="2"/>
  <c r="N490" i="2"/>
  <c r="N60" i="2"/>
  <c r="N305" i="2"/>
  <c r="N410" i="2"/>
  <c r="N204" i="2"/>
  <c r="N16" i="2"/>
  <c r="N365" i="2"/>
  <c r="N556" i="2"/>
  <c r="N276" i="2"/>
  <c r="N642" i="2"/>
  <c r="N428" i="2"/>
  <c r="N571" i="2"/>
  <c r="N472" i="2"/>
  <c r="N197" i="2"/>
  <c r="N159" i="2"/>
  <c r="N79" i="2"/>
  <c r="N409" i="2"/>
  <c r="N566" i="2"/>
  <c r="N386" i="2"/>
  <c r="N152" i="2"/>
  <c r="N456" i="2"/>
  <c r="N153" i="2"/>
  <c r="N594" i="2"/>
  <c r="N290" i="2"/>
  <c r="N70" i="2"/>
  <c r="N441" i="2"/>
  <c r="N52" i="2"/>
  <c r="N250" i="2"/>
  <c r="N263" i="2"/>
  <c r="N505" i="2"/>
  <c r="N67" i="2"/>
  <c r="N31" i="2"/>
  <c r="N264" i="2"/>
  <c r="N723" i="2"/>
  <c r="N104" i="2"/>
  <c r="N46" i="2"/>
  <c r="N639" i="2"/>
  <c r="N154" i="2"/>
  <c r="N576" i="2"/>
  <c r="N324" i="2"/>
  <c r="N567" i="2"/>
  <c r="N543" i="2"/>
  <c r="N50" i="2"/>
  <c r="N7" i="2"/>
  <c r="N109" i="2"/>
  <c r="N502" i="2"/>
  <c r="N616" i="2"/>
  <c r="N191" i="2"/>
  <c r="N185" i="2"/>
  <c r="N221" i="2"/>
  <c r="N270" i="2"/>
  <c r="N323" i="2"/>
  <c r="N254" i="2"/>
  <c r="N454" i="2"/>
  <c r="N496" i="2"/>
  <c r="N309" i="2"/>
  <c r="N325" i="2"/>
  <c r="N140" i="2"/>
  <c r="N671" i="2"/>
  <c r="N92" i="2"/>
  <c r="N267" i="2"/>
  <c r="N554" i="2"/>
  <c r="N425" i="2"/>
  <c r="N166" i="2"/>
  <c r="N58" i="2"/>
  <c r="N137" i="2"/>
  <c r="N130" i="2"/>
  <c r="N222" i="2"/>
  <c r="N72" i="2"/>
  <c r="N489" i="2"/>
  <c r="N418" i="2"/>
  <c r="N111" i="2"/>
  <c r="N636" i="2"/>
  <c r="N229" i="2"/>
  <c r="N42" i="2"/>
  <c r="N9" i="2"/>
  <c r="N390" i="2"/>
  <c r="N588" i="2"/>
  <c r="N35" i="2"/>
  <c r="N62" i="2"/>
  <c r="N578" i="2"/>
  <c r="N716" i="2"/>
  <c r="N332" i="2"/>
  <c r="N609" i="2"/>
  <c r="N664" i="2"/>
  <c r="N704" i="2"/>
  <c r="N39" i="2"/>
  <c r="N470" i="2"/>
  <c r="N514" i="2"/>
  <c r="N277" i="2"/>
  <c r="N476" i="2"/>
  <c r="N121" i="2"/>
  <c r="N321" i="2"/>
  <c r="N399" i="2"/>
  <c r="N176" i="2"/>
  <c r="N27" i="2"/>
  <c r="N146" i="2"/>
  <c r="N520" i="2"/>
  <c r="N674" i="2"/>
  <c r="N80" i="2"/>
  <c r="N527" i="2"/>
  <c r="N251" i="2"/>
  <c r="N361" i="2"/>
  <c r="N555" i="2"/>
  <c r="N304" i="2"/>
  <c r="N142" i="2"/>
  <c r="N160" i="2"/>
  <c r="N313" i="2"/>
  <c r="N617" i="2"/>
  <c r="N258" i="2"/>
  <c r="N157" i="2"/>
  <c r="N103" i="2"/>
  <c r="N316" i="2"/>
  <c r="N416" i="2"/>
  <c r="N673" i="2"/>
  <c r="N521" i="2"/>
  <c r="N585" i="2"/>
  <c r="N690" i="2"/>
  <c r="N400" i="2"/>
  <c r="N391" i="2"/>
  <c r="N162" i="2"/>
  <c r="N127" i="2"/>
  <c r="N93" i="2"/>
  <c r="N623" i="2"/>
  <c r="N282" i="2"/>
  <c r="N207" i="2"/>
  <c r="N234" i="2"/>
  <c r="N592" i="2"/>
  <c r="N132" i="2"/>
  <c r="N384" i="2"/>
  <c r="N557" i="2"/>
  <c r="N259" i="2"/>
  <c r="N692" i="2"/>
  <c r="N468" i="2"/>
  <c r="N98" i="2"/>
  <c r="N36" i="2"/>
  <c r="N205" i="2"/>
  <c r="N421" i="2"/>
  <c r="N133" i="2"/>
  <c r="N22" i="2"/>
  <c r="N71" i="2"/>
  <c r="N360" i="2"/>
  <c r="N55" i="2"/>
  <c r="N366" i="2"/>
  <c r="N637" i="2"/>
  <c r="N125" i="2"/>
  <c r="N446" i="2"/>
  <c r="N21" i="2"/>
  <c r="N231" i="2"/>
  <c r="N373" i="2"/>
  <c r="N393" i="2"/>
  <c r="N147" i="2"/>
  <c r="N193" i="2"/>
  <c r="N580" i="2"/>
  <c r="N219" i="2"/>
  <c r="N214" i="2"/>
  <c r="N13" i="2"/>
  <c r="N145" i="2"/>
  <c r="N23" i="2"/>
  <c r="N730" i="2"/>
  <c r="N523" i="2"/>
  <c r="N646" i="2"/>
  <c r="N497" i="2"/>
  <c r="N164" i="2"/>
  <c r="N216" i="2"/>
  <c r="N339" i="2"/>
  <c r="N315" i="2"/>
  <c r="N8" i="2"/>
  <c r="N54" i="2"/>
  <c r="N517" i="2"/>
  <c r="N341" i="2"/>
  <c r="N618" i="2"/>
  <c r="N63" i="2"/>
  <c r="N129" i="2"/>
  <c r="N314" i="2"/>
  <c r="N640" i="2"/>
  <c r="N12" i="2"/>
  <c r="N477" i="2"/>
  <c r="N227" i="2"/>
  <c r="N683" i="2"/>
  <c r="N426" i="2"/>
  <c r="N433" i="2"/>
  <c r="N158" i="2"/>
  <c r="N281" i="2"/>
  <c r="N117" i="2"/>
  <c r="N462" i="2"/>
  <c r="N649" i="2"/>
  <c r="N686" i="2"/>
  <c r="N375" i="2"/>
  <c r="N363" i="2"/>
  <c r="N411" i="2"/>
  <c r="N244" i="2"/>
  <c r="N266" i="2"/>
  <c r="N149" i="2"/>
  <c r="N113" i="2"/>
  <c r="N4" i="2"/>
  <c r="N212" i="2"/>
  <c r="N727" i="2"/>
  <c r="N402" i="2"/>
  <c r="N15" i="2"/>
  <c r="N299" i="2"/>
  <c r="N115" i="2"/>
  <c r="N544" i="2"/>
  <c r="N260" i="2"/>
  <c r="N524" i="2"/>
  <c r="N179" i="2"/>
  <c r="N74" i="2"/>
  <c r="N184" i="2"/>
  <c r="N41" i="2"/>
  <c r="N350" i="2"/>
  <c r="N419" i="2"/>
  <c r="N614" i="2"/>
  <c r="N725" i="2"/>
  <c r="N367" i="2"/>
  <c r="N466" i="2"/>
  <c r="N123" i="2"/>
  <c r="N335" i="2"/>
  <c r="N167" i="2"/>
  <c r="N535" i="2"/>
  <c r="N430" i="2"/>
  <c r="N732" i="2"/>
  <c r="N608" i="2"/>
  <c r="N503" i="2"/>
  <c r="N457" i="2"/>
  <c r="N381" i="2"/>
  <c r="N651" i="2"/>
  <c r="N467" i="2"/>
  <c r="N601" i="2"/>
  <c r="N682" i="2"/>
  <c r="N338" i="2"/>
  <c r="N436" i="2"/>
  <c r="N463" i="2"/>
  <c r="N261" i="2"/>
  <c r="N675" i="2"/>
  <c r="N107" i="2"/>
  <c r="N19" i="2"/>
  <c r="N676" i="2"/>
  <c r="N14" i="2"/>
  <c r="N148" i="2"/>
  <c r="N298" i="2"/>
  <c r="N487" i="2"/>
  <c r="N64" i="2"/>
  <c r="N598" i="2"/>
  <c r="N413" i="2"/>
  <c r="N94" i="2"/>
  <c r="N349" i="2"/>
  <c r="N529" i="2"/>
  <c r="N382" i="2"/>
  <c r="N481" i="2"/>
  <c r="N652" i="2"/>
  <c r="N603" i="2"/>
  <c r="N483" i="2"/>
  <c r="N733" i="2"/>
  <c r="N474" i="2"/>
  <c r="N124" i="2"/>
  <c r="N407" i="2"/>
  <c r="N370" i="2"/>
  <c r="N283" i="2"/>
  <c r="N265" i="2"/>
  <c r="N687" i="2"/>
  <c r="N232" i="2"/>
  <c r="N380" i="2"/>
  <c r="N703" i="2"/>
  <c r="N455" i="2"/>
  <c r="N583" i="2"/>
  <c r="N438" i="2"/>
  <c r="N295" i="2"/>
  <c r="N333" i="2"/>
  <c r="N210" i="2"/>
  <c r="N464" i="2"/>
  <c r="N538" i="2"/>
  <c r="N69" i="2"/>
  <c r="N199" i="2"/>
  <c r="N59" i="2"/>
  <c r="N96" i="2"/>
  <c r="N612" i="2"/>
  <c r="N225" i="2"/>
  <c r="N512" i="2"/>
  <c r="N294" i="2"/>
  <c r="N388" i="2"/>
  <c r="N32" i="2"/>
  <c r="N619" i="2"/>
  <c r="N114" i="2"/>
  <c r="N622" i="2"/>
  <c r="N561" i="2"/>
  <c r="N188" i="2"/>
  <c r="N280" i="2"/>
  <c r="N484" i="2"/>
  <c r="N537" i="2"/>
  <c r="N33" i="2"/>
  <c r="N37" i="2"/>
  <c r="N84" i="2"/>
  <c r="N645" i="2"/>
  <c r="N40" i="2"/>
  <c r="N81" i="2"/>
  <c r="N26" i="2"/>
  <c r="N49" i="2"/>
  <c r="N695" i="2"/>
  <c r="N471" i="2"/>
  <c r="N536" i="2"/>
  <c r="N252" i="2"/>
  <c r="N475" i="2"/>
  <c r="N628" i="2"/>
  <c r="N448" i="2"/>
  <c r="N262" i="2"/>
  <c r="N278" i="2"/>
  <c r="N348" i="2"/>
  <c r="N369" i="2"/>
  <c r="N443" i="2"/>
  <c r="N34" i="2"/>
  <c r="N122" i="2"/>
  <c r="N698" i="2"/>
  <c r="N306" i="2"/>
  <c r="N663" i="2"/>
  <c r="N77" i="2"/>
  <c r="N643" i="2"/>
  <c r="N189" i="2"/>
  <c r="N719" i="2"/>
  <c r="N356" i="2"/>
  <c r="N579" i="2"/>
  <c r="N364" i="2"/>
  <c r="N422" i="2"/>
  <c r="N371" i="2"/>
  <c r="N678" i="2"/>
  <c r="N705" i="2"/>
  <c r="N511" i="2"/>
  <c r="N155" i="2"/>
  <c r="N334" i="2"/>
  <c r="N669" i="2"/>
  <c r="N151" i="2"/>
  <c r="N696" i="2"/>
  <c r="N106" i="2"/>
  <c r="N101" i="2"/>
  <c r="N213" i="2"/>
  <c r="N336" i="2"/>
  <c r="N680" i="2"/>
  <c r="N584" i="2"/>
  <c r="N248" i="2"/>
  <c r="N493" i="2"/>
  <c r="N143" i="2"/>
  <c r="N65" i="2"/>
  <c r="N451" i="2"/>
  <c r="N91" i="2"/>
  <c r="N53" i="2"/>
  <c r="N112" i="2"/>
  <c r="N729" i="2"/>
  <c r="N238" i="2"/>
  <c r="N128" i="2"/>
  <c r="N300" i="2"/>
  <c r="N570" i="2"/>
  <c r="N383" i="2"/>
  <c r="N116" i="2"/>
  <c r="N491" i="2"/>
  <c r="N274" i="2"/>
  <c r="N247" i="2"/>
  <c r="N709" i="2"/>
  <c r="N654" i="2"/>
  <c r="N385" i="2"/>
  <c r="N634" i="2"/>
  <c r="N549" i="2"/>
  <c r="N706" i="2"/>
  <c r="N120" i="2"/>
  <c r="N414" i="2"/>
  <c r="N518" i="2"/>
  <c r="N354" i="2"/>
  <c r="N644" i="2"/>
  <c r="N693" i="2"/>
  <c r="N392" i="2"/>
  <c r="N577" i="2"/>
  <c r="N681" i="2"/>
  <c r="N685" i="2"/>
  <c r="N552" i="2"/>
  <c r="N273" i="2"/>
  <c r="N702" i="2"/>
  <c r="N255" i="2"/>
  <c r="N403" i="2"/>
  <c r="N587" i="2"/>
  <c r="N498" i="2"/>
  <c r="N99" i="2"/>
  <c r="N691" i="2"/>
  <c r="N648" i="2"/>
  <c r="N735" i="2"/>
  <c r="N591" i="2"/>
  <c r="N574" i="2"/>
  <c r="N271" i="2"/>
  <c r="N516" i="2"/>
  <c r="N343" i="2"/>
  <c r="N362" i="2"/>
  <c r="N650" i="2"/>
  <c r="N599" i="2"/>
  <c r="N699" i="2"/>
  <c r="N138" i="2"/>
  <c r="N110" i="2"/>
  <c r="N287" i="2"/>
  <c r="N374" i="2"/>
  <c r="N358" i="2"/>
  <c r="N442" i="2"/>
  <c r="N237" i="2"/>
  <c r="N726" i="2"/>
  <c r="N542" i="2"/>
  <c r="N607" i="2"/>
  <c r="N75" i="2"/>
  <c r="N317" i="2"/>
  <c r="N301" i="2"/>
  <c r="N202" i="2"/>
  <c r="N573" i="2"/>
  <c r="N677" i="2"/>
  <c r="N328" i="2"/>
  <c r="N460" i="2"/>
  <c r="N586" i="2"/>
  <c r="N435" i="2"/>
  <c r="N408" i="2"/>
  <c r="N377" i="2"/>
  <c r="N606" i="2"/>
  <c r="N482" i="2"/>
  <c r="N223" i="2"/>
  <c r="N499" i="2"/>
  <c r="N495" i="2"/>
  <c r="N528" i="2"/>
  <c r="N564" i="2"/>
  <c r="N631" i="2"/>
  <c r="N401" i="2"/>
  <c r="N172" i="2"/>
  <c r="N620" i="2"/>
  <c r="N257" i="2"/>
  <c r="N501" i="2"/>
  <c r="N445" i="2"/>
  <c r="N558" i="2"/>
  <c r="N427" i="2"/>
  <c r="N302" i="2"/>
  <c r="N275" i="2"/>
  <c r="N378" i="2"/>
  <c r="N506" i="2"/>
  <c r="N507" i="2"/>
  <c r="N717" i="2"/>
  <c r="N533" i="2"/>
  <c r="N720" i="2"/>
  <c r="N357" i="2"/>
  <c r="N672" i="2"/>
  <c r="N714" i="2"/>
  <c r="N405" i="2"/>
  <c r="N613" i="2"/>
  <c r="N359" i="2"/>
  <c r="N226" i="2"/>
  <c r="N429" i="2"/>
  <c r="N494" i="2"/>
  <c r="N569" i="2"/>
  <c r="N547" i="2"/>
  <c r="N718" i="2"/>
  <c r="N626" i="2"/>
  <c r="N701" i="2"/>
  <c r="N712" i="2"/>
  <c r="N473" i="2"/>
  <c r="N415" i="2"/>
  <c r="N656" i="2"/>
  <c r="N647" i="2"/>
  <c r="N563" i="2"/>
  <c r="N734" i="2"/>
  <c r="N713" i="2"/>
  <c r="N600" i="2"/>
  <c r="N629" i="2"/>
  <c r="N689" i="2"/>
  <c r="N662" i="2"/>
  <c r="N553" i="2"/>
  <c r="N710" i="2"/>
  <c r="N694" i="2"/>
  <c r="N597" i="2"/>
  <c r="N697" i="2"/>
  <c r="N632" i="2"/>
  <c r="N724" i="2"/>
  <c r="N679" i="2"/>
  <c r="N715" i="2"/>
  <c r="N670" i="2"/>
  <c r="N659" i="2"/>
  <c r="N630" i="2"/>
  <c r="N641" i="2"/>
  <c r="N728" i="2"/>
  <c r="N596" i="2"/>
  <c r="N684" i="2"/>
  <c r="N731" i="2"/>
  <c r="L560" i="2"/>
  <c r="L602" i="2"/>
  <c r="L610" i="2"/>
  <c r="L156" i="2"/>
  <c r="L397" i="2"/>
  <c r="L565" i="2"/>
  <c r="L318" i="2"/>
  <c r="L492" i="2"/>
  <c r="L593" i="2"/>
  <c r="L355" i="2"/>
  <c r="L329" i="2"/>
  <c r="L530" i="2"/>
  <c r="L131" i="2"/>
  <c r="L272" i="2"/>
  <c r="L688" i="2"/>
  <c r="L174" i="2"/>
  <c r="L126" i="2"/>
  <c r="L396" i="2"/>
  <c r="L485" i="2"/>
  <c r="L469" i="2"/>
  <c r="L668" i="2"/>
  <c r="L68" i="2"/>
  <c r="L398" i="2"/>
  <c r="L135" i="2"/>
  <c r="L346" i="2"/>
  <c r="L242" i="2"/>
  <c r="L24" i="2"/>
  <c r="L183" i="2"/>
  <c r="L548" i="2"/>
  <c r="L667" i="2"/>
  <c r="L337" i="2"/>
  <c r="L139" i="2"/>
  <c r="L85" i="2"/>
  <c r="L665" i="2"/>
  <c r="L61" i="2"/>
  <c r="L655" i="2"/>
  <c r="L136" i="2"/>
  <c r="L615" i="2"/>
  <c r="L90" i="2"/>
  <c r="L326" i="2"/>
  <c r="L10" i="2"/>
  <c r="L95" i="2"/>
  <c r="L550" i="2"/>
  <c r="L29" i="2"/>
  <c r="L452" i="2"/>
  <c r="L285" i="2"/>
  <c r="L208" i="2"/>
  <c r="L545" i="2"/>
  <c r="L327" i="2"/>
  <c r="L439" i="2"/>
  <c r="L200" i="2"/>
  <c r="L171" i="2"/>
  <c r="L66" i="2"/>
  <c r="L653" i="2"/>
  <c r="L118" i="2"/>
  <c r="L531" i="2"/>
  <c r="L395" i="2"/>
  <c r="L203" i="2"/>
  <c r="L73" i="2"/>
  <c r="L141" i="2"/>
  <c r="L581" i="2"/>
  <c r="L540" i="2"/>
  <c r="L431" i="2"/>
  <c r="L340" i="2"/>
  <c r="L368" i="2"/>
  <c r="L478" i="2"/>
  <c r="L308" i="2"/>
  <c r="L217" i="2"/>
  <c r="L182" i="2"/>
  <c r="L461" i="2"/>
  <c r="L513" i="2"/>
  <c r="L449" i="2"/>
  <c r="L292" i="2"/>
  <c r="L89" i="2"/>
  <c r="L394" i="2"/>
  <c r="L177" i="2"/>
  <c r="L3" i="2"/>
  <c r="L144" i="2"/>
  <c r="L134" i="2"/>
  <c r="L480" i="2"/>
  <c r="L509" i="2"/>
  <c r="L331" i="2"/>
  <c r="L307" i="2"/>
  <c r="L215" i="2"/>
  <c r="L11" i="2"/>
  <c r="L322" i="2"/>
  <c r="L6" i="2"/>
  <c r="L97" i="2"/>
  <c r="L235" i="2"/>
  <c r="L269" i="2"/>
  <c r="L611" i="2"/>
  <c r="L57" i="2"/>
  <c r="L635" i="2"/>
  <c r="L293" i="2"/>
  <c r="L412" i="2"/>
  <c r="L48" i="2"/>
  <c r="L284" i="2"/>
  <c r="L406" i="2"/>
  <c r="L47" i="2"/>
  <c r="L319" i="2"/>
  <c r="L224" i="2"/>
  <c r="L5" i="2"/>
  <c r="L297" i="2"/>
  <c r="L161" i="2"/>
  <c r="L434" i="2"/>
  <c r="L170" i="2"/>
  <c r="L196" i="2"/>
  <c r="L526" i="2"/>
  <c r="L194" i="2"/>
  <c r="L590" i="2"/>
  <c r="L201" i="2"/>
  <c r="L102" i="2"/>
  <c r="L279" i="2"/>
  <c r="L310" i="2"/>
  <c r="L423" i="2"/>
  <c r="L43" i="2"/>
  <c r="L379" i="2"/>
  <c r="L175" i="2"/>
  <c r="L708" i="2"/>
  <c r="L582" i="2"/>
  <c r="L190" i="2"/>
  <c r="L522" i="2"/>
  <c r="L344" i="2"/>
  <c r="L38" i="2"/>
  <c r="L228" i="2"/>
  <c r="L239" i="2"/>
  <c r="L288" i="2"/>
  <c r="L488" i="2"/>
  <c r="L541" i="2"/>
  <c r="L372" i="2"/>
  <c r="L256" i="2"/>
  <c r="L240" i="2"/>
  <c r="L180" i="2"/>
  <c r="L444" i="2"/>
  <c r="L230" i="2"/>
  <c r="L45" i="2"/>
  <c r="L28" i="2"/>
  <c r="L417" i="2"/>
  <c r="L246" i="2"/>
  <c r="L198" i="2"/>
  <c r="L447" i="2"/>
  <c r="L721" i="2"/>
  <c r="L320" i="2"/>
  <c r="L241" i="2"/>
  <c r="L376" i="2"/>
  <c r="L291" i="2"/>
  <c r="L187" i="2"/>
  <c r="L165" i="2"/>
  <c r="L243" i="2"/>
  <c r="L711" i="2"/>
  <c r="L105" i="2"/>
  <c r="L86" i="2"/>
  <c r="L352" i="2"/>
  <c r="L100" i="2"/>
  <c r="L510" i="2"/>
  <c r="L450" i="2"/>
  <c r="L604" i="2"/>
  <c r="L2" i="2"/>
  <c r="L20" i="2"/>
  <c r="L25" i="2"/>
  <c r="L169" i="2"/>
  <c r="L249" i="2"/>
  <c r="L605" i="2"/>
  <c r="L420" i="2"/>
  <c r="L76" i="2"/>
  <c r="L508" i="2"/>
  <c r="L458" i="2"/>
  <c r="L633" i="2"/>
  <c r="L479" i="2"/>
  <c r="L562" i="2"/>
  <c r="L532" i="2"/>
  <c r="L236" i="2"/>
  <c r="L627" i="2"/>
  <c r="L658" i="2"/>
  <c r="L621" i="2"/>
  <c r="L342" i="2"/>
  <c r="L163" i="2"/>
  <c r="L539" i="2"/>
  <c r="L192" i="2"/>
  <c r="L30" i="2"/>
  <c r="L181" i="2"/>
  <c r="L17" i="2"/>
  <c r="L218" i="2"/>
  <c r="L233" i="2"/>
  <c r="L595" i="2"/>
  <c r="L568" i="2"/>
  <c r="L660" i="2"/>
  <c r="L432" i="2"/>
  <c r="L657" i="2"/>
  <c r="L330" i="2"/>
  <c r="L289" i="2"/>
  <c r="L437" i="2"/>
  <c r="L453" i="2"/>
  <c r="L638" i="2"/>
  <c r="L83" i="2"/>
  <c r="L82" i="2"/>
  <c r="L387" i="2"/>
  <c r="L624" i="2"/>
  <c r="L559" i="2"/>
  <c r="L206" i="2"/>
  <c r="L440" i="2"/>
  <c r="L465" i="2"/>
  <c r="L211" i="2"/>
  <c r="L389" i="2"/>
  <c r="L173" i="2"/>
  <c r="L353" i="2"/>
  <c r="L546" i="2"/>
  <c r="L87" i="2"/>
  <c r="L296" i="2"/>
  <c r="L661" i="2"/>
  <c r="L345" i="2"/>
  <c r="L486" i="2"/>
  <c r="L209" i="2"/>
  <c r="L500" i="2"/>
  <c r="L88" i="2"/>
  <c r="L534" i="2"/>
  <c r="L572" i="2"/>
  <c r="L268" i="2"/>
  <c r="L186" i="2"/>
  <c r="L515" i="2"/>
  <c r="L168" i="2"/>
  <c r="L253" i="2"/>
  <c r="L424" i="2"/>
  <c r="L404" i="2"/>
  <c r="L56" i="2"/>
  <c r="L119" i="2"/>
  <c r="L108" i="2"/>
  <c r="L351" i="2"/>
  <c r="L44" i="2"/>
  <c r="L666" i="2"/>
  <c r="L519" i="2"/>
  <c r="L575" i="2"/>
  <c r="L722" i="2"/>
  <c r="L625" i="2"/>
  <c r="L286" i="2"/>
  <c r="L525" i="2"/>
  <c r="L589" i="2"/>
  <c r="L311" i="2"/>
  <c r="L220" i="2"/>
  <c r="L51" i="2"/>
  <c r="L707" i="2"/>
  <c r="L504" i="2"/>
  <c r="L459" i="2"/>
  <c r="L78" i="2"/>
  <c r="L150" i="2"/>
  <c r="L178" i="2"/>
  <c r="L303" i="2"/>
  <c r="L700" i="2"/>
  <c r="L195" i="2"/>
  <c r="L347" i="2"/>
  <c r="L312" i="2"/>
  <c r="L18" i="2"/>
  <c r="L245" i="2"/>
  <c r="L551" i="2"/>
  <c r="L490" i="2"/>
  <c r="L60" i="2"/>
  <c r="L305" i="2"/>
  <c r="L410" i="2"/>
  <c r="L204" i="2"/>
  <c r="L16" i="2"/>
  <c r="L365" i="2"/>
  <c r="L556" i="2"/>
  <c r="L276" i="2"/>
  <c r="L642" i="2"/>
  <c r="L428" i="2"/>
  <c r="L571" i="2"/>
  <c r="L472" i="2"/>
  <c r="L197" i="2"/>
  <c r="L159" i="2"/>
  <c r="L79" i="2"/>
  <c r="L409" i="2"/>
  <c r="L566" i="2"/>
  <c r="L386" i="2"/>
  <c r="L152" i="2"/>
  <c r="L456" i="2"/>
  <c r="L153" i="2"/>
  <c r="L594" i="2"/>
  <c r="L290" i="2"/>
  <c r="L70" i="2"/>
  <c r="L441" i="2"/>
  <c r="L52" i="2"/>
  <c r="L250" i="2"/>
  <c r="L263" i="2"/>
  <c r="L505" i="2"/>
  <c r="L67" i="2"/>
  <c r="L31" i="2"/>
  <c r="L264" i="2"/>
  <c r="L723" i="2"/>
  <c r="L104" i="2"/>
  <c r="L46" i="2"/>
  <c r="L639" i="2"/>
  <c r="L154" i="2"/>
  <c r="L576" i="2"/>
  <c r="L324" i="2"/>
  <c r="L567" i="2"/>
  <c r="L543" i="2"/>
  <c r="L50" i="2"/>
  <c r="L7" i="2"/>
  <c r="L109" i="2"/>
  <c r="L502" i="2"/>
  <c r="L616" i="2"/>
  <c r="L191" i="2"/>
  <c r="L185" i="2"/>
  <c r="L221" i="2"/>
  <c r="L270" i="2"/>
  <c r="L323" i="2"/>
  <c r="L254" i="2"/>
  <c r="L454" i="2"/>
  <c r="L496" i="2"/>
  <c r="L309" i="2"/>
  <c r="L325" i="2"/>
  <c r="L140" i="2"/>
  <c r="L671" i="2"/>
  <c r="L92" i="2"/>
  <c r="L267" i="2"/>
  <c r="L554" i="2"/>
  <c r="L425" i="2"/>
  <c r="L166" i="2"/>
  <c r="L58" i="2"/>
  <c r="L137" i="2"/>
  <c r="L130" i="2"/>
  <c r="L222" i="2"/>
  <c r="L72" i="2"/>
  <c r="L489" i="2"/>
  <c r="L418" i="2"/>
  <c r="L111" i="2"/>
  <c r="L636" i="2"/>
  <c r="L229" i="2"/>
  <c r="L42" i="2"/>
  <c r="L9" i="2"/>
  <c r="L390" i="2"/>
  <c r="L588" i="2"/>
  <c r="L35" i="2"/>
  <c r="L62" i="2"/>
  <c r="L578" i="2"/>
  <c r="L716" i="2"/>
  <c r="L332" i="2"/>
  <c r="L609" i="2"/>
  <c r="L664" i="2"/>
  <c r="L704" i="2"/>
  <c r="L39" i="2"/>
  <c r="L470" i="2"/>
  <c r="L514" i="2"/>
  <c r="L277" i="2"/>
  <c r="L476" i="2"/>
  <c r="L121" i="2"/>
  <c r="L321" i="2"/>
  <c r="L399" i="2"/>
  <c r="L176" i="2"/>
  <c r="L27" i="2"/>
  <c r="L146" i="2"/>
  <c r="L520" i="2"/>
  <c r="L674" i="2"/>
  <c r="L80" i="2"/>
  <c r="L527" i="2"/>
  <c r="L251" i="2"/>
  <c r="L361" i="2"/>
  <c r="L555" i="2"/>
  <c r="L304" i="2"/>
  <c r="L142" i="2"/>
  <c r="L160" i="2"/>
  <c r="L313" i="2"/>
  <c r="L617" i="2"/>
  <c r="L258" i="2"/>
  <c r="L157" i="2"/>
  <c r="L103" i="2"/>
  <c r="L316" i="2"/>
  <c r="L416" i="2"/>
  <c r="L673" i="2"/>
  <c r="L521" i="2"/>
  <c r="L585" i="2"/>
  <c r="L690" i="2"/>
  <c r="L400" i="2"/>
  <c r="L391" i="2"/>
  <c r="L162" i="2"/>
  <c r="L127" i="2"/>
  <c r="L93" i="2"/>
  <c r="L623" i="2"/>
  <c r="L282" i="2"/>
  <c r="L207" i="2"/>
  <c r="L234" i="2"/>
  <c r="L592" i="2"/>
  <c r="L132" i="2"/>
  <c r="L384" i="2"/>
  <c r="L557" i="2"/>
  <c r="L259" i="2"/>
  <c r="L692" i="2"/>
  <c r="L468" i="2"/>
  <c r="L98" i="2"/>
  <c r="L36" i="2"/>
  <c r="L205" i="2"/>
  <c r="L421" i="2"/>
  <c r="L133" i="2"/>
  <c r="L22" i="2"/>
  <c r="L71" i="2"/>
  <c r="L360" i="2"/>
  <c r="L55" i="2"/>
  <c r="L366" i="2"/>
  <c r="L637" i="2"/>
  <c r="L125" i="2"/>
  <c r="L446" i="2"/>
  <c r="L21" i="2"/>
  <c r="L231" i="2"/>
  <c r="L373" i="2"/>
  <c r="L393" i="2"/>
  <c r="L147" i="2"/>
  <c r="L193" i="2"/>
  <c r="L580" i="2"/>
  <c r="L219" i="2"/>
  <c r="L214" i="2"/>
  <c r="L13" i="2"/>
  <c r="L145" i="2"/>
  <c r="L23" i="2"/>
  <c r="L730" i="2"/>
  <c r="L523" i="2"/>
  <c r="L646" i="2"/>
  <c r="L497" i="2"/>
  <c r="L164" i="2"/>
  <c r="L216" i="2"/>
  <c r="L339" i="2"/>
  <c r="L315" i="2"/>
  <c r="L8" i="2"/>
  <c r="L54" i="2"/>
  <c r="L517" i="2"/>
  <c r="L341" i="2"/>
  <c r="L618" i="2"/>
  <c r="L63" i="2"/>
  <c r="L129" i="2"/>
  <c r="L314" i="2"/>
  <c r="L640" i="2"/>
  <c r="L12" i="2"/>
  <c r="L477" i="2"/>
  <c r="L227" i="2"/>
  <c r="L683" i="2"/>
  <c r="L426" i="2"/>
  <c r="L433" i="2"/>
  <c r="L158" i="2"/>
  <c r="L281" i="2"/>
  <c r="L117" i="2"/>
  <c r="L462" i="2"/>
  <c r="L649" i="2"/>
  <c r="L686" i="2"/>
  <c r="L375" i="2"/>
  <c r="L363" i="2"/>
  <c r="L411" i="2"/>
  <c r="L244" i="2"/>
  <c r="L266" i="2"/>
  <c r="L149" i="2"/>
  <c r="L113" i="2"/>
  <c r="L4" i="2"/>
  <c r="L212" i="2"/>
  <c r="L727" i="2"/>
  <c r="L402" i="2"/>
  <c r="L15" i="2"/>
  <c r="L299" i="2"/>
  <c r="L115" i="2"/>
  <c r="L544" i="2"/>
  <c r="L260" i="2"/>
  <c r="L524" i="2"/>
  <c r="L179" i="2"/>
  <c r="L74" i="2"/>
  <c r="L184" i="2"/>
  <c r="L41" i="2"/>
  <c r="L350" i="2"/>
  <c r="L419" i="2"/>
  <c r="L614" i="2"/>
  <c r="L725" i="2"/>
  <c r="L367" i="2"/>
  <c r="L466" i="2"/>
  <c r="L123" i="2"/>
  <c r="L335" i="2"/>
  <c r="L167" i="2"/>
  <c r="L535" i="2"/>
  <c r="L430" i="2"/>
  <c r="L732" i="2"/>
  <c r="L608" i="2"/>
  <c r="L503" i="2"/>
  <c r="L457" i="2"/>
  <c r="L381" i="2"/>
  <c r="L651" i="2"/>
  <c r="L467" i="2"/>
  <c r="L601" i="2"/>
  <c r="L682" i="2"/>
  <c r="L338" i="2"/>
  <c r="L436" i="2"/>
  <c r="L463" i="2"/>
  <c r="L261" i="2"/>
  <c r="L675" i="2"/>
  <c r="L107" i="2"/>
  <c r="L19" i="2"/>
  <c r="L676" i="2"/>
  <c r="L14" i="2"/>
  <c r="L148" i="2"/>
  <c r="L298" i="2"/>
  <c r="L487" i="2"/>
  <c r="L64" i="2"/>
  <c r="L598" i="2"/>
  <c r="L413" i="2"/>
  <c r="L94" i="2"/>
  <c r="L349" i="2"/>
  <c r="L529" i="2"/>
  <c r="L382" i="2"/>
  <c r="L481" i="2"/>
  <c r="L652" i="2"/>
  <c r="L603" i="2"/>
  <c r="L483" i="2"/>
  <c r="L733" i="2"/>
  <c r="L474" i="2"/>
  <c r="L124" i="2"/>
  <c r="L407" i="2"/>
  <c r="L370" i="2"/>
  <c r="L283" i="2"/>
  <c r="L265" i="2"/>
  <c r="L687" i="2"/>
  <c r="L232" i="2"/>
  <c r="L380" i="2"/>
  <c r="L703" i="2"/>
  <c r="L455" i="2"/>
  <c r="L583" i="2"/>
  <c r="L438" i="2"/>
  <c r="L295" i="2"/>
  <c r="L333" i="2"/>
  <c r="L210" i="2"/>
  <c r="L464" i="2"/>
  <c r="L538" i="2"/>
  <c r="L69" i="2"/>
  <c r="L199" i="2"/>
  <c r="L59" i="2"/>
  <c r="L96" i="2"/>
  <c r="L612" i="2"/>
  <c r="L225" i="2"/>
  <c r="L512" i="2"/>
  <c r="L294" i="2"/>
  <c r="L388" i="2"/>
  <c r="L32" i="2"/>
  <c r="L619" i="2"/>
  <c r="L114" i="2"/>
  <c r="L622" i="2"/>
  <c r="L561" i="2"/>
  <c r="L188" i="2"/>
  <c r="L280" i="2"/>
  <c r="L484" i="2"/>
  <c r="L537" i="2"/>
  <c r="L33" i="2"/>
  <c r="L37" i="2"/>
  <c r="L84" i="2"/>
  <c r="L645" i="2"/>
  <c r="L40" i="2"/>
  <c r="L81" i="2"/>
  <c r="L26" i="2"/>
  <c r="L49" i="2"/>
  <c r="L695" i="2"/>
  <c r="L471" i="2"/>
  <c r="L536" i="2"/>
  <c r="L252" i="2"/>
  <c r="L475" i="2"/>
  <c r="L628" i="2"/>
  <c r="L448" i="2"/>
  <c r="L262" i="2"/>
  <c r="L278" i="2"/>
  <c r="L348" i="2"/>
  <c r="L369" i="2"/>
  <c r="L443" i="2"/>
  <c r="L34" i="2"/>
  <c r="L122" i="2"/>
  <c r="L698" i="2"/>
  <c r="L306" i="2"/>
  <c r="L663" i="2"/>
  <c r="L77" i="2"/>
  <c r="L643" i="2"/>
  <c r="L189" i="2"/>
  <c r="L719" i="2"/>
  <c r="L356" i="2"/>
  <c r="L579" i="2"/>
  <c r="L364" i="2"/>
  <c r="L422" i="2"/>
  <c r="L371" i="2"/>
  <c r="L678" i="2"/>
  <c r="L705" i="2"/>
  <c r="L511" i="2"/>
  <c r="L155" i="2"/>
  <c r="L334" i="2"/>
  <c r="L669" i="2"/>
  <c r="L151" i="2"/>
  <c r="L696" i="2"/>
  <c r="L106" i="2"/>
  <c r="L101" i="2"/>
  <c r="L213" i="2"/>
  <c r="L336" i="2"/>
  <c r="L680" i="2"/>
  <c r="L584" i="2"/>
  <c r="L248" i="2"/>
  <c r="L493" i="2"/>
  <c r="L143" i="2"/>
  <c r="L65" i="2"/>
  <c r="L451" i="2"/>
  <c r="L91" i="2"/>
  <c r="L53" i="2"/>
  <c r="L112" i="2"/>
  <c r="L729" i="2"/>
  <c r="L238" i="2"/>
  <c r="L128" i="2"/>
  <c r="L300" i="2"/>
  <c r="L570" i="2"/>
  <c r="L383" i="2"/>
  <c r="L116" i="2"/>
  <c r="L491" i="2"/>
  <c r="L274" i="2"/>
  <c r="L247" i="2"/>
  <c r="L709" i="2"/>
  <c r="L654" i="2"/>
  <c r="L385" i="2"/>
  <c r="L634" i="2"/>
  <c r="L549" i="2"/>
  <c r="L706" i="2"/>
  <c r="L120" i="2"/>
  <c r="L414" i="2"/>
  <c r="L518" i="2"/>
  <c r="L354" i="2"/>
  <c r="L644" i="2"/>
  <c r="L693" i="2"/>
  <c r="L392" i="2"/>
  <c r="L577" i="2"/>
  <c r="L681" i="2"/>
  <c r="L685" i="2"/>
  <c r="L552" i="2"/>
  <c r="L273" i="2"/>
  <c r="L702" i="2"/>
  <c r="L255" i="2"/>
  <c r="L403" i="2"/>
  <c r="L587" i="2"/>
  <c r="L498" i="2"/>
  <c r="L99" i="2"/>
  <c r="L691" i="2"/>
  <c r="L648" i="2"/>
  <c r="L735" i="2"/>
  <c r="L591" i="2"/>
  <c r="L574" i="2"/>
  <c r="L271" i="2"/>
  <c r="L516" i="2"/>
  <c r="L343" i="2"/>
  <c r="L362" i="2"/>
  <c r="L650" i="2"/>
  <c r="L599" i="2"/>
  <c r="L699" i="2"/>
  <c r="L138" i="2"/>
  <c r="L110" i="2"/>
  <c r="L287" i="2"/>
  <c r="L374" i="2"/>
  <c r="L358" i="2"/>
  <c r="L442" i="2"/>
  <c r="L237" i="2"/>
  <c r="L726" i="2"/>
  <c r="L542" i="2"/>
  <c r="L607" i="2"/>
  <c r="L75" i="2"/>
  <c r="L317" i="2"/>
  <c r="L301" i="2"/>
  <c r="L202" i="2"/>
  <c r="L573" i="2"/>
  <c r="L677" i="2"/>
  <c r="L328" i="2"/>
  <c r="L460" i="2"/>
  <c r="L586" i="2"/>
  <c r="L435" i="2"/>
  <c r="L408" i="2"/>
  <c r="L377" i="2"/>
  <c r="L606" i="2"/>
  <c r="L482" i="2"/>
  <c r="L223" i="2"/>
  <c r="L499" i="2"/>
  <c r="L495" i="2"/>
  <c r="L528" i="2"/>
  <c r="L564" i="2"/>
  <c r="L631" i="2"/>
  <c r="L401" i="2"/>
  <c r="L172" i="2"/>
  <c r="L620" i="2"/>
  <c r="L257" i="2"/>
  <c r="L501" i="2"/>
  <c r="L445" i="2"/>
  <c r="L558" i="2"/>
  <c r="L427" i="2"/>
  <c r="L302" i="2"/>
  <c r="L275" i="2"/>
  <c r="L378" i="2"/>
  <c r="L506" i="2"/>
  <c r="L507" i="2"/>
  <c r="L717" i="2"/>
  <c r="L533" i="2"/>
  <c r="L720" i="2"/>
  <c r="L357" i="2"/>
  <c r="L672" i="2"/>
  <c r="L714" i="2"/>
  <c r="L405" i="2"/>
  <c r="L613" i="2"/>
  <c r="L359" i="2"/>
  <c r="L226" i="2"/>
  <c r="L429" i="2"/>
  <c r="L494" i="2"/>
  <c r="L569" i="2"/>
  <c r="L547" i="2"/>
  <c r="L718" i="2"/>
  <c r="L626" i="2"/>
  <c r="L701" i="2"/>
  <c r="L712" i="2"/>
  <c r="L473" i="2"/>
  <c r="L415" i="2"/>
  <c r="L656" i="2"/>
  <c r="L647" i="2"/>
  <c r="L563" i="2"/>
  <c r="L734" i="2"/>
  <c r="L713" i="2"/>
  <c r="L600" i="2"/>
  <c r="L629" i="2"/>
  <c r="L689" i="2"/>
  <c r="L662" i="2"/>
  <c r="L553" i="2"/>
  <c r="L710" i="2"/>
  <c r="L694" i="2"/>
  <c r="L597" i="2"/>
  <c r="L697" i="2"/>
  <c r="L632" i="2"/>
  <c r="L724" i="2"/>
  <c r="L679" i="2"/>
  <c r="L715" i="2"/>
  <c r="L670" i="2"/>
  <c r="L659" i="2"/>
  <c r="L630" i="2"/>
  <c r="L641" i="2"/>
  <c r="L728" i="2"/>
  <c r="L596" i="2"/>
  <c r="L684" i="2"/>
  <c r="L731" i="2"/>
  <c r="J560" i="2"/>
  <c r="J602" i="2"/>
  <c r="J610" i="2"/>
  <c r="J156" i="2"/>
  <c r="J397" i="2"/>
  <c r="J565" i="2"/>
  <c r="J318" i="2"/>
  <c r="J492" i="2"/>
  <c r="J593" i="2"/>
  <c r="J355" i="2"/>
  <c r="J329" i="2"/>
  <c r="J530" i="2"/>
  <c r="J131" i="2"/>
  <c r="J272" i="2"/>
  <c r="J688" i="2"/>
  <c r="J174" i="2"/>
  <c r="J126" i="2"/>
  <c r="J396" i="2"/>
  <c r="J485" i="2"/>
  <c r="J469" i="2"/>
  <c r="J668" i="2"/>
  <c r="J68" i="2"/>
  <c r="J398" i="2"/>
  <c r="J135" i="2"/>
  <c r="J346" i="2"/>
  <c r="J242" i="2"/>
  <c r="J24" i="2"/>
  <c r="J183" i="2"/>
  <c r="J548" i="2"/>
  <c r="J667" i="2"/>
  <c r="J337" i="2"/>
  <c r="J139" i="2"/>
  <c r="J85" i="2"/>
  <c r="J665" i="2"/>
  <c r="J61" i="2"/>
  <c r="J655" i="2"/>
  <c r="J136" i="2"/>
  <c r="J615" i="2"/>
  <c r="J90" i="2"/>
  <c r="J326" i="2"/>
  <c r="J10" i="2"/>
  <c r="J95" i="2"/>
  <c r="J550" i="2"/>
  <c r="J29" i="2"/>
  <c r="J452" i="2"/>
  <c r="J285" i="2"/>
  <c r="J208" i="2"/>
  <c r="J545" i="2"/>
  <c r="J327" i="2"/>
  <c r="J439" i="2"/>
  <c r="J200" i="2"/>
  <c r="J171" i="2"/>
  <c r="J66" i="2"/>
  <c r="J653" i="2"/>
  <c r="J118" i="2"/>
  <c r="J531" i="2"/>
  <c r="J395" i="2"/>
  <c r="J203" i="2"/>
  <c r="J73" i="2"/>
  <c r="J141" i="2"/>
  <c r="J581" i="2"/>
  <c r="J540" i="2"/>
  <c r="J431" i="2"/>
  <c r="J340" i="2"/>
  <c r="J368" i="2"/>
  <c r="J478" i="2"/>
  <c r="J308" i="2"/>
  <c r="J217" i="2"/>
  <c r="J182" i="2"/>
  <c r="J461" i="2"/>
  <c r="J513" i="2"/>
  <c r="J449" i="2"/>
  <c r="J292" i="2"/>
  <c r="J89" i="2"/>
  <c r="J394" i="2"/>
  <c r="J177" i="2"/>
  <c r="J3" i="2"/>
  <c r="J144" i="2"/>
  <c r="J134" i="2"/>
  <c r="J480" i="2"/>
  <c r="J509" i="2"/>
  <c r="J331" i="2"/>
  <c r="J307" i="2"/>
  <c r="J215" i="2"/>
  <c r="J11" i="2"/>
  <c r="J322" i="2"/>
  <c r="J6" i="2"/>
  <c r="J97" i="2"/>
  <c r="J235" i="2"/>
  <c r="J269" i="2"/>
  <c r="J611" i="2"/>
  <c r="J57" i="2"/>
  <c r="J635" i="2"/>
  <c r="J293" i="2"/>
  <c r="J412" i="2"/>
  <c r="J48" i="2"/>
  <c r="J284" i="2"/>
  <c r="J406" i="2"/>
  <c r="J47" i="2"/>
  <c r="J319" i="2"/>
  <c r="J224" i="2"/>
  <c r="J5" i="2"/>
  <c r="J297" i="2"/>
  <c r="J161" i="2"/>
  <c r="J434" i="2"/>
  <c r="J170" i="2"/>
  <c r="J196" i="2"/>
  <c r="J526" i="2"/>
  <c r="J194" i="2"/>
  <c r="J590" i="2"/>
  <c r="J201" i="2"/>
  <c r="J102" i="2"/>
  <c r="J279" i="2"/>
  <c r="J310" i="2"/>
  <c r="J423" i="2"/>
  <c r="J43" i="2"/>
  <c r="J379" i="2"/>
  <c r="J175" i="2"/>
  <c r="J708" i="2"/>
  <c r="J582" i="2"/>
  <c r="J190" i="2"/>
  <c r="J522" i="2"/>
  <c r="J344" i="2"/>
  <c r="J38" i="2"/>
  <c r="J228" i="2"/>
  <c r="J239" i="2"/>
  <c r="J288" i="2"/>
  <c r="J488" i="2"/>
  <c r="J541" i="2"/>
  <c r="J372" i="2"/>
  <c r="J256" i="2"/>
  <c r="J240" i="2"/>
  <c r="J180" i="2"/>
  <c r="J444" i="2"/>
  <c r="J230" i="2"/>
  <c r="J45" i="2"/>
  <c r="J28" i="2"/>
  <c r="J417" i="2"/>
  <c r="J246" i="2"/>
  <c r="J198" i="2"/>
  <c r="J447" i="2"/>
  <c r="J721" i="2"/>
  <c r="J320" i="2"/>
  <c r="J241" i="2"/>
  <c r="J376" i="2"/>
  <c r="J291" i="2"/>
  <c r="J187" i="2"/>
  <c r="J165" i="2"/>
  <c r="J243" i="2"/>
  <c r="J711" i="2"/>
  <c r="J105" i="2"/>
  <c r="J86" i="2"/>
  <c r="J352" i="2"/>
  <c r="J100" i="2"/>
  <c r="J510" i="2"/>
  <c r="J450" i="2"/>
  <c r="J604" i="2"/>
  <c r="J2" i="2"/>
  <c r="J20" i="2"/>
  <c r="J25" i="2"/>
  <c r="J169" i="2"/>
  <c r="J249" i="2"/>
  <c r="J605" i="2"/>
  <c r="J420" i="2"/>
  <c r="J76" i="2"/>
  <c r="J508" i="2"/>
  <c r="J458" i="2"/>
  <c r="J633" i="2"/>
  <c r="J479" i="2"/>
  <c r="J562" i="2"/>
  <c r="J532" i="2"/>
  <c r="J236" i="2"/>
  <c r="J627" i="2"/>
  <c r="J658" i="2"/>
  <c r="J621" i="2"/>
  <c r="J342" i="2"/>
  <c r="J163" i="2"/>
  <c r="J539" i="2"/>
  <c r="J192" i="2"/>
  <c r="J30" i="2"/>
  <c r="J181" i="2"/>
  <c r="J17" i="2"/>
  <c r="J218" i="2"/>
  <c r="J233" i="2"/>
  <c r="J595" i="2"/>
  <c r="J568" i="2"/>
  <c r="J660" i="2"/>
  <c r="J432" i="2"/>
  <c r="J657" i="2"/>
  <c r="J330" i="2"/>
  <c r="J289" i="2"/>
  <c r="J437" i="2"/>
  <c r="J453" i="2"/>
  <c r="J638" i="2"/>
  <c r="J83" i="2"/>
  <c r="J82" i="2"/>
  <c r="J387" i="2"/>
  <c r="J624" i="2"/>
  <c r="J559" i="2"/>
  <c r="J206" i="2"/>
  <c r="J440" i="2"/>
  <c r="J465" i="2"/>
  <c r="J211" i="2"/>
  <c r="J389" i="2"/>
  <c r="J173" i="2"/>
  <c r="J353" i="2"/>
  <c r="J546" i="2"/>
  <c r="J87" i="2"/>
  <c r="J296" i="2"/>
  <c r="J661" i="2"/>
  <c r="J345" i="2"/>
  <c r="J486" i="2"/>
  <c r="J209" i="2"/>
  <c r="J500" i="2"/>
  <c r="J88" i="2"/>
  <c r="J534" i="2"/>
  <c r="J572" i="2"/>
  <c r="J268" i="2"/>
  <c r="J186" i="2"/>
  <c r="J515" i="2"/>
  <c r="J168" i="2"/>
  <c r="J253" i="2"/>
  <c r="J424" i="2"/>
  <c r="J404" i="2"/>
  <c r="J56" i="2"/>
  <c r="J119" i="2"/>
  <c r="J108" i="2"/>
  <c r="J351" i="2"/>
  <c r="J44" i="2"/>
  <c r="J666" i="2"/>
  <c r="J519" i="2"/>
  <c r="J575" i="2"/>
  <c r="J722" i="2"/>
  <c r="J625" i="2"/>
  <c r="J286" i="2"/>
  <c r="J525" i="2"/>
  <c r="J589" i="2"/>
  <c r="J311" i="2"/>
  <c r="J220" i="2"/>
  <c r="J51" i="2"/>
  <c r="J707" i="2"/>
  <c r="J504" i="2"/>
  <c r="J459" i="2"/>
  <c r="J78" i="2"/>
  <c r="J150" i="2"/>
  <c r="J178" i="2"/>
  <c r="J303" i="2"/>
  <c r="J700" i="2"/>
  <c r="J195" i="2"/>
  <c r="J347" i="2"/>
  <c r="J312" i="2"/>
  <c r="J18" i="2"/>
  <c r="J245" i="2"/>
  <c r="J551" i="2"/>
  <c r="J490" i="2"/>
  <c r="J60" i="2"/>
  <c r="J305" i="2"/>
  <c r="J410" i="2"/>
  <c r="J204" i="2"/>
  <c r="J16" i="2"/>
  <c r="J365" i="2"/>
  <c r="J556" i="2"/>
  <c r="J276" i="2"/>
  <c r="J642" i="2"/>
  <c r="J428" i="2"/>
  <c r="J571" i="2"/>
  <c r="J472" i="2"/>
  <c r="J197" i="2"/>
  <c r="J159" i="2"/>
  <c r="J79" i="2"/>
  <c r="J409" i="2"/>
  <c r="J566" i="2"/>
  <c r="J386" i="2"/>
  <c r="J152" i="2"/>
  <c r="J456" i="2"/>
  <c r="J153" i="2"/>
  <c r="J594" i="2"/>
  <c r="J290" i="2"/>
  <c r="J70" i="2"/>
  <c r="J441" i="2"/>
  <c r="J52" i="2"/>
  <c r="J250" i="2"/>
  <c r="J263" i="2"/>
  <c r="J505" i="2"/>
  <c r="J67" i="2"/>
  <c r="J31" i="2"/>
  <c r="J264" i="2"/>
  <c r="J723" i="2"/>
  <c r="J104" i="2"/>
  <c r="J46" i="2"/>
  <c r="J639" i="2"/>
  <c r="J154" i="2"/>
  <c r="J576" i="2"/>
  <c r="J324" i="2"/>
  <c r="J567" i="2"/>
  <c r="J543" i="2"/>
  <c r="J50" i="2"/>
  <c r="J7" i="2"/>
  <c r="J109" i="2"/>
  <c r="J502" i="2"/>
  <c r="J616" i="2"/>
  <c r="J191" i="2"/>
  <c r="J185" i="2"/>
  <c r="J221" i="2"/>
  <c r="J270" i="2"/>
  <c r="J323" i="2"/>
  <c r="J254" i="2"/>
  <c r="J454" i="2"/>
  <c r="J496" i="2"/>
  <c r="J309" i="2"/>
  <c r="J325" i="2"/>
  <c r="J140" i="2"/>
  <c r="J671" i="2"/>
  <c r="J92" i="2"/>
  <c r="J267" i="2"/>
  <c r="J554" i="2"/>
  <c r="J425" i="2"/>
  <c r="J166" i="2"/>
  <c r="J58" i="2"/>
  <c r="J137" i="2"/>
  <c r="J130" i="2"/>
  <c r="J222" i="2"/>
  <c r="J72" i="2"/>
  <c r="J489" i="2"/>
  <c r="J418" i="2"/>
  <c r="J111" i="2"/>
  <c r="J636" i="2"/>
  <c r="J229" i="2"/>
  <c r="J42" i="2"/>
  <c r="J9" i="2"/>
  <c r="J390" i="2"/>
  <c r="J588" i="2"/>
  <c r="J35" i="2"/>
  <c r="J62" i="2"/>
  <c r="J578" i="2"/>
  <c r="J716" i="2"/>
  <c r="J332" i="2"/>
  <c r="J609" i="2"/>
  <c r="J664" i="2"/>
  <c r="J704" i="2"/>
  <c r="J39" i="2"/>
  <c r="J470" i="2"/>
  <c r="J514" i="2"/>
  <c r="J277" i="2"/>
  <c r="J476" i="2"/>
  <c r="J121" i="2"/>
  <c r="J321" i="2"/>
  <c r="J399" i="2"/>
  <c r="J176" i="2"/>
  <c r="J27" i="2"/>
  <c r="J146" i="2"/>
  <c r="J520" i="2"/>
  <c r="J674" i="2"/>
  <c r="J80" i="2"/>
  <c r="J527" i="2"/>
  <c r="J251" i="2"/>
  <c r="J361" i="2"/>
  <c r="J555" i="2"/>
  <c r="J304" i="2"/>
  <c r="J142" i="2"/>
  <c r="J160" i="2"/>
  <c r="J313" i="2"/>
  <c r="J617" i="2"/>
  <c r="J258" i="2"/>
  <c r="J157" i="2"/>
  <c r="J103" i="2"/>
  <c r="J316" i="2"/>
  <c r="J416" i="2"/>
  <c r="J673" i="2"/>
  <c r="J521" i="2"/>
  <c r="J585" i="2"/>
  <c r="J690" i="2"/>
  <c r="J400" i="2"/>
  <c r="J391" i="2"/>
  <c r="J162" i="2"/>
  <c r="J127" i="2"/>
  <c r="J93" i="2"/>
  <c r="J623" i="2"/>
  <c r="J282" i="2"/>
  <c r="J207" i="2"/>
  <c r="J234" i="2"/>
  <c r="J592" i="2"/>
  <c r="J132" i="2"/>
  <c r="J384" i="2"/>
  <c r="J557" i="2"/>
  <c r="J259" i="2"/>
  <c r="J692" i="2"/>
  <c r="J468" i="2"/>
  <c r="J98" i="2"/>
  <c r="J36" i="2"/>
  <c r="J205" i="2"/>
  <c r="J421" i="2"/>
  <c r="J133" i="2"/>
  <c r="J22" i="2"/>
  <c r="J71" i="2"/>
  <c r="J360" i="2"/>
  <c r="J55" i="2"/>
  <c r="J366" i="2"/>
  <c r="J637" i="2"/>
  <c r="J125" i="2"/>
  <c r="J446" i="2"/>
  <c r="J21" i="2"/>
  <c r="J231" i="2"/>
  <c r="J373" i="2"/>
  <c r="J393" i="2"/>
  <c r="J147" i="2"/>
  <c r="J193" i="2"/>
  <c r="J580" i="2"/>
  <c r="J219" i="2"/>
  <c r="J214" i="2"/>
  <c r="J13" i="2"/>
  <c r="J145" i="2"/>
  <c r="J23" i="2"/>
  <c r="J730" i="2"/>
  <c r="J523" i="2"/>
  <c r="J646" i="2"/>
  <c r="J497" i="2"/>
  <c r="J164" i="2"/>
  <c r="J216" i="2"/>
  <c r="J339" i="2"/>
  <c r="J315" i="2"/>
  <c r="J8" i="2"/>
  <c r="J54" i="2"/>
  <c r="J517" i="2"/>
  <c r="J341" i="2"/>
  <c r="J618" i="2"/>
  <c r="J63" i="2"/>
  <c r="J129" i="2"/>
  <c r="J314" i="2"/>
  <c r="J640" i="2"/>
  <c r="J12" i="2"/>
  <c r="J477" i="2"/>
  <c r="J227" i="2"/>
  <c r="J683" i="2"/>
  <c r="J426" i="2"/>
  <c r="J433" i="2"/>
  <c r="J158" i="2"/>
  <c r="J281" i="2"/>
  <c r="J117" i="2"/>
  <c r="J462" i="2"/>
  <c r="J649" i="2"/>
  <c r="J686" i="2"/>
  <c r="J375" i="2"/>
  <c r="J363" i="2"/>
  <c r="J411" i="2"/>
  <c r="J244" i="2"/>
  <c r="J266" i="2"/>
  <c r="J149" i="2"/>
  <c r="J113" i="2"/>
  <c r="J4" i="2"/>
  <c r="J212" i="2"/>
  <c r="J727" i="2"/>
  <c r="J402" i="2"/>
  <c r="J15" i="2"/>
  <c r="J299" i="2"/>
  <c r="J115" i="2"/>
  <c r="J544" i="2"/>
  <c r="J260" i="2"/>
  <c r="J524" i="2"/>
  <c r="J179" i="2"/>
  <c r="J74" i="2"/>
  <c r="J184" i="2"/>
  <c r="J41" i="2"/>
  <c r="J350" i="2"/>
  <c r="J419" i="2"/>
  <c r="J614" i="2"/>
  <c r="J725" i="2"/>
  <c r="J367" i="2"/>
  <c r="J466" i="2"/>
  <c r="J123" i="2"/>
  <c r="J335" i="2"/>
  <c r="J167" i="2"/>
  <c r="J535" i="2"/>
  <c r="J430" i="2"/>
  <c r="J732" i="2"/>
  <c r="J608" i="2"/>
  <c r="J503" i="2"/>
  <c r="J457" i="2"/>
  <c r="J381" i="2"/>
  <c r="J651" i="2"/>
  <c r="J467" i="2"/>
  <c r="J601" i="2"/>
  <c r="J682" i="2"/>
  <c r="J338" i="2"/>
  <c r="J436" i="2"/>
  <c r="J463" i="2"/>
  <c r="J261" i="2"/>
  <c r="J675" i="2"/>
  <c r="J107" i="2"/>
  <c r="J19" i="2"/>
  <c r="J676" i="2"/>
  <c r="J14" i="2"/>
  <c r="J148" i="2"/>
  <c r="J298" i="2"/>
  <c r="J487" i="2"/>
  <c r="J64" i="2"/>
  <c r="J598" i="2"/>
  <c r="J413" i="2"/>
  <c r="J94" i="2"/>
  <c r="J349" i="2"/>
  <c r="J529" i="2"/>
  <c r="J382" i="2"/>
  <c r="J481" i="2"/>
  <c r="J652" i="2"/>
  <c r="J603" i="2"/>
  <c r="J483" i="2"/>
  <c r="J733" i="2"/>
  <c r="J474" i="2"/>
  <c r="J124" i="2"/>
  <c r="J407" i="2"/>
  <c r="J370" i="2"/>
  <c r="J283" i="2"/>
  <c r="J265" i="2"/>
  <c r="J687" i="2"/>
  <c r="J232" i="2"/>
  <c r="J380" i="2"/>
  <c r="J703" i="2"/>
  <c r="J455" i="2"/>
  <c r="J583" i="2"/>
  <c r="J438" i="2"/>
  <c r="J295" i="2"/>
  <c r="J333" i="2"/>
  <c r="J210" i="2"/>
  <c r="J464" i="2"/>
  <c r="J538" i="2"/>
  <c r="J69" i="2"/>
  <c r="J199" i="2"/>
  <c r="J59" i="2"/>
  <c r="J96" i="2"/>
  <c r="J612" i="2"/>
  <c r="J225" i="2"/>
  <c r="J512" i="2"/>
  <c r="J294" i="2"/>
  <c r="J388" i="2"/>
  <c r="J32" i="2"/>
  <c r="J619" i="2"/>
  <c r="J114" i="2"/>
  <c r="J622" i="2"/>
  <c r="J561" i="2"/>
  <c r="J188" i="2"/>
  <c r="J280" i="2"/>
  <c r="J484" i="2"/>
  <c r="J537" i="2"/>
  <c r="J33" i="2"/>
  <c r="J37" i="2"/>
  <c r="J84" i="2"/>
  <c r="J645" i="2"/>
  <c r="J40" i="2"/>
  <c r="J81" i="2"/>
  <c r="J26" i="2"/>
  <c r="J49" i="2"/>
  <c r="J695" i="2"/>
  <c r="J471" i="2"/>
  <c r="J536" i="2"/>
  <c r="J252" i="2"/>
  <c r="J475" i="2"/>
  <c r="J628" i="2"/>
  <c r="J448" i="2"/>
  <c r="J262" i="2"/>
  <c r="J278" i="2"/>
  <c r="J348" i="2"/>
  <c r="J369" i="2"/>
  <c r="J443" i="2"/>
  <c r="J34" i="2"/>
  <c r="J122" i="2"/>
  <c r="J698" i="2"/>
  <c r="J306" i="2"/>
  <c r="J663" i="2"/>
  <c r="J77" i="2"/>
  <c r="J643" i="2"/>
  <c r="J189" i="2"/>
  <c r="J719" i="2"/>
  <c r="J356" i="2"/>
  <c r="J579" i="2"/>
  <c r="J364" i="2"/>
  <c r="J422" i="2"/>
  <c r="J371" i="2"/>
  <c r="J678" i="2"/>
  <c r="J705" i="2"/>
  <c r="J511" i="2"/>
  <c r="J155" i="2"/>
  <c r="J334" i="2"/>
  <c r="J669" i="2"/>
  <c r="J151" i="2"/>
  <c r="J696" i="2"/>
  <c r="J106" i="2"/>
  <c r="J101" i="2"/>
  <c r="J213" i="2"/>
  <c r="J336" i="2"/>
  <c r="J680" i="2"/>
  <c r="J584" i="2"/>
  <c r="J248" i="2"/>
  <c r="J493" i="2"/>
  <c r="J143" i="2"/>
  <c r="J65" i="2"/>
  <c r="J451" i="2"/>
  <c r="J91" i="2"/>
  <c r="J53" i="2"/>
  <c r="J112" i="2"/>
  <c r="J729" i="2"/>
  <c r="J238" i="2"/>
  <c r="J128" i="2"/>
  <c r="J300" i="2"/>
  <c r="J570" i="2"/>
  <c r="J383" i="2"/>
  <c r="J116" i="2"/>
  <c r="J491" i="2"/>
  <c r="J274" i="2"/>
  <c r="J247" i="2"/>
  <c r="J709" i="2"/>
  <c r="J654" i="2"/>
  <c r="J385" i="2"/>
  <c r="J634" i="2"/>
  <c r="J549" i="2"/>
  <c r="J706" i="2"/>
  <c r="J120" i="2"/>
  <c r="J414" i="2"/>
  <c r="J518" i="2"/>
  <c r="J354" i="2"/>
  <c r="J644" i="2"/>
  <c r="J693" i="2"/>
  <c r="J392" i="2"/>
  <c r="J577" i="2"/>
  <c r="J681" i="2"/>
  <c r="J685" i="2"/>
  <c r="J552" i="2"/>
  <c r="J273" i="2"/>
  <c r="J702" i="2"/>
  <c r="J255" i="2"/>
  <c r="J403" i="2"/>
  <c r="J587" i="2"/>
  <c r="J498" i="2"/>
  <c r="J99" i="2"/>
  <c r="J691" i="2"/>
  <c r="J648" i="2"/>
  <c r="J735" i="2"/>
  <c r="J591" i="2"/>
  <c r="J574" i="2"/>
  <c r="J271" i="2"/>
  <c r="J516" i="2"/>
  <c r="J343" i="2"/>
  <c r="J362" i="2"/>
  <c r="J650" i="2"/>
  <c r="J599" i="2"/>
  <c r="J699" i="2"/>
  <c r="J138" i="2"/>
  <c r="J110" i="2"/>
  <c r="J287" i="2"/>
  <c r="J374" i="2"/>
  <c r="J358" i="2"/>
  <c r="J442" i="2"/>
  <c r="J237" i="2"/>
  <c r="J726" i="2"/>
  <c r="J542" i="2"/>
  <c r="J607" i="2"/>
  <c r="J75" i="2"/>
  <c r="J317" i="2"/>
  <c r="J301" i="2"/>
  <c r="J202" i="2"/>
  <c r="J573" i="2"/>
  <c r="J677" i="2"/>
  <c r="J328" i="2"/>
  <c r="J460" i="2"/>
  <c r="J586" i="2"/>
  <c r="J435" i="2"/>
  <c r="J408" i="2"/>
  <c r="J377" i="2"/>
  <c r="J606" i="2"/>
  <c r="J482" i="2"/>
  <c r="J223" i="2"/>
  <c r="J499" i="2"/>
  <c r="J495" i="2"/>
  <c r="J528" i="2"/>
  <c r="J564" i="2"/>
  <c r="J631" i="2"/>
  <c r="J401" i="2"/>
  <c r="J172" i="2"/>
  <c r="J620" i="2"/>
  <c r="J257" i="2"/>
  <c r="J501" i="2"/>
  <c r="J445" i="2"/>
  <c r="J558" i="2"/>
  <c r="J427" i="2"/>
  <c r="J302" i="2"/>
  <c r="J275" i="2"/>
  <c r="J378" i="2"/>
  <c r="J506" i="2"/>
  <c r="J507" i="2"/>
  <c r="J717" i="2"/>
  <c r="J533" i="2"/>
  <c r="J720" i="2"/>
  <c r="J357" i="2"/>
  <c r="J672" i="2"/>
  <c r="J714" i="2"/>
  <c r="J405" i="2"/>
  <c r="J613" i="2"/>
  <c r="J359" i="2"/>
  <c r="J226" i="2"/>
  <c r="J429" i="2"/>
  <c r="J494" i="2"/>
  <c r="J569" i="2"/>
  <c r="J547" i="2"/>
  <c r="J718" i="2"/>
  <c r="J626" i="2"/>
  <c r="J701" i="2"/>
  <c r="J712" i="2"/>
  <c r="J473" i="2"/>
  <c r="J415" i="2"/>
  <c r="J656" i="2"/>
  <c r="J647" i="2"/>
  <c r="J563" i="2"/>
  <c r="J734" i="2"/>
  <c r="J713" i="2"/>
  <c r="J600" i="2"/>
  <c r="J629" i="2"/>
  <c r="J689" i="2"/>
  <c r="J662" i="2"/>
  <c r="J553" i="2"/>
  <c r="J710" i="2"/>
  <c r="J694" i="2"/>
  <c r="J597" i="2"/>
  <c r="J697" i="2"/>
  <c r="J632" i="2"/>
  <c r="J724" i="2"/>
  <c r="J679" i="2"/>
  <c r="J715" i="2"/>
  <c r="J670" i="2"/>
  <c r="J659" i="2"/>
  <c r="J630" i="2"/>
  <c r="J641" i="2"/>
  <c r="J728" i="2"/>
  <c r="J596" i="2"/>
  <c r="J684" i="2"/>
  <c r="J731" i="2"/>
  <c r="H560" i="2"/>
  <c r="H602" i="2"/>
  <c r="H610" i="2"/>
  <c r="H156" i="2"/>
  <c r="H397" i="2"/>
  <c r="H565" i="2"/>
  <c r="H318" i="2"/>
  <c r="H492" i="2"/>
  <c r="H593" i="2"/>
  <c r="H355" i="2"/>
  <c r="H329" i="2"/>
  <c r="H530" i="2"/>
  <c r="H131" i="2"/>
  <c r="H272" i="2"/>
  <c r="H688" i="2"/>
  <c r="H174" i="2"/>
  <c r="H126" i="2"/>
  <c r="H396" i="2"/>
  <c r="H485" i="2"/>
  <c r="H469" i="2"/>
  <c r="H668" i="2"/>
  <c r="H68" i="2"/>
  <c r="H398" i="2"/>
  <c r="H135" i="2"/>
  <c r="H346" i="2"/>
  <c r="H242" i="2"/>
  <c r="H24" i="2"/>
  <c r="H183" i="2"/>
  <c r="H548" i="2"/>
  <c r="H667" i="2"/>
  <c r="H337" i="2"/>
  <c r="H139" i="2"/>
  <c r="H85" i="2"/>
  <c r="H665" i="2"/>
  <c r="H61" i="2"/>
  <c r="H655" i="2"/>
  <c r="H136" i="2"/>
  <c r="H615" i="2"/>
  <c r="H90" i="2"/>
  <c r="H326" i="2"/>
  <c r="H10" i="2"/>
  <c r="H95" i="2"/>
  <c r="H550" i="2"/>
  <c r="H29" i="2"/>
  <c r="H452" i="2"/>
  <c r="H285" i="2"/>
  <c r="H208" i="2"/>
  <c r="H545" i="2"/>
  <c r="H327" i="2"/>
  <c r="H439" i="2"/>
  <c r="H200" i="2"/>
  <c r="H171" i="2"/>
  <c r="H66" i="2"/>
  <c r="H653" i="2"/>
  <c r="H118" i="2"/>
  <c r="H531" i="2"/>
  <c r="H395" i="2"/>
  <c r="H203" i="2"/>
  <c r="H73" i="2"/>
  <c r="H141" i="2"/>
  <c r="H581" i="2"/>
  <c r="H540" i="2"/>
  <c r="H431" i="2"/>
  <c r="H340" i="2"/>
  <c r="H368" i="2"/>
  <c r="H478" i="2"/>
  <c r="H308" i="2"/>
  <c r="H217" i="2"/>
  <c r="H182" i="2"/>
  <c r="H461" i="2"/>
  <c r="H513" i="2"/>
  <c r="H449" i="2"/>
  <c r="H292" i="2"/>
  <c r="H89" i="2"/>
  <c r="H394" i="2"/>
  <c r="H177" i="2"/>
  <c r="H3" i="2"/>
  <c r="H144" i="2"/>
  <c r="H134" i="2"/>
  <c r="H480" i="2"/>
  <c r="H509" i="2"/>
  <c r="H331" i="2"/>
  <c r="H307" i="2"/>
  <c r="H215" i="2"/>
  <c r="H11" i="2"/>
  <c r="H322" i="2"/>
  <c r="H6" i="2"/>
  <c r="H97" i="2"/>
  <c r="H235" i="2"/>
  <c r="H269" i="2"/>
  <c r="H611" i="2"/>
  <c r="H57" i="2"/>
  <c r="H635" i="2"/>
  <c r="H293" i="2"/>
  <c r="H412" i="2"/>
  <c r="H48" i="2"/>
  <c r="H284" i="2"/>
  <c r="H406" i="2"/>
  <c r="H47" i="2"/>
  <c r="H319" i="2"/>
  <c r="H224" i="2"/>
  <c r="H5" i="2"/>
  <c r="H297" i="2"/>
  <c r="H161" i="2"/>
  <c r="H434" i="2"/>
  <c r="H170" i="2"/>
  <c r="H196" i="2"/>
  <c r="H526" i="2"/>
  <c r="H194" i="2"/>
  <c r="H590" i="2"/>
  <c r="H201" i="2"/>
  <c r="H102" i="2"/>
  <c r="H279" i="2"/>
  <c r="H310" i="2"/>
  <c r="H423" i="2"/>
  <c r="H43" i="2"/>
  <c r="H379" i="2"/>
  <c r="H175" i="2"/>
  <c r="H708" i="2"/>
  <c r="H582" i="2"/>
  <c r="H190" i="2"/>
  <c r="H522" i="2"/>
  <c r="H344" i="2"/>
  <c r="H38" i="2"/>
  <c r="H228" i="2"/>
  <c r="H239" i="2"/>
  <c r="H288" i="2"/>
  <c r="H488" i="2"/>
  <c r="H541" i="2"/>
  <c r="H372" i="2"/>
  <c r="H256" i="2"/>
  <c r="H240" i="2"/>
  <c r="H180" i="2"/>
  <c r="H444" i="2"/>
  <c r="H230" i="2"/>
  <c r="H45" i="2"/>
  <c r="H28" i="2"/>
  <c r="H417" i="2"/>
  <c r="H246" i="2"/>
  <c r="H198" i="2"/>
  <c r="H447" i="2"/>
  <c r="H721" i="2"/>
  <c r="H320" i="2"/>
  <c r="H241" i="2"/>
  <c r="H376" i="2"/>
  <c r="H291" i="2"/>
  <c r="H187" i="2"/>
  <c r="H165" i="2"/>
  <c r="H243" i="2"/>
  <c r="H711" i="2"/>
  <c r="H105" i="2"/>
  <c r="H86" i="2"/>
  <c r="H352" i="2"/>
  <c r="H100" i="2"/>
  <c r="H510" i="2"/>
  <c r="H450" i="2"/>
  <c r="H604" i="2"/>
  <c r="H2" i="2"/>
  <c r="H20" i="2"/>
  <c r="H25" i="2"/>
  <c r="H169" i="2"/>
  <c r="H249" i="2"/>
  <c r="H605" i="2"/>
  <c r="H420" i="2"/>
  <c r="H76" i="2"/>
  <c r="H508" i="2"/>
  <c r="H458" i="2"/>
  <c r="H633" i="2"/>
  <c r="H479" i="2"/>
  <c r="H562" i="2"/>
  <c r="H532" i="2"/>
  <c r="H236" i="2"/>
  <c r="H627" i="2"/>
  <c r="H658" i="2"/>
  <c r="H621" i="2"/>
  <c r="H342" i="2"/>
  <c r="H163" i="2"/>
  <c r="H539" i="2"/>
  <c r="H192" i="2"/>
  <c r="H30" i="2"/>
  <c r="H181" i="2"/>
  <c r="H17" i="2"/>
  <c r="H218" i="2"/>
  <c r="H233" i="2"/>
  <c r="H595" i="2"/>
  <c r="H568" i="2"/>
  <c r="H660" i="2"/>
  <c r="H432" i="2"/>
  <c r="H657" i="2"/>
  <c r="H330" i="2"/>
  <c r="H289" i="2"/>
  <c r="H437" i="2"/>
  <c r="H453" i="2"/>
  <c r="H638" i="2"/>
  <c r="H83" i="2"/>
  <c r="H82" i="2"/>
  <c r="H387" i="2"/>
  <c r="H624" i="2"/>
  <c r="H559" i="2"/>
  <c r="H206" i="2"/>
  <c r="H440" i="2"/>
  <c r="H465" i="2"/>
  <c r="H211" i="2"/>
  <c r="H389" i="2"/>
  <c r="H173" i="2"/>
  <c r="H353" i="2"/>
  <c r="H546" i="2"/>
  <c r="H87" i="2"/>
  <c r="H296" i="2"/>
  <c r="H661" i="2"/>
  <c r="H345" i="2"/>
  <c r="H486" i="2"/>
  <c r="H209" i="2"/>
  <c r="H500" i="2"/>
  <c r="H88" i="2"/>
  <c r="H534" i="2"/>
  <c r="H572" i="2"/>
  <c r="H268" i="2"/>
  <c r="H186" i="2"/>
  <c r="H515" i="2"/>
  <c r="H168" i="2"/>
  <c r="H253" i="2"/>
  <c r="H424" i="2"/>
  <c r="H404" i="2"/>
  <c r="H56" i="2"/>
  <c r="H119" i="2"/>
  <c r="H108" i="2"/>
  <c r="H351" i="2"/>
  <c r="H44" i="2"/>
  <c r="H666" i="2"/>
  <c r="H519" i="2"/>
  <c r="H575" i="2"/>
  <c r="H722" i="2"/>
  <c r="H625" i="2"/>
  <c r="H286" i="2"/>
  <c r="H525" i="2"/>
  <c r="H589" i="2"/>
  <c r="H311" i="2"/>
  <c r="H220" i="2"/>
  <c r="H51" i="2"/>
  <c r="H707" i="2"/>
  <c r="H504" i="2"/>
  <c r="H459" i="2"/>
  <c r="H78" i="2"/>
  <c r="H150" i="2"/>
  <c r="H178" i="2"/>
  <c r="H303" i="2"/>
  <c r="H700" i="2"/>
  <c r="H195" i="2"/>
  <c r="H347" i="2"/>
  <c r="H312" i="2"/>
  <c r="H18" i="2"/>
  <c r="H245" i="2"/>
  <c r="H551" i="2"/>
  <c r="H490" i="2"/>
  <c r="H60" i="2"/>
  <c r="H305" i="2"/>
  <c r="H410" i="2"/>
  <c r="H204" i="2"/>
  <c r="H16" i="2"/>
  <c r="H365" i="2"/>
  <c r="H556" i="2"/>
  <c r="H276" i="2"/>
  <c r="H642" i="2"/>
  <c r="H428" i="2"/>
  <c r="H571" i="2"/>
  <c r="H472" i="2"/>
  <c r="H197" i="2"/>
  <c r="H159" i="2"/>
  <c r="H79" i="2"/>
  <c r="H409" i="2"/>
  <c r="H566" i="2"/>
  <c r="H386" i="2"/>
  <c r="H152" i="2"/>
  <c r="H456" i="2"/>
  <c r="H153" i="2"/>
  <c r="H594" i="2"/>
  <c r="H290" i="2"/>
  <c r="H70" i="2"/>
  <c r="H441" i="2"/>
  <c r="H52" i="2"/>
  <c r="H250" i="2"/>
  <c r="H263" i="2"/>
  <c r="H505" i="2"/>
  <c r="H67" i="2"/>
  <c r="H31" i="2"/>
  <c r="H264" i="2"/>
  <c r="H723" i="2"/>
  <c r="H104" i="2"/>
  <c r="H46" i="2"/>
  <c r="H639" i="2"/>
  <c r="H154" i="2"/>
  <c r="H576" i="2"/>
  <c r="H324" i="2"/>
  <c r="H567" i="2"/>
  <c r="H543" i="2"/>
  <c r="H50" i="2"/>
  <c r="H7" i="2"/>
  <c r="H109" i="2"/>
  <c r="H502" i="2"/>
  <c r="H616" i="2"/>
  <c r="H191" i="2"/>
  <c r="H185" i="2"/>
  <c r="H221" i="2"/>
  <c r="H270" i="2"/>
  <c r="H323" i="2"/>
  <c r="H254" i="2"/>
  <c r="H454" i="2"/>
  <c r="H496" i="2"/>
  <c r="H309" i="2"/>
  <c r="H325" i="2"/>
  <c r="H140" i="2"/>
  <c r="H671" i="2"/>
  <c r="H92" i="2"/>
  <c r="H267" i="2"/>
  <c r="H554" i="2"/>
  <c r="H425" i="2"/>
  <c r="H166" i="2"/>
  <c r="H58" i="2"/>
  <c r="H137" i="2"/>
  <c r="H130" i="2"/>
  <c r="H222" i="2"/>
  <c r="H72" i="2"/>
  <c r="H489" i="2"/>
  <c r="H418" i="2"/>
  <c r="H111" i="2"/>
  <c r="H636" i="2"/>
  <c r="H229" i="2"/>
  <c r="H42" i="2"/>
  <c r="H9" i="2"/>
  <c r="H390" i="2"/>
  <c r="H588" i="2"/>
  <c r="H35" i="2"/>
  <c r="H62" i="2"/>
  <c r="H578" i="2"/>
  <c r="H716" i="2"/>
  <c r="H332" i="2"/>
  <c r="H609" i="2"/>
  <c r="H664" i="2"/>
  <c r="H704" i="2"/>
  <c r="H39" i="2"/>
  <c r="H470" i="2"/>
  <c r="H514" i="2"/>
  <c r="H277" i="2"/>
  <c r="H476" i="2"/>
  <c r="H121" i="2"/>
  <c r="H321" i="2"/>
  <c r="H399" i="2"/>
  <c r="H176" i="2"/>
  <c r="H27" i="2"/>
  <c r="H146" i="2"/>
  <c r="H520" i="2"/>
  <c r="H674" i="2"/>
  <c r="H80" i="2"/>
  <c r="H527" i="2"/>
  <c r="H251" i="2"/>
  <c r="H361" i="2"/>
  <c r="H555" i="2"/>
  <c r="H304" i="2"/>
  <c r="H142" i="2"/>
  <c r="H160" i="2"/>
  <c r="H313" i="2"/>
  <c r="H617" i="2"/>
  <c r="H258" i="2"/>
  <c r="H157" i="2"/>
  <c r="H103" i="2"/>
  <c r="H316" i="2"/>
  <c r="H416" i="2"/>
  <c r="H673" i="2"/>
  <c r="H521" i="2"/>
  <c r="H585" i="2"/>
  <c r="H690" i="2"/>
  <c r="H400" i="2"/>
  <c r="H391" i="2"/>
  <c r="H162" i="2"/>
  <c r="H127" i="2"/>
  <c r="H93" i="2"/>
  <c r="H623" i="2"/>
  <c r="H282" i="2"/>
  <c r="H207" i="2"/>
  <c r="H234" i="2"/>
  <c r="H592" i="2"/>
  <c r="H132" i="2"/>
  <c r="H384" i="2"/>
  <c r="H557" i="2"/>
  <c r="H259" i="2"/>
  <c r="H692" i="2"/>
  <c r="H468" i="2"/>
  <c r="H98" i="2"/>
  <c r="H36" i="2"/>
  <c r="H205" i="2"/>
  <c r="H421" i="2"/>
  <c r="H133" i="2"/>
  <c r="H22" i="2"/>
  <c r="H71" i="2"/>
  <c r="H360" i="2"/>
  <c r="H55" i="2"/>
  <c r="H366" i="2"/>
  <c r="H637" i="2"/>
  <c r="H125" i="2"/>
  <c r="H446" i="2"/>
  <c r="H21" i="2"/>
  <c r="H231" i="2"/>
  <c r="H373" i="2"/>
  <c r="H393" i="2"/>
  <c r="H147" i="2"/>
  <c r="H193" i="2"/>
  <c r="H580" i="2"/>
  <c r="H219" i="2"/>
  <c r="H214" i="2"/>
  <c r="H13" i="2"/>
  <c r="H145" i="2"/>
  <c r="H23" i="2"/>
  <c r="H730" i="2"/>
  <c r="H523" i="2"/>
  <c r="H646" i="2"/>
  <c r="H497" i="2"/>
  <c r="H164" i="2"/>
  <c r="H216" i="2"/>
  <c r="H339" i="2"/>
  <c r="H315" i="2"/>
  <c r="H8" i="2"/>
  <c r="H54" i="2"/>
  <c r="H517" i="2"/>
  <c r="H341" i="2"/>
  <c r="H618" i="2"/>
  <c r="H63" i="2"/>
  <c r="H129" i="2"/>
  <c r="H314" i="2"/>
  <c r="H640" i="2"/>
  <c r="H12" i="2"/>
  <c r="H477" i="2"/>
  <c r="H227" i="2"/>
  <c r="H683" i="2"/>
  <c r="H426" i="2"/>
  <c r="H433" i="2"/>
  <c r="H158" i="2"/>
  <c r="H281" i="2"/>
  <c r="H117" i="2"/>
  <c r="H462" i="2"/>
  <c r="H649" i="2"/>
  <c r="H686" i="2"/>
  <c r="H375" i="2"/>
  <c r="H363" i="2"/>
  <c r="H411" i="2"/>
  <c r="H244" i="2"/>
  <c r="H266" i="2"/>
  <c r="H149" i="2"/>
  <c r="H113" i="2"/>
  <c r="H4" i="2"/>
  <c r="H212" i="2"/>
  <c r="H727" i="2"/>
  <c r="H402" i="2"/>
  <c r="H15" i="2"/>
  <c r="H299" i="2"/>
  <c r="H115" i="2"/>
  <c r="H544" i="2"/>
  <c r="H260" i="2"/>
  <c r="H524" i="2"/>
  <c r="H179" i="2"/>
  <c r="H74" i="2"/>
  <c r="H184" i="2"/>
  <c r="H41" i="2"/>
  <c r="H350" i="2"/>
  <c r="H419" i="2"/>
  <c r="H614" i="2"/>
  <c r="H725" i="2"/>
  <c r="H367" i="2"/>
  <c r="H466" i="2"/>
  <c r="H123" i="2"/>
  <c r="H335" i="2"/>
  <c r="H167" i="2"/>
  <c r="H535" i="2"/>
  <c r="H430" i="2"/>
  <c r="H732" i="2"/>
  <c r="H608" i="2"/>
  <c r="H503" i="2"/>
  <c r="H457" i="2"/>
  <c r="H381" i="2"/>
  <c r="H651" i="2"/>
  <c r="H467" i="2"/>
  <c r="H601" i="2"/>
  <c r="H682" i="2"/>
  <c r="H338" i="2"/>
  <c r="H436" i="2"/>
  <c r="H463" i="2"/>
  <c r="H261" i="2"/>
  <c r="H675" i="2"/>
  <c r="H107" i="2"/>
  <c r="H19" i="2"/>
  <c r="H676" i="2"/>
  <c r="H14" i="2"/>
  <c r="H148" i="2"/>
  <c r="H298" i="2"/>
  <c r="H487" i="2"/>
  <c r="H64" i="2"/>
  <c r="H598" i="2"/>
  <c r="H413" i="2"/>
  <c r="H94" i="2"/>
  <c r="H349" i="2"/>
  <c r="H529" i="2"/>
  <c r="H382" i="2"/>
  <c r="H481" i="2"/>
  <c r="H652" i="2"/>
  <c r="H603" i="2"/>
  <c r="H483" i="2"/>
  <c r="H733" i="2"/>
  <c r="H474" i="2"/>
  <c r="H124" i="2"/>
  <c r="H407" i="2"/>
  <c r="H370" i="2"/>
  <c r="H283" i="2"/>
  <c r="H265" i="2"/>
  <c r="H687" i="2"/>
  <c r="H232" i="2"/>
  <c r="H380" i="2"/>
  <c r="H703" i="2"/>
  <c r="H455" i="2"/>
  <c r="H583" i="2"/>
  <c r="H438" i="2"/>
  <c r="H295" i="2"/>
  <c r="H333" i="2"/>
  <c r="H210" i="2"/>
  <c r="H464" i="2"/>
  <c r="H538" i="2"/>
  <c r="H69" i="2"/>
  <c r="H199" i="2"/>
  <c r="H59" i="2"/>
  <c r="H96" i="2"/>
  <c r="H612" i="2"/>
  <c r="H225" i="2"/>
  <c r="H512" i="2"/>
  <c r="H294" i="2"/>
  <c r="H388" i="2"/>
  <c r="H32" i="2"/>
  <c r="H619" i="2"/>
  <c r="H114" i="2"/>
  <c r="H622" i="2"/>
  <c r="H561" i="2"/>
  <c r="H188" i="2"/>
  <c r="H280" i="2"/>
  <c r="H484" i="2"/>
  <c r="H537" i="2"/>
  <c r="H33" i="2"/>
  <c r="H37" i="2"/>
  <c r="H84" i="2"/>
  <c r="H645" i="2"/>
  <c r="H40" i="2"/>
  <c r="H81" i="2"/>
  <c r="H26" i="2"/>
  <c r="H49" i="2"/>
  <c r="H695" i="2"/>
  <c r="H471" i="2"/>
  <c r="H536" i="2"/>
  <c r="H252" i="2"/>
  <c r="H475" i="2"/>
  <c r="H628" i="2"/>
  <c r="H448" i="2"/>
  <c r="H262" i="2"/>
  <c r="H278" i="2"/>
  <c r="H348" i="2"/>
  <c r="H369" i="2"/>
  <c r="H443" i="2"/>
  <c r="H34" i="2"/>
  <c r="H122" i="2"/>
  <c r="H698" i="2"/>
  <c r="H306" i="2"/>
  <c r="H663" i="2"/>
  <c r="H77" i="2"/>
  <c r="H643" i="2"/>
  <c r="H189" i="2"/>
  <c r="H719" i="2"/>
  <c r="H356" i="2"/>
  <c r="H579" i="2"/>
  <c r="H364" i="2"/>
  <c r="H422" i="2"/>
  <c r="H371" i="2"/>
  <c r="H678" i="2"/>
  <c r="H705" i="2"/>
  <c r="H511" i="2"/>
  <c r="H155" i="2"/>
  <c r="H334" i="2"/>
  <c r="H669" i="2"/>
  <c r="H151" i="2"/>
  <c r="H696" i="2"/>
  <c r="H106" i="2"/>
  <c r="H101" i="2"/>
  <c r="H213" i="2"/>
  <c r="H336" i="2"/>
  <c r="H680" i="2"/>
  <c r="H584" i="2"/>
  <c r="H248" i="2"/>
  <c r="H493" i="2"/>
  <c r="H143" i="2"/>
  <c r="H65" i="2"/>
  <c r="H451" i="2"/>
  <c r="H91" i="2"/>
  <c r="H53" i="2"/>
  <c r="H112" i="2"/>
  <c r="H729" i="2"/>
  <c r="H238" i="2"/>
  <c r="H128" i="2"/>
  <c r="H300" i="2"/>
  <c r="H570" i="2"/>
  <c r="H383" i="2"/>
  <c r="H116" i="2"/>
  <c r="H491" i="2"/>
  <c r="H274" i="2"/>
  <c r="H247" i="2"/>
  <c r="H709" i="2"/>
  <c r="H654" i="2"/>
  <c r="H385" i="2"/>
  <c r="H634" i="2"/>
  <c r="H549" i="2"/>
  <c r="H706" i="2"/>
  <c r="H120" i="2"/>
  <c r="H414" i="2"/>
  <c r="H518" i="2"/>
  <c r="H354" i="2"/>
  <c r="H644" i="2"/>
  <c r="H693" i="2"/>
  <c r="H392" i="2"/>
  <c r="H577" i="2"/>
  <c r="H681" i="2"/>
  <c r="H685" i="2"/>
  <c r="H552" i="2"/>
  <c r="H273" i="2"/>
  <c r="H702" i="2"/>
  <c r="H255" i="2"/>
  <c r="H403" i="2"/>
  <c r="H587" i="2"/>
  <c r="H498" i="2"/>
  <c r="H99" i="2"/>
  <c r="H691" i="2"/>
  <c r="H648" i="2"/>
  <c r="H735" i="2"/>
  <c r="H591" i="2"/>
  <c r="H574" i="2"/>
  <c r="H271" i="2"/>
  <c r="H516" i="2"/>
  <c r="H343" i="2"/>
  <c r="H362" i="2"/>
  <c r="H650" i="2"/>
  <c r="H599" i="2"/>
  <c r="H699" i="2"/>
  <c r="H138" i="2"/>
  <c r="H110" i="2"/>
  <c r="H287" i="2"/>
  <c r="H374" i="2"/>
  <c r="H358" i="2"/>
  <c r="H442" i="2"/>
  <c r="H237" i="2"/>
  <c r="H726" i="2"/>
  <c r="H542" i="2"/>
  <c r="H607" i="2"/>
  <c r="H75" i="2"/>
  <c r="H317" i="2"/>
  <c r="H301" i="2"/>
  <c r="H202" i="2"/>
  <c r="H573" i="2"/>
  <c r="H677" i="2"/>
  <c r="H328" i="2"/>
  <c r="H460" i="2"/>
  <c r="H586" i="2"/>
  <c r="H435" i="2"/>
  <c r="H408" i="2"/>
  <c r="H377" i="2"/>
  <c r="H606" i="2"/>
  <c r="H482" i="2"/>
  <c r="H223" i="2"/>
  <c r="H499" i="2"/>
  <c r="H495" i="2"/>
  <c r="H528" i="2"/>
  <c r="H564" i="2"/>
  <c r="H631" i="2"/>
  <c r="H401" i="2"/>
  <c r="H172" i="2"/>
  <c r="H620" i="2"/>
  <c r="H257" i="2"/>
  <c r="H501" i="2"/>
  <c r="H445" i="2"/>
  <c r="H558" i="2"/>
  <c r="H427" i="2"/>
  <c r="H302" i="2"/>
  <c r="H275" i="2"/>
  <c r="H378" i="2"/>
  <c r="H506" i="2"/>
  <c r="H507" i="2"/>
  <c r="H717" i="2"/>
  <c r="H533" i="2"/>
  <c r="H720" i="2"/>
  <c r="H357" i="2"/>
  <c r="H672" i="2"/>
  <c r="H714" i="2"/>
  <c r="H405" i="2"/>
  <c r="H613" i="2"/>
  <c r="H359" i="2"/>
  <c r="H226" i="2"/>
  <c r="H429" i="2"/>
  <c r="H494" i="2"/>
  <c r="H569" i="2"/>
  <c r="H547" i="2"/>
  <c r="H718" i="2"/>
  <c r="H626" i="2"/>
  <c r="H701" i="2"/>
  <c r="H712" i="2"/>
  <c r="H473" i="2"/>
  <c r="H415" i="2"/>
  <c r="H656" i="2"/>
  <c r="H647" i="2"/>
  <c r="H563" i="2"/>
  <c r="H734" i="2"/>
  <c r="H713" i="2"/>
  <c r="H600" i="2"/>
  <c r="H629" i="2"/>
  <c r="H689" i="2"/>
  <c r="H662" i="2"/>
  <c r="H553" i="2"/>
  <c r="H710" i="2"/>
  <c r="H694" i="2"/>
  <c r="H597" i="2"/>
  <c r="H697" i="2"/>
  <c r="H632" i="2"/>
  <c r="H724" i="2"/>
  <c r="H679" i="2"/>
  <c r="H715" i="2"/>
  <c r="H670" i="2"/>
  <c r="H659" i="2"/>
  <c r="H630" i="2"/>
  <c r="H641" i="2"/>
  <c r="H728" i="2"/>
  <c r="H596" i="2"/>
  <c r="H684" i="2"/>
  <c r="H731" i="2"/>
  <c r="I66" i="3" l="1"/>
  <c r="I121" i="3"/>
  <c r="I106" i="3"/>
  <c r="I96" i="3"/>
  <c r="I52" i="3"/>
  <c r="I71" i="3"/>
  <c r="I64" i="3"/>
  <c r="I26" i="3"/>
  <c r="I21" i="3"/>
  <c r="I93" i="3"/>
  <c r="I50" i="3"/>
  <c r="I90" i="3"/>
  <c r="I38" i="3"/>
  <c r="I70" i="3"/>
  <c r="I18" i="3"/>
  <c r="I11" i="3"/>
  <c r="I61" i="3"/>
  <c r="I113" i="3"/>
  <c r="I105" i="3"/>
  <c r="I37" i="3"/>
  <c r="I60" i="3"/>
  <c r="I46" i="3"/>
  <c r="I58" i="3"/>
  <c r="I44" i="3"/>
  <c r="I81" i="3"/>
  <c r="I77" i="3"/>
  <c r="I28" i="3"/>
  <c r="I16" i="3"/>
  <c r="I118" i="3"/>
  <c r="I104" i="3"/>
  <c r="I87" i="3"/>
  <c r="I62" i="3"/>
  <c r="I65" i="3"/>
  <c r="I19" i="3"/>
  <c r="I36" i="3"/>
  <c r="I103" i="3"/>
  <c r="I29" i="3"/>
  <c r="I95" i="3"/>
  <c r="I84" i="3"/>
  <c r="I56" i="3"/>
  <c r="I69" i="3"/>
  <c r="I4" i="3"/>
  <c r="I109" i="3"/>
  <c r="I57" i="3"/>
  <c r="I41" i="3"/>
  <c r="I47" i="3"/>
  <c r="I48" i="3"/>
  <c r="I8" i="3"/>
  <c r="I3" i="3"/>
  <c r="I94" i="3"/>
  <c r="I112" i="3"/>
  <c r="I88" i="3"/>
  <c r="I24" i="3"/>
  <c r="I15" i="3"/>
  <c r="I68" i="3"/>
  <c r="I23" i="3"/>
  <c r="I10" i="3"/>
  <c r="I97" i="3"/>
  <c r="I54" i="3"/>
  <c r="I91" i="3"/>
  <c r="I27" i="3"/>
  <c r="I80" i="3"/>
  <c r="I31" i="3"/>
  <c r="AH674" i="2"/>
  <c r="AG674" i="2"/>
  <c r="AD674" i="2"/>
  <c r="U674" i="2"/>
  <c r="AC674" i="2"/>
  <c r="T674" i="2"/>
  <c r="AF674" i="2"/>
  <c r="S674" i="2"/>
  <c r="R89" i="3" s="1"/>
  <c r="AE674" i="2"/>
  <c r="AF602" i="2"/>
  <c r="AG602" i="2"/>
  <c r="AD602" i="2"/>
  <c r="AH602" i="2"/>
  <c r="AC602" i="2"/>
  <c r="S602" i="2"/>
  <c r="AE602" i="2"/>
  <c r="AH530" i="2"/>
  <c r="AD530" i="2"/>
  <c r="AG530" i="2"/>
  <c r="AE530" i="2"/>
  <c r="T530" i="2"/>
  <c r="AF530" i="2"/>
  <c r="U530" i="2"/>
  <c r="AC530" i="2"/>
  <c r="S530" i="2"/>
  <c r="AF470" i="2"/>
  <c r="AD470" i="2"/>
  <c r="AC470" i="2"/>
  <c r="AG470" i="2"/>
  <c r="U470" i="2"/>
  <c r="T470" i="2"/>
  <c r="AE470" i="2"/>
  <c r="AH470" i="2"/>
  <c r="S470" i="2"/>
  <c r="AG410" i="2"/>
  <c r="AF410" i="2"/>
  <c r="AD410" i="2"/>
  <c r="AC410" i="2"/>
  <c r="AH410" i="2"/>
  <c r="U410" i="2"/>
  <c r="AE410" i="2"/>
  <c r="T410" i="2"/>
  <c r="S410" i="2"/>
  <c r="AH314" i="2"/>
  <c r="AF314" i="2"/>
  <c r="AG314" i="2"/>
  <c r="AE314" i="2"/>
  <c r="AD314" i="2"/>
  <c r="S314" i="2"/>
  <c r="T314" i="2"/>
  <c r="AC314" i="2"/>
  <c r="AH266" i="2"/>
  <c r="AF266" i="2"/>
  <c r="AG266" i="2"/>
  <c r="AD266" i="2"/>
  <c r="T266" i="2"/>
  <c r="AE266" i="2"/>
  <c r="L93" i="3" s="1"/>
  <c r="U266" i="2"/>
  <c r="AC266" i="2"/>
  <c r="AG194" i="2"/>
  <c r="N64" i="3" s="1"/>
  <c r="AH194" i="2"/>
  <c r="AF194" i="2"/>
  <c r="AC194" i="2"/>
  <c r="AE194" i="2"/>
  <c r="AD194" i="2"/>
  <c r="S194" i="2"/>
  <c r="R64" i="3" s="1"/>
  <c r="U194" i="2"/>
  <c r="T194" i="2"/>
  <c r="AG134" i="2"/>
  <c r="AE134" i="2"/>
  <c r="AH134" i="2"/>
  <c r="AF134" i="2"/>
  <c r="AD134" i="2"/>
  <c r="U134" i="2"/>
  <c r="T134" i="2"/>
  <c r="S134" i="2"/>
  <c r="AH62" i="2"/>
  <c r="AG62" i="2"/>
  <c r="AF62" i="2"/>
  <c r="AE62" i="2"/>
  <c r="AD62" i="2"/>
  <c r="U62" i="2"/>
  <c r="T63" i="3" s="1"/>
  <c r="T62" i="2"/>
  <c r="AC62" i="2"/>
  <c r="J63" i="3" s="1"/>
  <c r="S170" i="2"/>
  <c r="AH721" i="2"/>
  <c r="AE721" i="2"/>
  <c r="L100" i="3" s="1"/>
  <c r="AG721" i="2"/>
  <c r="AC721" i="2"/>
  <c r="AD721" i="2"/>
  <c r="AF721" i="2"/>
  <c r="M100" i="3" s="1"/>
  <c r="U721" i="2"/>
  <c r="T100" i="3" s="1"/>
  <c r="S721" i="2"/>
  <c r="R100" i="3" s="1"/>
  <c r="AF661" i="2"/>
  <c r="AG661" i="2"/>
  <c r="AH661" i="2"/>
  <c r="AD661" i="2"/>
  <c r="AC661" i="2"/>
  <c r="U661" i="2"/>
  <c r="AE661" i="2"/>
  <c r="T661" i="2"/>
  <c r="S661" i="2"/>
  <c r="AH589" i="2"/>
  <c r="AG589" i="2"/>
  <c r="AF589" i="2"/>
  <c r="AD589" i="2"/>
  <c r="K12" i="3" s="1"/>
  <c r="AC589" i="2"/>
  <c r="J12" i="3" s="1"/>
  <c r="AE589" i="2"/>
  <c r="U589" i="2"/>
  <c r="T589" i="2"/>
  <c r="AH529" i="2"/>
  <c r="O59" i="3" s="1"/>
  <c r="AG529" i="2"/>
  <c r="AE529" i="2"/>
  <c r="AF529" i="2"/>
  <c r="M59" i="3" s="1"/>
  <c r="AC529" i="2"/>
  <c r="AD529" i="2"/>
  <c r="S529" i="2"/>
  <c r="U529" i="2"/>
  <c r="T529" i="2"/>
  <c r="AH469" i="2"/>
  <c r="AF469" i="2"/>
  <c r="AE469" i="2"/>
  <c r="AD469" i="2"/>
  <c r="U469" i="2"/>
  <c r="AC469" i="2"/>
  <c r="S469" i="2"/>
  <c r="AG469" i="2"/>
  <c r="AF397" i="2"/>
  <c r="AD397" i="2"/>
  <c r="AE397" i="2"/>
  <c r="AG397" i="2"/>
  <c r="U397" i="2"/>
  <c r="T397" i="2"/>
  <c r="AC397" i="2"/>
  <c r="S397" i="2"/>
  <c r="AH301" i="2"/>
  <c r="AF301" i="2"/>
  <c r="AG301" i="2"/>
  <c r="AE301" i="2"/>
  <c r="AC301" i="2"/>
  <c r="T301" i="2"/>
  <c r="AD301" i="2"/>
  <c r="S301" i="2"/>
  <c r="AG205" i="2"/>
  <c r="N41" i="3" s="1"/>
  <c r="AF205" i="2"/>
  <c r="M41" i="3" s="1"/>
  <c r="AE205" i="2"/>
  <c r="AD205" i="2"/>
  <c r="K41" i="3" s="1"/>
  <c r="U205" i="2"/>
  <c r="AC205" i="2"/>
  <c r="J41" i="3" s="1"/>
  <c r="T205" i="2"/>
  <c r="S41" i="3" s="1"/>
  <c r="AH205" i="2"/>
  <c r="O41" i="3" s="1"/>
  <c r="AH85" i="2"/>
  <c r="AG85" i="2"/>
  <c r="AF85" i="2"/>
  <c r="AE85" i="2"/>
  <c r="U85" i="2"/>
  <c r="T6" i="3" s="1"/>
  <c r="AC85" i="2"/>
  <c r="J6" i="3" s="1"/>
  <c r="AD85" i="2"/>
  <c r="T85" i="2"/>
  <c r="AF25" i="2"/>
  <c r="AC25" i="2"/>
  <c r="AG25" i="2"/>
  <c r="AD25" i="2"/>
  <c r="AH25" i="2"/>
  <c r="T25" i="2"/>
  <c r="AE25" i="2"/>
  <c r="L76" i="3" s="1"/>
  <c r="S25" i="2"/>
  <c r="S434" i="2"/>
  <c r="AH672" i="2"/>
  <c r="AG672" i="2"/>
  <c r="AF672" i="2"/>
  <c r="AE672" i="2"/>
  <c r="AC672" i="2"/>
  <c r="U672" i="2"/>
  <c r="AD672" i="2"/>
  <c r="S672" i="2"/>
  <c r="AH612" i="2"/>
  <c r="AF612" i="2"/>
  <c r="AG612" i="2"/>
  <c r="AC612" i="2"/>
  <c r="U612" i="2"/>
  <c r="T612" i="2"/>
  <c r="AE612" i="2"/>
  <c r="S612" i="2"/>
  <c r="AE552" i="2"/>
  <c r="AD552" i="2"/>
  <c r="AH552" i="2"/>
  <c r="AG552" i="2"/>
  <c r="AF552" i="2"/>
  <c r="M29" i="3" s="1"/>
  <c r="U552" i="2"/>
  <c r="T29" i="3" s="1"/>
  <c r="T552" i="2"/>
  <c r="S29" i="3" s="1"/>
  <c r="S552" i="2"/>
  <c r="R29" i="3" s="1"/>
  <c r="AG480" i="2"/>
  <c r="N59" i="3" s="1"/>
  <c r="AE480" i="2"/>
  <c r="AD480" i="2"/>
  <c r="AH480" i="2"/>
  <c r="AC480" i="2"/>
  <c r="U480" i="2"/>
  <c r="AF480" i="2"/>
  <c r="T480" i="2"/>
  <c r="S480" i="2"/>
  <c r="R59" i="3" s="1"/>
  <c r="AF444" i="2"/>
  <c r="AG444" i="2"/>
  <c r="AD444" i="2"/>
  <c r="AE444" i="2"/>
  <c r="AC444" i="2"/>
  <c r="AH444" i="2"/>
  <c r="S444" i="2"/>
  <c r="T444" i="2"/>
  <c r="U444" i="2"/>
  <c r="AE372" i="2"/>
  <c r="AH372" i="2"/>
  <c r="AF372" i="2"/>
  <c r="AG372" i="2"/>
  <c r="AC372" i="2"/>
  <c r="T372" i="2"/>
  <c r="S99" i="3" s="1"/>
  <c r="S372" i="2"/>
  <c r="AD372" i="2"/>
  <c r="U372" i="2"/>
  <c r="AF300" i="2"/>
  <c r="T300" i="2"/>
  <c r="AD300" i="2"/>
  <c r="AG300" i="2"/>
  <c r="AH300" i="2"/>
  <c r="AE300" i="2"/>
  <c r="AC300" i="2"/>
  <c r="J24" i="3" s="1"/>
  <c r="U300" i="2"/>
  <c r="AH216" i="2"/>
  <c r="AG216" i="2"/>
  <c r="AD216" i="2"/>
  <c r="AE216" i="2"/>
  <c r="AF216" i="2"/>
  <c r="T216" i="2"/>
  <c r="U216" i="2"/>
  <c r="S216" i="2"/>
  <c r="AC216" i="2"/>
  <c r="AH108" i="2"/>
  <c r="AF108" i="2"/>
  <c r="AG108" i="2"/>
  <c r="AE108" i="2"/>
  <c r="AD108" i="2"/>
  <c r="AC108" i="2"/>
  <c r="T108" i="2"/>
  <c r="S108" i="2"/>
  <c r="AH60" i="2"/>
  <c r="AC60" i="2"/>
  <c r="AF60" i="2"/>
  <c r="AE60" i="2"/>
  <c r="T60" i="2"/>
  <c r="AG60" i="2"/>
  <c r="S60" i="2"/>
  <c r="AD60" i="2"/>
  <c r="U25" i="2"/>
  <c r="U708" i="2"/>
  <c r="AC302" i="2"/>
  <c r="AE494" i="2"/>
  <c r="S300" i="2"/>
  <c r="S456" i="2"/>
  <c r="T14" i="2"/>
  <c r="AD612" i="2"/>
  <c r="AE564" i="2"/>
  <c r="AH686" i="2"/>
  <c r="AE686" i="2"/>
  <c r="AF686" i="2"/>
  <c r="AG686" i="2"/>
  <c r="AC686" i="2"/>
  <c r="AD686" i="2"/>
  <c r="T686" i="2"/>
  <c r="S686" i="2"/>
  <c r="AG614" i="2"/>
  <c r="AH614" i="2"/>
  <c r="AE614" i="2"/>
  <c r="AC614" i="2"/>
  <c r="AF614" i="2"/>
  <c r="AD614" i="2"/>
  <c r="U614" i="2"/>
  <c r="S614" i="2"/>
  <c r="AG566" i="2"/>
  <c r="AE566" i="2"/>
  <c r="AD566" i="2"/>
  <c r="U566" i="2"/>
  <c r="AF566" i="2"/>
  <c r="M39" i="3" s="1"/>
  <c r="T566" i="2"/>
  <c r="AH566" i="2"/>
  <c r="S566" i="2"/>
  <c r="AF506" i="2"/>
  <c r="M81" i="3" s="1"/>
  <c r="AD506" i="2"/>
  <c r="T506" i="2"/>
  <c r="S81" i="3" s="1"/>
  <c r="AG506" i="2"/>
  <c r="AC506" i="2"/>
  <c r="AE506" i="2"/>
  <c r="AH446" i="2"/>
  <c r="AD446" i="2"/>
  <c r="U446" i="2"/>
  <c r="T446" i="2"/>
  <c r="AG446" i="2"/>
  <c r="AF446" i="2"/>
  <c r="AE446" i="2"/>
  <c r="AC446" i="2"/>
  <c r="AH398" i="2"/>
  <c r="AG398" i="2"/>
  <c r="AF398" i="2"/>
  <c r="AD398" i="2"/>
  <c r="AC398" i="2"/>
  <c r="U398" i="2"/>
  <c r="AE398" i="2"/>
  <c r="S398" i="2"/>
  <c r="AH338" i="2"/>
  <c r="AG338" i="2"/>
  <c r="AE338" i="2"/>
  <c r="AC338" i="2"/>
  <c r="J7" i="3" s="1"/>
  <c r="AF338" i="2"/>
  <c r="M7" i="3" s="1"/>
  <c r="T338" i="2"/>
  <c r="S7" i="3" s="1"/>
  <c r="AD338" i="2"/>
  <c r="U338" i="2"/>
  <c r="T7" i="3" s="1"/>
  <c r="AH242" i="2"/>
  <c r="AG242" i="2"/>
  <c r="AF242" i="2"/>
  <c r="AE242" i="2"/>
  <c r="T242" i="2"/>
  <c r="S242" i="2"/>
  <c r="R19" i="3" s="1"/>
  <c r="U242" i="2"/>
  <c r="AD242" i="2"/>
  <c r="AC242" i="2"/>
  <c r="J19" i="3" s="1"/>
  <c r="AH182" i="2"/>
  <c r="AG182" i="2"/>
  <c r="AC182" i="2"/>
  <c r="AF182" i="2"/>
  <c r="AE182" i="2"/>
  <c r="U182" i="2"/>
  <c r="T182" i="2"/>
  <c r="AD182" i="2"/>
  <c r="S182" i="2"/>
  <c r="AH86" i="2"/>
  <c r="AE86" i="2"/>
  <c r="AD86" i="2"/>
  <c r="K47" i="3" s="1"/>
  <c r="AC86" i="2"/>
  <c r="U86" i="2"/>
  <c r="AG86" i="2"/>
  <c r="T86" i="2"/>
  <c r="AF86" i="2"/>
  <c r="S86" i="2"/>
  <c r="AH50" i="2"/>
  <c r="AF50" i="2"/>
  <c r="AD50" i="2"/>
  <c r="AC50" i="2"/>
  <c r="AE50" i="2"/>
  <c r="AG50" i="2"/>
  <c r="U50" i="2"/>
  <c r="S50" i="2"/>
  <c r="T50" i="2"/>
  <c r="T26" i="2"/>
  <c r="AG733" i="2"/>
  <c r="AF733" i="2"/>
  <c r="AE733" i="2"/>
  <c r="AD733" i="2"/>
  <c r="AC733" i="2"/>
  <c r="T733" i="2"/>
  <c r="U733" i="2"/>
  <c r="AH733" i="2"/>
  <c r="AH649" i="2"/>
  <c r="AF649" i="2"/>
  <c r="AE649" i="2"/>
  <c r="AG649" i="2"/>
  <c r="AC649" i="2"/>
  <c r="T649" i="2"/>
  <c r="S649" i="2"/>
  <c r="U649" i="2"/>
  <c r="AH565" i="2"/>
  <c r="AF565" i="2"/>
  <c r="AD565" i="2"/>
  <c r="AC565" i="2"/>
  <c r="AE565" i="2"/>
  <c r="AG565" i="2"/>
  <c r="U565" i="2"/>
  <c r="T565" i="2"/>
  <c r="AG493" i="2"/>
  <c r="AD493" i="2"/>
  <c r="U493" i="2"/>
  <c r="AE493" i="2"/>
  <c r="AC493" i="2"/>
  <c r="T493" i="2"/>
  <c r="AF493" i="2"/>
  <c r="AH493" i="2"/>
  <c r="AF421" i="2"/>
  <c r="AE421" i="2"/>
  <c r="AD421" i="2"/>
  <c r="U421" i="2"/>
  <c r="AG421" i="2"/>
  <c r="AC421" i="2"/>
  <c r="T421" i="2"/>
  <c r="AH421" i="2"/>
  <c r="S421" i="2"/>
  <c r="AG349" i="2"/>
  <c r="AH349" i="2"/>
  <c r="O21" i="3" s="1"/>
  <c r="AE349" i="2"/>
  <c r="L21" i="3" s="1"/>
  <c r="AD349" i="2"/>
  <c r="AC349" i="2"/>
  <c r="U349" i="2"/>
  <c r="AF349" i="2"/>
  <c r="S349" i="2"/>
  <c r="T349" i="2"/>
  <c r="S21" i="3" s="1"/>
  <c r="AH277" i="2"/>
  <c r="AE277" i="2"/>
  <c r="AD277" i="2"/>
  <c r="U277" i="2"/>
  <c r="AC277" i="2"/>
  <c r="AG277" i="2"/>
  <c r="N83" i="3" s="1"/>
  <c r="AF277" i="2"/>
  <c r="T277" i="2"/>
  <c r="S277" i="2"/>
  <c r="AE217" i="2"/>
  <c r="AD217" i="2"/>
  <c r="AF217" i="2"/>
  <c r="AH217" i="2"/>
  <c r="AC217" i="2"/>
  <c r="U217" i="2"/>
  <c r="T217" i="2"/>
  <c r="AG217" i="2"/>
  <c r="S217" i="2"/>
  <c r="AD169" i="2"/>
  <c r="AH169" i="2"/>
  <c r="AE169" i="2"/>
  <c r="AG169" i="2"/>
  <c r="AF169" i="2"/>
  <c r="U169" i="2"/>
  <c r="T169" i="2"/>
  <c r="AC169" i="2"/>
  <c r="S169" i="2"/>
  <c r="AG109" i="2"/>
  <c r="AD109" i="2"/>
  <c r="K17" i="3" s="1"/>
  <c r="AC109" i="2"/>
  <c r="J17" i="3" s="1"/>
  <c r="AF109" i="2"/>
  <c r="M17" i="3" s="1"/>
  <c r="AH109" i="2"/>
  <c r="U109" i="2"/>
  <c r="T17" i="3" s="1"/>
  <c r="S109" i="2"/>
  <c r="AE109" i="2"/>
  <c r="AH49" i="2"/>
  <c r="AE49" i="2"/>
  <c r="AD49" i="2"/>
  <c r="AG49" i="2"/>
  <c r="AF49" i="2"/>
  <c r="S49" i="2"/>
  <c r="AC49" i="2"/>
  <c r="J18" i="3" s="1"/>
  <c r="AH720" i="2"/>
  <c r="AE720" i="2"/>
  <c r="AG720" i="2"/>
  <c r="AC720" i="2"/>
  <c r="U720" i="2"/>
  <c r="T720" i="2"/>
  <c r="AD720" i="2"/>
  <c r="AH648" i="2"/>
  <c r="AG648" i="2"/>
  <c r="AD648" i="2"/>
  <c r="AF648" i="2"/>
  <c r="AC648" i="2"/>
  <c r="AE648" i="2"/>
  <c r="U648" i="2"/>
  <c r="S648" i="2"/>
  <c r="AE588" i="2"/>
  <c r="AD588" i="2"/>
  <c r="AF588" i="2"/>
  <c r="AH588" i="2"/>
  <c r="U588" i="2"/>
  <c r="AC588" i="2"/>
  <c r="T588" i="2"/>
  <c r="AG588" i="2"/>
  <c r="AH528" i="2"/>
  <c r="O87" i="3" s="1"/>
  <c r="AG528" i="2"/>
  <c r="N87" i="3" s="1"/>
  <c r="AC528" i="2"/>
  <c r="AD528" i="2"/>
  <c r="K87" i="3" s="1"/>
  <c r="S528" i="2"/>
  <c r="T528" i="2"/>
  <c r="AG420" i="2"/>
  <c r="AH420" i="2"/>
  <c r="AE420" i="2"/>
  <c r="AF420" i="2"/>
  <c r="AD420" i="2"/>
  <c r="U420" i="2"/>
  <c r="AC420" i="2"/>
  <c r="T420" i="2"/>
  <c r="AH360" i="2"/>
  <c r="AG360" i="2"/>
  <c r="AF360" i="2"/>
  <c r="AC360" i="2"/>
  <c r="AE360" i="2"/>
  <c r="AD360" i="2"/>
  <c r="U360" i="2"/>
  <c r="T360" i="2"/>
  <c r="S360" i="2"/>
  <c r="AG288" i="2"/>
  <c r="N104" i="3" s="1"/>
  <c r="AH288" i="2"/>
  <c r="O104" i="3" s="1"/>
  <c r="AE288" i="2"/>
  <c r="L104" i="3" s="1"/>
  <c r="AF288" i="2"/>
  <c r="AC288" i="2"/>
  <c r="J104" i="3" s="1"/>
  <c r="U288" i="2"/>
  <c r="T288" i="2"/>
  <c r="AD288" i="2"/>
  <c r="K104" i="3" s="1"/>
  <c r="S288" i="2"/>
  <c r="AG204" i="2"/>
  <c r="AH204" i="2"/>
  <c r="AF204" i="2"/>
  <c r="AE204" i="2"/>
  <c r="U204" i="2"/>
  <c r="T32" i="3" s="1"/>
  <c r="AD204" i="2"/>
  <c r="T204" i="2"/>
  <c r="S204" i="2"/>
  <c r="R32" i="3" s="1"/>
  <c r="AH132" i="2"/>
  <c r="AG132" i="2"/>
  <c r="AF132" i="2"/>
  <c r="AC132" i="2"/>
  <c r="AD132" i="2"/>
  <c r="AE132" i="2"/>
  <c r="U132" i="2"/>
  <c r="T36" i="3" s="1"/>
  <c r="S132" i="2"/>
  <c r="AF36" i="2"/>
  <c r="M84" i="3" s="1"/>
  <c r="AD36" i="2"/>
  <c r="AG36" i="2"/>
  <c r="AC36" i="2"/>
  <c r="U36" i="2"/>
  <c r="T36" i="2"/>
  <c r="AH36" i="2"/>
  <c r="AE36" i="2"/>
  <c r="S494" i="2"/>
  <c r="T721" i="2"/>
  <c r="S100" i="3" s="1"/>
  <c r="AC385" i="2"/>
  <c r="AC708" i="2"/>
  <c r="S637" i="2"/>
  <c r="R120" i="3" s="1"/>
  <c r="S386" i="2"/>
  <c r="T505" i="2"/>
  <c r="U564" i="2"/>
  <c r="U314" i="2"/>
  <c r="U145" i="2"/>
  <c r="U108" i="2"/>
  <c r="AC134" i="2"/>
  <c r="AH722" i="2"/>
  <c r="AD722" i="2"/>
  <c r="AF722" i="2"/>
  <c r="AG722" i="2"/>
  <c r="AE722" i="2"/>
  <c r="U722" i="2"/>
  <c r="T722" i="2"/>
  <c r="AC722" i="2"/>
  <c r="S722" i="2"/>
  <c r="AH662" i="2"/>
  <c r="AF662" i="2"/>
  <c r="AG662" i="2"/>
  <c r="AC662" i="2"/>
  <c r="AE662" i="2"/>
  <c r="AD662" i="2"/>
  <c r="U662" i="2"/>
  <c r="S662" i="2"/>
  <c r="AG542" i="2"/>
  <c r="AD542" i="2"/>
  <c r="AE542" i="2"/>
  <c r="AF542" i="2"/>
  <c r="AH542" i="2"/>
  <c r="U542" i="2"/>
  <c r="T542" i="2"/>
  <c r="AG350" i="2"/>
  <c r="AH350" i="2"/>
  <c r="AE350" i="2"/>
  <c r="AD350" i="2"/>
  <c r="AC350" i="2"/>
  <c r="U350" i="2"/>
  <c r="AF350" i="2"/>
  <c r="S350" i="2"/>
  <c r="AG278" i="2"/>
  <c r="AE278" i="2"/>
  <c r="AF278" i="2"/>
  <c r="AD278" i="2"/>
  <c r="AH278" i="2"/>
  <c r="AC278" i="2"/>
  <c r="U278" i="2"/>
  <c r="S278" i="2"/>
  <c r="T278" i="2"/>
  <c r="AH206" i="2"/>
  <c r="AE206" i="2"/>
  <c r="AD206" i="2"/>
  <c r="AC206" i="2"/>
  <c r="AF206" i="2"/>
  <c r="U206" i="2"/>
  <c r="S206" i="2"/>
  <c r="AG206" i="2"/>
  <c r="T206" i="2"/>
  <c r="AH122" i="2"/>
  <c r="AD122" i="2"/>
  <c r="AC122" i="2"/>
  <c r="AG122" i="2"/>
  <c r="AF122" i="2"/>
  <c r="S122" i="2"/>
  <c r="AE122" i="2"/>
  <c r="AH14" i="2"/>
  <c r="AG14" i="2"/>
  <c r="AE14" i="2"/>
  <c r="U14" i="2"/>
  <c r="AF14" i="2"/>
  <c r="AC14" i="2"/>
  <c r="S14" i="2"/>
  <c r="AG697" i="2"/>
  <c r="N121" i="3" s="1"/>
  <c r="AH697" i="2"/>
  <c r="O121" i="3" s="1"/>
  <c r="AD697" i="2"/>
  <c r="T697" i="2"/>
  <c r="S121" i="3" s="1"/>
  <c r="S697" i="2"/>
  <c r="AG613" i="2"/>
  <c r="AH613" i="2"/>
  <c r="AF613" i="2"/>
  <c r="M70" i="3" s="1"/>
  <c r="AE613" i="2"/>
  <c r="AD613" i="2"/>
  <c r="T613" i="2"/>
  <c r="S70" i="3" s="1"/>
  <c r="U613" i="2"/>
  <c r="AC613" i="2"/>
  <c r="J70" i="3" s="1"/>
  <c r="S613" i="2"/>
  <c r="R70" i="3" s="1"/>
  <c r="AH541" i="2"/>
  <c r="AG541" i="2"/>
  <c r="AF541" i="2"/>
  <c r="AC541" i="2"/>
  <c r="AD541" i="2"/>
  <c r="U541" i="2"/>
  <c r="AE541" i="2"/>
  <c r="S541" i="2"/>
  <c r="R39" i="3" s="1"/>
  <c r="AH457" i="2"/>
  <c r="AF457" i="2"/>
  <c r="AE457" i="2"/>
  <c r="AG457" i="2"/>
  <c r="U457" i="2"/>
  <c r="AD457" i="2"/>
  <c r="K7" i="3" s="1"/>
  <c r="S457" i="2"/>
  <c r="AC457" i="2"/>
  <c r="AH373" i="2"/>
  <c r="AG373" i="2"/>
  <c r="AE373" i="2"/>
  <c r="AD373" i="2"/>
  <c r="U373" i="2"/>
  <c r="AF373" i="2"/>
  <c r="T373" i="2"/>
  <c r="S373" i="2"/>
  <c r="AH289" i="2"/>
  <c r="AG289" i="2"/>
  <c r="AE289" i="2"/>
  <c r="AD289" i="2"/>
  <c r="T289" i="2"/>
  <c r="U289" i="2"/>
  <c r="AC289" i="2"/>
  <c r="AG229" i="2"/>
  <c r="N10" i="3" s="1"/>
  <c r="AC229" i="2"/>
  <c r="J10" i="3" s="1"/>
  <c r="AD229" i="2"/>
  <c r="K10" i="3" s="1"/>
  <c r="T229" i="2"/>
  <c r="S10" i="3" s="1"/>
  <c r="AE229" i="2"/>
  <c r="L10" i="3" s="1"/>
  <c r="S229" i="2"/>
  <c r="AH133" i="2"/>
  <c r="AF133" i="2"/>
  <c r="U133" i="2"/>
  <c r="AC133" i="2"/>
  <c r="T133" i="2"/>
  <c r="AG133" i="2"/>
  <c r="N91" i="3" s="1"/>
  <c r="AE133" i="2"/>
  <c r="S133" i="2"/>
  <c r="R91" i="3" s="1"/>
  <c r="AH73" i="2"/>
  <c r="AG73" i="2"/>
  <c r="AF73" i="2"/>
  <c r="AC73" i="2"/>
  <c r="AD73" i="2"/>
  <c r="AE73" i="2"/>
  <c r="U73" i="2"/>
  <c r="S62" i="2"/>
  <c r="AH696" i="2"/>
  <c r="AF696" i="2"/>
  <c r="AE696" i="2"/>
  <c r="AC696" i="2"/>
  <c r="AD696" i="2"/>
  <c r="U696" i="2"/>
  <c r="S696" i="2"/>
  <c r="R31" i="3" s="1"/>
  <c r="T696" i="2"/>
  <c r="AG696" i="2"/>
  <c r="N31" i="3" s="1"/>
  <c r="AF624" i="2"/>
  <c r="AD624" i="2"/>
  <c r="AG624" i="2"/>
  <c r="AC624" i="2"/>
  <c r="U624" i="2"/>
  <c r="T624" i="2"/>
  <c r="AH624" i="2"/>
  <c r="S624" i="2"/>
  <c r="AH540" i="2"/>
  <c r="AG540" i="2"/>
  <c r="AE540" i="2"/>
  <c r="AD540" i="2"/>
  <c r="S540" i="2"/>
  <c r="AC540" i="2"/>
  <c r="AF540" i="2"/>
  <c r="T540" i="2"/>
  <c r="U540" i="2"/>
  <c r="AH468" i="2"/>
  <c r="AG468" i="2"/>
  <c r="AC468" i="2"/>
  <c r="AE468" i="2"/>
  <c r="AD468" i="2"/>
  <c r="T468" i="2"/>
  <c r="AF468" i="2"/>
  <c r="AF396" i="2"/>
  <c r="AG396" i="2"/>
  <c r="AD396" i="2"/>
  <c r="AC396" i="2"/>
  <c r="AE396" i="2"/>
  <c r="U396" i="2"/>
  <c r="T396" i="2"/>
  <c r="S66" i="3" s="1"/>
  <c r="AH396" i="2"/>
  <c r="AG312" i="2"/>
  <c r="N71" i="3" s="1"/>
  <c r="AF312" i="2"/>
  <c r="AC312" i="2"/>
  <c r="AH312" i="2"/>
  <c r="AD312" i="2"/>
  <c r="AE312" i="2"/>
  <c r="U312" i="2"/>
  <c r="T312" i="2"/>
  <c r="S312" i="2"/>
  <c r="AG240" i="2"/>
  <c r="AH240" i="2"/>
  <c r="O20" i="3" s="1"/>
  <c r="AF240" i="2"/>
  <c r="AE240" i="2"/>
  <c r="L20" i="3" s="1"/>
  <c r="AC240" i="2"/>
  <c r="T240" i="2"/>
  <c r="AD240" i="2"/>
  <c r="U240" i="2"/>
  <c r="AG168" i="2"/>
  <c r="AD168" i="2"/>
  <c r="AF168" i="2"/>
  <c r="AE168" i="2"/>
  <c r="U168" i="2"/>
  <c r="T86" i="3" s="1"/>
  <c r="T168" i="2"/>
  <c r="AH168" i="2"/>
  <c r="AC168" i="2"/>
  <c r="J86" i="3" s="1"/>
  <c r="S168" i="2"/>
  <c r="AH96" i="2"/>
  <c r="AF96" i="2"/>
  <c r="AD96" i="2"/>
  <c r="AC96" i="2"/>
  <c r="U96" i="2"/>
  <c r="AG96" i="2"/>
  <c r="S96" i="2"/>
  <c r="T96" i="2"/>
  <c r="S30" i="3" s="1"/>
  <c r="AE96" i="2"/>
  <c r="AF24" i="2"/>
  <c r="AC24" i="2"/>
  <c r="J67" i="3" s="1"/>
  <c r="AD24" i="2"/>
  <c r="T24" i="2"/>
  <c r="S24" i="2"/>
  <c r="U24" i="2"/>
  <c r="AH24" i="2"/>
  <c r="AE24" i="2"/>
  <c r="T122" i="2"/>
  <c r="S73" i="2"/>
  <c r="U528" i="2"/>
  <c r="T87" i="3" s="1"/>
  <c r="U301" i="2"/>
  <c r="U122" i="2"/>
  <c r="T47" i="3" s="1"/>
  <c r="U60" i="2"/>
  <c r="T37" i="3" s="1"/>
  <c r="AH710" i="2"/>
  <c r="AG710" i="2"/>
  <c r="AF710" i="2"/>
  <c r="AD710" i="2"/>
  <c r="U710" i="2"/>
  <c r="AC710" i="2"/>
  <c r="S710" i="2"/>
  <c r="AE710" i="2"/>
  <c r="AE650" i="2"/>
  <c r="AH650" i="2"/>
  <c r="AG650" i="2"/>
  <c r="AC650" i="2"/>
  <c r="U650" i="2"/>
  <c r="AF650" i="2"/>
  <c r="AD650" i="2"/>
  <c r="T650" i="2"/>
  <c r="AG578" i="2"/>
  <c r="AF578" i="2"/>
  <c r="AE578" i="2"/>
  <c r="AH578" i="2"/>
  <c r="AD578" i="2"/>
  <c r="U578" i="2"/>
  <c r="T578" i="2"/>
  <c r="AC578" i="2"/>
  <c r="AH494" i="2"/>
  <c r="AF494" i="2"/>
  <c r="AD494" i="2"/>
  <c r="AC494" i="2"/>
  <c r="T494" i="2"/>
  <c r="AH434" i="2"/>
  <c r="AD434" i="2"/>
  <c r="AF434" i="2"/>
  <c r="AG434" i="2"/>
  <c r="AE434" i="2"/>
  <c r="L110" i="3" s="1"/>
  <c r="AC434" i="2"/>
  <c r="AF374" i="2"/>
  <c r="AE374" i="2"/>
  <c r="AG374" i="2"/>
  <c r="AC374" i="2"/>
  <c r="U374" i="2"/>
  <c r="AH374" i="2"/>
  <c r="S374" i="2"/>
  <c r="AH326" i="2"/>
  <c r="AC326" i="2"/>
  <c r="AF326" i="2"/>
  <c r="T326" i="2"/>
  <c r="AG326" i="2"/>
  <c r="AE326" i="2"/>
  <c r="AD326" i="2"/>
  <c r="U326" i="2"/>
  <c r="S326" i="2"/>
  <c r="AG254" i="2"/>
  <c r="AH254" i="2"/>
  <c r="AF254" i="2"/>
  <c r="M28" i="3" s="1"/>
  <c r="AE254" i="2"/>
  <c r="AC254" i="2"/>
  <c r="U254" i="2"/>
  <c r="T254" i="2"/>
  <c r="AH170" i="2"/>
  <c r="AF170" i="2"/>
  <c r="AE170" i="2"/>
  <c r="AD170" i="2"/>
  <c r="AC170" i="2"/>
  <c r="U170" i="2"/>
  <c r="AG146" i="2"/>
  <c r="AC146" i="2"/>
  <c r="T146" i="2"/>
  <c r="AF146" i="2"/>
  <c r="AE146" i="2"/>
  <c r="AD146" i="2"/>
  <c r="U146" i="2"/>
  <c r="S146" i="2"/>
  <c r="AH146" i="2"/>
  <c r="AG74" i="2"/>
  <c r="AH74" i="2"/>
  <c r="AD74" i="2"/>
  <c r="AF74" i="2"/>
  <c r="U74" i="2"/>
  <c r="AE74" i="2"/>
  <c r="T74" i="2"/>
  <c r="AC74" i="2"/>
  <c r="S506" i="2"/>
  <c r="T374" i="2"/>
  <c r="AG685" i="2"/>
  <c r="AH685" i="2"/>
  <c r="AD685" i="2"/>
  <c r="AF685" i="2"/>
  <c r="U685" i="2"/>
  <c r="AC685" i="2"/>
  <c r="T685" i="2"/>
  <c r="S685" i="2"/>
  <c r="R75" i="3" s="1"/>
  <c r="AE685" i="2"/>
  <c r="AF625" i="2"/>
  <c r="AD625" i="2"/>
  <c r="AC625" i="2"/>
  <c r="AH625" i="2"/>
  <c r="AE625" i="2"/>
  <c r="U625" i="2"/>
  <c r="T625" i="2"/>
  <c r="AG625" i="2"/>
  <c r="AH517" i="2"/>
  <c r="AG517" i="2"/>
  <c r="AF517" i="2"/>
  <c r="AC517" i="2"/>
  <c r="T517" i="2"/>
  <c r="U517" i="2"/>
  <c r="AE517" i="2"/>
  <c r="AD517" i="2"/>
  <c r="AH445" i="2"/>
  <c r="AF445" i="2"/>
  <c r="AE445" i="2"/>
  <c r="AD445" i="2"/>
  <c r="AC445" i="2"/>
  <c r="U445" i="2"/>
  <c r="T445" i="2"/>
  <c r="S445" i="2"/>
  <c r="AF385" i="2"/>
  <c r="AE385" i="2"/>
  <c r="AH385" i="2"/>
  <c r="U385" i="2"/>
  <c r="AG385" i="2"/>
  <c r="T385" i="2"/>
  <c r="S385" i="2"/>
  <c r="AG325" i="2"/>
  <c r="AH325" i="2"/>
  <c r="AC325" i="2"/>
  <c r="AD325" i="2"/>
  <c r="AF325" i="2"/>
  <c r="AE325" i="2"/>
  <c r="U325" i="2"/>
  <c r="T325" i="2"/>
  <c r="S325" i="2"/>
  <c r="AF253" i="2"/>
  <c r="AD253" i="2"/>
  <c r="AC253" i="2"/>
  <c r="AG253" i="2"/>
  <c r="U253" i="2"/>
  <c r="T253" i="2"/>
  <c r="AE253" i="2"/>
  <c r="AH253" i="2"/>
  <c r="AD157" i="2"/>
  <c r="AH157" i="2"/>
  <c r="AF157" i="2"/>
  <c r="U157" i="2"/>
  <c r="T43" i="3" s="1"/>
  <c r="AE157" i="2"/>
  <c r="T157" i="2"/>
  <c r="AG157" i="2"/>
  <c r="S157" i="2"/>
  <c r="AH97" i="2"/>
  <c r="AF97" i="2"/>
  <c r="M52" i="3" s="1"/>
  <c r="AC97" i="2"/>
  <c r="J52" i="3" s="1"/>
  <c r="AG97" i="2"/>
  <c r="N52" i="3" s="1"/>
  <c r="AD97" i="2"/>
  <c r="K52" i="3" s="1"/>
  <c r="T97" i="2"/>
  <c r="S52" i="3" s="1"/>
  <c r="AE97" i="2"/>
  <c r="L52" i="3" s="1"/>
  <c r="S97" i="2"/>
  <c r="R52" i="3" s="1"/>
  <c r="AH13" i="2"/>
  <c r="AG13" i="2"/>
  <c r="AC13" i="2"/>
  <c r="AF13" i="2"/>
  <c r="T13" i="2"/>
  <c r="AE13" i="2"/>
  <c r="AD13" i="2"/>
  <c r="U13" i="2"/>
  <c r="S493" i="2"/>
  <c r="U97" i="2"/>
  <c r="T52" i="3" s="1"/>
  <c r="AH732" i="2"/>
  <c r="O122" i="3" s="1"/>
  <c r="AF732" i="2"/>
  <c r="M122" i="3" s="1"/>
  <c r="AE732" i="2"/>
  <c r="L122" i="3" s="1"/>
  <c r="AC732" i="2"/>
  <c r="AD732" i="2"/>
  <c r="U732" i="2"/>
  <c r="T732" i="2"/>
  <c r="S122" i="3" s="1"/>
  <c r="AG660" i="2"/>
  <c r="AH660" i="2"/>
  <c r="AF660" i="2"/>
  <c r="AE660" i="2"/>
  <c r="AD660" i="2"/>
  <c r="AC660" i="2"/>
  <c r="U660" i="2"/>
  <c r="S660" i="2"/>
  <c r="AH600" i="2"/>
  <c r="AD600" i="2"/>
  <c r="AF600" i="2"/>
  <c r="U600" i="2"/>
  <c r="AE600" i="2"/>
  <c r="AG600" i="2"/>
  <c r="AC600" i="2"/>
  <c r="T600" i="2"/>
  <c r="AH516" i="2"/>
  <c r="AG516" i="2"/>
  <c r="AF516" i="2"/>
  <c r="AE516" i="2"/>
  <c r="T516" i="2"/>
  <c r="U516" i="2"/>
  <c r="AD516" i="2"/>
  <c r="AH456" i="2"/>
  <c r="AD456" i="2"/>
  <c r="AG456" i="2"/>
  <c r="AF456" i="2"/>
  <c r="AC456" i="2"/>
  <c r="AE456" i="2"/>
  <c r="T456" i="2"/>
  <c r="AG384" i="2"/>
  <c r="AH384" i="2"/>
  <c r="AE384" i="2"/>
  <c r="AD384" i="2"/>
  <c r="U384" i="2"/>
  <c r="S384" i="2"/>
  <c r="AF384" i="2"/>
  <c r="AG324" i="2"/>
  <c r="AH324" i="2"/>
  <c r="AF324" i="2"/>
  <c r="AD324" i="2"/>
  <c r="AC324" i="2"/>
  <c r="U324" i="2"/>
  <c r="T324" i="2"/>
  <c r="AE324" i="2"/>
  <c r="AH276" i="2"/>
  <c r="AF276" i="2"/>
  <c r="AG276" i="2"/>
  <c r="AE276" i="2"/>
  <c r="AD276" i="2"/>
  <c r="AC276" i="2"/>
  <c r="U276" i="2"/>
  <c r="T33" i="3" s="1"/>
  <c r="T276" i="2"/>
  <c r="S33" i="3" s="1"/>
  <c r="AG192" i="2"/>
  <c r="AF192" i="2"/>
  <c r="AE192" i="2"/>
  <c r="AD192" i="2"/>
  <c r="AC192" i="2"/>
  <c r="T192" i="2"/>
  <c r="AH192" i="2"/>
  <c r="U192" i="2"/>
  <c r="AF144" i="2"/>
  <c r="AG144" i="2"/>
  <c r="AD144" i="2"/>
  <c r="AC144" i="2"/>
  <c r="AE144" i="2"/>
  <c r="U144" i="2"/>
  <c r="T144" i="2"/>
  <c r="AH144" i="2"/>
  <c r="S144" i="2"/>
  <c r="AH72" i="2"/>
  <c r="AF72" i="2"/>
  <c r="AG72" i="2"/>
  <c r="AC72" i="2"/>
  <c r="AD72" i="2"/>
  <c r="K38" i="3" s="1"/>
  <c r="U72" i="2"/>
  <c r="T38" i="3" s="1"/>
  <c r="T72" i="2"/>
  <c r="S38" i="3" s="1"/>
  <c r="S72" i="2"/>
  <c r="R38" i="3" s="1"/>
  <c r="T384" i="2"/>
  <c r="AD241" i="2"/>
  <c r="AE624" i="2"/>
  <c r="S733" i="2"/>
  <c r="S324" i="2"/>
  <c r="S85" i="2"/>
  <c r="T672" i="2"/>
  <c r="T708" i="2"/>
  <c r="AE697" i="2"/>
  <c r="L121" i="3" s="1"/>
  <c r="S720" i="2"/>
  <c r="R78" i="3" s="1"/>
  <c r="S264" i="2"/>
  <c r="U506" i="2"/>
  <c r="U686" i="2"/>
  <c r="AC684" i="2"/>
  <c r="AH698" i="2"/>
  <c r="AD698" i="2"/>
  <c r="AE698" i="2"/>
  <c r="AF698" i="2"/>
  <c r="AC698" i="2"/>
  <c r="AG698" i="2"/>
  <c r="S698" i="2"/>
  <c r="AH626" i="2"/>
  <c r="O62" i="3" s="1"/>
  <c r="AG626" i="2"/>
  <c r="AE626" i="2"/>
  <c r="L62" i="3" s="1"/>
  <c r="AD626" i="2"/>
  <c r="AC626" i="2"/>
  <c r="U626" i="2"/>
  <c r="AF626" i="2"/>
  <c r="M62" i="3" s="1"/>
  <c r="S626" i="2"/>
  <c r="AF590" i="2"/>
  <c r="AG590" i="2"/>
  <c r="AH590" i="2"/>
  <c r="AE590" i="2"/>
  <c r="AC590" i="2"/>
  <c r="S590" i="2"/>
  <c r="U590" i="2"/>
  <c r="T590" i="2"/>
  <c r="AD590" i="2"/>
  <c r="AG518" i="2"/>
  <c r="AH518" i="2"/>
  <c r="AD518" i="2"/>
  <c r="AF518" i="2"/>
  <c r="U518" i="2"/>
  <c r="T518" i="2"/>
  <c r="AE518" i="2"/>
  <c r="AC518" i="2"/>
  <c r="AG458" i="2"/>
  <c r="N2" i="3" s="1"/>
  <c r="AH458" i="2"/>
  <c r="O2" i="3" s="1"/>
  <c r="AC458" i="2"/>
  <c r="J2" i="3" s="1"/>
  <c r="AE458" i="2"/>
  <c r="L2" i="3" s="1"/>
  <c r="AF458" i="2"/>
  <c r="T458" i="2"/>
  <c r="U458" i="2"/>
  <c r="S458" i="2"/>
  <c r="R2" i="3" s="1"/>
  <c r="AD458" i="2"/>
  <c r="K2" i="3" s="1"/>
  <c r="AH386" i="2"/>
  <c r="AF386" i="2"/>
  <c r="AG386" i="2"/>
  <c r="AE386" i="2"/>
  <c r="AD386" i="2"/>
  <c r="K13" i="3" s="1"/>
  <c r="T386" i="2"/>
  <c r="AH302" i="2"/>
  <c r="AF302" i="2"/>
  <c r="AE302" i="2"/>
  <c r="AG302" i="2"/>
  <c r="U302" i="2"/>
  <c r="T302" i="2"/>
  <c r="S302" i="2"/>
  <c r="AH230" i="2"/>
  <c r="AC230" i="2"/>
  <c r="AF230" i="2"/>
  <c r="AE230" i="2"/>
  <c r="AD230" i="2"/>
  <c r="T230" i="2"/>
  <c r="AG230" i="2"/>
  <c r="S230" i="2"/>
  <c r="AH158" i="2"/>
  <c r="AD158" i="2"/>
  <c r="U158" i="2"/>
  <c r="T158" i="2"/>
  <c r="AF158" i="2"/>
  <c r="AG158" i="2"/>
  <c r="AE158" i="2"/>
  <c r="AH98" i="2"/>
  <c r="O51" i="3" s="1"/>
  <c r="AD98" i="2"/>
  <c r="K51" i="3" s="1"/>
  <c r="AE98" i="2"/>
  <c r="L51" i="3" s="1"/>
  <c r="U98" i="2"/>
  <c r="T98" i="2"/>
  <c r="S51" i="3" s="1"/>
  <c r="AG98" i="2"/>
  <c r="AC98" i="2"/>
  <c r="AH38" i="2"/>
  <c r="AF38" i="2"/>
  <c r="AG38" i="2"/>
  <c r="AC38" i="2"/>
  <c r="J9" i="3" s="1"/>
  <c r="T38" i="2"/>
  <c r="S9" i="3" s="1"/>
  <c r="AE38" i="2"/>
  <c r="L9" i="3" s="1"/>
  <c r="U38" i="2"/>
  <c r="T9" i="3" s="1"/>
  <c r="S38" i="2"/>
  <c r="AD38" i="2"/>
  <c r="U434" i="2"/>
  <c r="AF709" i="2"/>
  <c r="AE709" i="2"/>
  <c r="AH709" i="2"/>
  <c r="AD709" i="2"/>
  <c r="AC709" i="2"/>
  <c r="AG709" i="2"/>
  <c r="U709" i="2"/>
  <c r="T65" i="3" s="1"/>
  <c r="T709" i="2"/>
  <c r="S709" i="2"/>
  <c r="R65" i="3" s="1"/>
  <c r="AC637" i="2"/>
  <c r="J120" i="3" s="1"/>
  <c r="AH637" i="2"/>
  <c r="T637" i="2"/>
  <c r="S120" i="3" s="1"/>
  <c r="AF637" i="2"/>
  <c r="AG637" i="2"/>
  <c r="AE637" i="2"/>
  <c r="AD637" i="2"/>
  <c r="K120" i="3" s="1"/>
  <c r="AH577" i="2"/>
  <c r="AD577" i="2"/>
  <c r="AF577" i="2"/>
  <c r="AC577" i="2"/>
  <c r="AG577" i="2"/>
  <c r="AE577" i="2"/>
  <c r="S577" i="2"/>
  <c r="U577" i="2"/>
  <c r="AG505" i="2"/>
  <c r="AH505" i="2"/>
  <c r="AE505" i="2"/>
  <c r="AD505" i="2"/>
  <c r="U505" i="2"/>
  <c r="AC505" i="2"/>
  <c r="S505" i="2"/>
  <c r="AG433" i="2"/>
  <c r="AF433" i="2"/>
  <c r="AC433" i="2"/>
  <c r="T433" i="2"/>
  <c r="AH433" i="2"/>
  <c r="AE433" i="2"/>
  <c r="AD433" i="2"/>
  <c r="U433" i="2"/>
  <c r="AH361" i="2"/>
  <c r="AG361" i="2"/>
  <c r="AF361" i="2"/>
  <c r="AE361" i="2"/>
  <c r="AC361" i="2"/>
  <c r="U361" i="2"/>
  <c r="S361" i="2"/>
  <c r="AG313" i="2"/>
  <c r="AH313" i="2"/>
  <c r="AE313" i="2"/>
  <c r="AD313" i="2"/>
  <c r="T313" i="2"/>
  <c r="S313" i="2"/>
  <c r="AF313" i="2"/>
  <c r="M24" i="3" s="1"/>
  <c r="AC313" i="2"/>
  <c r="AG241" i="2"/>
  <c r="AH241" i="2"/>
  <c r="O19" i="3" s="1"/>
  <c r="T241" i="2"/>
  <c r="S19" i="3" s="1"/>
  <c r="AE241" i="2"/>
  <c r="AF241" i="2"/>
  <c r="U241" i="2"/>
  <c r="S241" i="2"/>
  <c r="AH181" i="2"/>
  <c r="AG181" i="2"/>
  <c r="AC181" i="2"/>
  <c r="AF181" i="2"/>
  <c r="S181" i="2"/>
  <c r="T181" i="2"/>
  <c r="AE181" i="2"/>
  <c r="AG121" i="2"/>
  <c r="AH121" i="2"/>
  <c r="AE121" i="2"/>
  <c r="AD121" i="2"/>
  <c r="AC121" i="2"/>
  <c r="T121" i="2"/>
  <c r="AF121" i="2"/>
  <c r="AG37" i="2"/>
  <c r="AD37" i="2"/>
  <c r="AF37" i="2"/>
  <c r="U37" i="2"/>
  <c r="AH37" i="2"/>
  <c r="AC37" i="2"/>
  <c r="J89" i="3" s="1"/>
  <c r="T37" i="2"/>
  <c r="AE37" i="2"/>
  <c r="T541" i="2"/>
  <c r="AF708" i="2"/>
  <c r="AH708" i="2"/>
  <c r="AD708" i="2"/>
  <c r="AG708" i="2"/>
  <c r="AH636" i="2"/>
  <c r="AC636" i="2"/>
  <c r="AD636" i="2"/>
  <c r="T636" i="2"/>
  <c r="AE636" i="2"/>
  <c r="S636" i="2"/>
  <c r="AG636" i="2"/>
  <c r="AD564" i="2"/>
  <c r="AG564" i="2"/>
  <c r="AF564" i="2"/>
  <c r="AC564" i="2"/>
  <c r="AH564" i="2"/>
  <c r="S564" i="2"/>
  <c r="AG504" i="2"/>
  <c r="N92" i="3" s="1"/>
  <c r="AE504" i="2"/>
  <c r="AF504" i="2"/>
  <c r="M92" i="3" s="1"/>
  <c r="AD504" i="2"/>
  <c r="K92" i="3" s="1"/>
  <c r="S504" i="2"/>
  <c r="AH504" i="2"/>
  <c r="T504" i="2"/>
  <c r="AH432" i="2"/>
  <c r="AF432" i="2"/>
  <c r="AE432" i="2"/>
  <c r="AD432" i="2"/>
  <c r="AC432" i="2"/>
  <c r="U432" i="2"/>
  <c r="T62" i="3" s="1"/>
  <c r="AG432" i="2"/>
  <c r="N62" i="3" s="1"/>
  <c r="S432" i="2"/>
  <c r="R62" i="3" s="1"/>
  <c r="AH348" i="2"/>
  <c r="AG348" i="2"/>
  <c r="AC348" i="2"/>
  <c r="AF348" i="2"/>
  <c r="AE348" i="2"/>
  <c r="U348" i="2"/>
  <c r="S348" i="2"/>
  <c r="AD348" i="2"/>
  <c r="T348" i="2"/>
  <c r="AE264" i="2"/>
  <c r="AD264" i="2"/>
  <c r="AF264" i="2"/>
  <c r="AH264" i="2"/>
  <c r="T264" i="2"/>
  <c r="AC264" i="2"/>
  <c r="U264" i="2"/>
  <c r="AD180" i="2"/>
  <c r="AH180" i="2"/>
  <c r="AE180" i="2"/>
  <c r="AF180" i="2"/>
  <c r="S180" i="2"/>
  <c r="AC180" i="2"/>
  <c r="T180" i="2"/>
  <c r="U180" i="2"/>
  <c r="AG180" i="2"/>
  <c r="AG120" i="2"/>
  <c r="N3" i="3" s="1"/>
  <c r="AE120" i="2"/>
  <c r="AD120" i="2"/>
  <c r="K3" i="3" s="1"/>
  <c r="T120" i="2"/>
  <c r="U120" i="2"/>
  <c r="AH120" i="2"/>
  <c r="AF120" i="2"/>
  <c r="AC120" i="2"/>
  <c r="J3" i="3" s="1"/>
  <c r="AG48" i="2"/>
  <c r="AH48" i="2"/>
  <c r="AC48" i="2"/>
  <c r="AD48" i="2"/>
  <c r="U48" i="2"/>
  <c r="T48" i="2"/>
  <c r="AE48" i="2"/>
  <c r="S48" i="2"/>
  <c r="AF48" i="2"/>
  <c r="S542" i="2"/>
  <c r="S433" i="2"/>
  <c r="T110" i="2"/>
  <c r="S34" i="3" s="1"/>
  <c r="AD181" i="2"/>
  <c r="AG24" i="2"/>
  <c r="S266" i="2"/>
  <c r="U602" i="2"/>
  <c r="AD254" i="2"/>
  <c r="AE528" i="2"/>
  <c r="AF289" i="2"/>
  <c r="S13" i="2"/>
  <c r="S589" i="2"/>
  <c r="S240" i="2"/>
  <c r="S565" i="2"/>
  <c r="T660" i="2"/>
  <c r="T398" i="2"/>
  <c r="U697" i="2"/>
  <c r="T121" i="3" s="1"/>
  <c r="AC516" i="2"/>
  <c r="AC158" i="2"/>
  <c r="AC204" i="2"/>
  <c r="AC504" i="2"/>
  <c r="AD361" i="2"/>
  <c r="AE734" i="2"/>
  <c r="AH734" i="2"/>
  <c r="AG734" i="2"/>
  <c r="T734" i="2"/>
  <c r="AD734" i="2"/>
  <c r="U734" i="2"/>
  <c r="AC734" i="2"/>
  <c r="AF734" i="2"/>
  <c r="AG638" i="2"/>
  <c r="AH638" i="2"/>
  <c r="AF638" i="2"/>
  <c r="AE638" i="2"/>
  <c r="AD638" i="2"/>
  <c r="AC638" i="2"/>
  <c r="S638" i="2"/>
  <c r="T638" i="2"/>
  <c r="U638" i="2"/>
  <c r="AC554" i="2"/>
  <c r="AD554" i="2"/>
  <c r="AH554" i="2"/>
  <c r="AE554" i="2"/>
  <c r="T554" i="2"/>
  <c r="AG554" i="2"/>
  <c r="AF554" i="2"/>
  <c r="S554" i="2"/>
  <c r="U554" i="2"/>
  <c r="AH482" i="2"/>
  <c r="AG482" i="2"/>
  <c r="AF482" i="2"/>
  <c r="AE482" i="2"/>
  <c r="AC482" i="2"/>
  <c r="J92" i="3" s="1"/>
  <c r="S482" i="2"/>
  <c r="T482" i="2"/>
  <c r="S92" i="3" s="1"/>
  <c r="U482" i="2"/>
  <c r="AH422" i="2"/>
  <c r="AG422" i="2"/>
  <c r="AD422" i="2"/>
  <c r="AE422" i="2"/>
  <c r="AC422" i="2"/>
  <c r="U422" i="2"/>
  <c r="AF422" i="2"/>
  <c r="S422" i="2"/>
  <c r="AH362" i="2"/>
  <c r="AG362" i="2"/>
  <c r="AD362" i="2"/>
  <c r="U362" i="2"/>
  <c r="T94" i="3" s="1"/>
  <c r="AF362" i="2"/>
  <c r="T362" i="2"/>
  <c r="AE362" i="2"/>
  <c r="AH290" i="2"/>
  <c r="AF290" i="2"/>
  <c r="AE290" i="2"/>
  <c r="AC290" i="2"/>
  <c r="U290" i="2"/>
  <c r="S290" i="2"/>
  <c r="R82" i="3" s="1"/>
  <c r="T290" i="2"/>
  <c r="AG290" i="2"/>
  <c r="N82" i="3" s="1"/>
  <c r="AD290" i="2"/>
  <c r="AH218" i="2"/>
  <c r="AC218" i="2"/>
  <c r="AG218" i="2"/>
  <c r="AD218" i="2"/>
  <c r="T218" i="2"/>
  <c r="AE218" i="2"/>
  <c r="AF218" i="2"/>
  <c r="S218" i="2"/>
  <c r="U218" i="2"/>
  <c r="AF110" i="2"/>
  <c r="M34" i="3" s="1"/>
  <c r="AE110" i="2"/>
  <c r="L34" i="3" s="1"/>
  <c r="AG110" i="2"/>
  <c r="N34" i="3" s="1"/>
  <c r="AC110" i="2"/>
  <c r="AD110" i="2"/>
  <c r="K34" i="3" s="1"/>
  <c r="AH110" i="2"/>
  <c r="S110" i="2"/>
  <c r="AH26" i="2"/>
  <c r="AG26" i="2"/>
  <c r="AE26" i="2"/>
  <c r="AD26" i="2"/>
  <c r="AC26" i="2"/>
  <c r="AF26" i="2"/>
  <c r="S26" i="2"/>
  <c r="S98" i="2"/>
  <c r="R51" i="3" s="1"/>
  <c r="S578" i="2"/>
  <c r="AC566" i="2"/>
  <c r="AH673" i="2"/>
  <c r="AG673" i="2"/>
  <c r="AF673" i="2"/>
  <c r="AC673" i="2"/>
  <c r="AE673" i="2"/>
  <c r="U673" i="2"/>
  <c r="S673" i="2"/>
  <c r="AD673" i="2"/>
  <c r="AH601" i="2"/>
  <c r="AG601" i="2"/>
  <c r="AF601" i="2"/>
  <c r="AE601" i="2"/>
  <c r="AD601" i="2"/>
  <c r="AC601" i="2"/>
  <c r="U601" i="2"/>
  <c r="S601" i="2"/>
  <c r="AH553" i="2"/>
  <c r="AF553" i="2"/>
  <c r="AE553" i="2"/>
  <c r="AG553" i="2"/>
  <c r="AC553" i="2"/>
  <c r="J95" i="3" s="1"/>
  <c r="AD553" i="2"/>
  <c r="U553" i="2"/>
  <c r="S553" i="2"/>
  <c r="AH481" i="2"/>
  <c r="AF481" i="2"/>
  <c r="AG481" i="2"/>
  <c r="U481" i="2"/>
  <c r="AD481" i="2"/>
  <c r="AC481" i="2"/>
  <c r="S481" i="2"/>
  <c r="T481" i="2"/>
  <c r="AG409" i="2"/>
  <c r="AF409" i="2"/>
  <c r="AE409" i="2"/>
  <c r="U409" i="2"/>
  <c r="AD409" i="2"/>
  <c r="T409" i="2"/>
  <c r="S409" i="2"/>
  <c r="AH409" i="2"/>
  <c r="AC409" i="2"/>
  <c r="AG337" i="2"/>
  <c r="AF337" i="2"/>
  <c r="AH337" i="2"/>
  <c r="O26" i="3" s="1"/>
  <c r="AE337" i="2"/>
  <c r="U337" i="2"/>
  <c r="AD337" i="2"/>
  <c r="T337" i="2"/>
  <c r="AC337" i="2"/>
  <c r="AH265" i="2"/>
  <c r="AG265" i="2"/>
  <c r="AE265" i="2"/>
  <c r="AD265" i="2"/>
  <c r="AC265" i="2"/>
  <c r="T265" i="2"/>
  <c r="S265" i="2"/>
  <c r="AF265" i="2"/>
  <c r="U265" i="2"/>
  <c r="AF193" i="2"/>
  <c r="AH193" i="2"/>
  <c r="AG193" i="2"/>
  <c r="U193" i="2"/>
  <c r="AC193" i="2"/>
  <c r="T193" i="2"/>
  <c r="S193" i="2"/>
  <c r="AD193" i="2"/>
  <c r="AC145" i="2"/>
  <c r="AF145" i="2"/>
  <c r="M86" i="3" s="1"/>
  <c r="T145" i="2"/>
  <c r="S86" i="3" s="1"/>
  <c r="AE145" i="2"/>
  <c r="AD145" i="2"/>
  <c r="AH145" i="2"/>
  <c r="AG145" i="2"/>
  <c r="AG61" i="2"/>
  <c r="AH61" i="2"/>
  <c r="O69" i="3" s="1"/>
  <c r="AD61" i="2"/>
  <c r="AE61" i="2"/>
  <c r="L69" i="3" s="1"/>
  <c r="AC61" i="2"/>
  <c r="J69" i="3" s="1"/>
  <c r="AF61" i="2"/>
  <c r="T61" i="2"/>
  <c r="S69" i="3" s="1"/>
  <c r="S158" i="2"/>
  <c r="T698" i="2"/>
  <c r="S62" i="3" s="1"/>
  <c r="T614" i="2"/>
  <c r="AH684" i="2"/>
  <c r="AD684" i="2"/>
  <c r="AF684" i="2"/>
  <c r="AE684" i="2"/>
  <c r="U684" i="2"/>
  <c r="S684" i="2"/>
  <c r="AG576" i="2"/>
  <c r="AH576" i="2"/>
  <c r="AD576" i="2"/>
  <c r="U576" i="2"/>
  <c r="AF576" i="2"/>
  <c r="T576" i="2"/>
  <c r="AC576" i="2"/>
  <c r="AE576" i="2"/>
  <c r="S576" i="2"/>
  <c r="AG492" i="2"/>
  <c r="AH492" i="2"/>
  <c r="AE492" i="2"/>
  <c r="AD492" i="2"/>
  <c r="AF492" i="2"/>
  <c r="AC492" i="2"/>
  <c r="U492" i="2"/>
  <c r="T110" i="3" s="1"/>
  <c r="S492" i="2"/>
  <c r="AH408" i="2"/>
  <c r="AG408" i="2"/>
  <c r="AD408" i="2"/>
  <c r="AE408" i="2"/>
  <c r="AF408" i="2"/>
  <c r="U408" i="2"/>
  <c r="T408" i="2"/>
  <c r="AC408" i="2"/>
  <c r="AH336" i="2"/>
  <c r="AG336" i="2"/>
  <c r="AF336" i="2"/>
  <c r="M30" i="3" s="1"/>
  <c r="AC336" i="2"/>
  <c r="AD336" i="2"/>
  <c r="U336" i="2"/>
  <c r="S336" i="2"/>
  <c r="AE336" i="2"/>
  <c r="AH252" i="2"/>
  <c r="AG252" i="2"/>
  <c r="AE252" i="2"/>
  <c r="AF252" i="2"/>
  <c r="AD252" i="2"/>
  <c r="AC252" i="2"/>
  <c r="T252" i="2"/>
  <c r="U252" i="2"/>
  <c r="AG228" i="2"/>
  <c r="AH228" i="2"/>
  <c r="AF228" i="2"/>
  <c r="AD228" i="2"/>
  <c r="AC228" i="2"/>
  <c r="U228" i="2"/>
  <c r="T228" i="2"/>
  <c r="S228" i="2"/>
  <c r="AE228" i="2"/>
  <c r="AF156" i="2"/>
  <c r="M106" i="3" s="1"/>
  <c r="AC156" i="2"/>
  <c r="J106" i="3" s="1"/>
  <c r="AG156" i="2"/>
  <c r="AE156" i="2"/>
  <c r="T156" i="2"/>
  <c r="S106" i="3" s="1"/>
  <c r="AD156" i="2"/>
  <c r="S156" i="2"/>
  <c r="U156" i="2"/>
  <c r="AF84" i="2"/>
  <c r="AD84" i="2"/>
  <c r="K76" i="3" s="1"/>
  <c r="U84" i="2"/>
  <c r="AG84" i="2"/>
  <c r="AC84" i="2"/>
  <c r="J76" i="3" s="1"/>
  <c r="T84" i="2"/>
  <c r="S76" i="3" s="1"/>
  <c r="AH84" i="2"/>
  <c r="AE84" i="2"/>
  <c r="AH12" i="2"/>
  <c r="O15" i="3" s="1"/>
  <c r="AG12" i="2"/>
  <c r="AD12" i="2"/>
  <c r="AE12" i="2"/>
  <c r="L15" i="3" s="1"/>
  <c r="AF12" i="2"/>
  <c r="AC12" i="2"/>
  <c r="J15" i="3" s="1"/>
  <c r="S12" i="2"/>
  <c r="R15" i="3" s="1"/>
  <c r="T12" i="2"/>
  <c r="S15" i="3" s="1"/>
  <c r="S708" i="2"/>
  <c r="T170" i="2"/>
  <c r="U313" i="2"/>
  <c r="S650" i="2"/>
  <c r="S84" i="2"/>
  <c r="S338" i="2"/>
  <c r="S205" i="2"/>
  <c r="T710" i="2"/>
  <c r="T626" i="2"/>
  <c r="T648" i="2"/>
  <c r="T109" i="2"/>
  <c r="S17" i="3" s="1"/>
  <c r="T73" i="2"/>
  <c r="U494" i="2"/>
  <c r="U229" i="2"/>
  <c r="T10" i="3" s="1"/>
  <c r="U230" i="2"/>
  <c r="AC552" i="2"/>
  <c r="AD482" i="2"/>
  <c r="AD649" i="2"/>
  <c r="AG732" i="2"/>
  <c r="AH229" i="2"/>
  <c r="O10" i="3" s="1"/>
  <c r="AH730" i="2"/>
  <c r="AF730" i="2"/>
  <c r="AD730" i="2"/>
  <c r="AC730" i="2"/>
  <c r="AG730" i="2"/>
  <c r="U730" i="2"/>
  <c r="T730" i="2"/>
  <c r="AE718" i="2"/>
  <c r="AG718" i="2"/>
  <c r="AH718" i="2"/>
  <c r="AC718" i="2"/>
  <c r="U718" i="2"/>
  <c r="AD718" i="2"/>
  <c r="AF718" i="2"/>
  <c r="T718" i="2"/>
  <c r="AH706" i="2"/>
  <c r="AG706" i="2"/>
  <c r="AE706" i="2"/>
  <c r="T706" i="2"/>
  <c r="AH694" i="2"/>
  <c r="AG694" i="2"/>
  <c r="AF694" i="2"/>
  <c r="AD694" i="2"/>
  <c r="U694" i="2"/>
  <c r="T111" i="3" s="1"/>
  <c r="AG682" i="2"/>
  <c r="AH682" i="2"/>
  <c r="T682" i="2"/>
  <c r="AD682" i="2"/>
  <c r="AC682" i="2"/>
  <c r="AE670" i="2"/>
  <c r="AC670" i="2"/>
  <c r="U670" i="2"/>
  <c r="AD670" i="2"/>
  <c r="AG670" i="2"/>
  <c r="AF670" i="2"/>
  <c r="T670" i="2"/>
  <c r="AF658" i="2"/>
  <c r="AG658" i="2"/>
  <c r="AD658" i="2"/>
  <c r="AC658" i="2"/>
  <c r="AE658" i="2"/>
  <c r="U658" i="2"/>
  <c r="T658" i="2"/>
  <c r="AH658" i="2"/>
  <c r="AE646" i="2"/>
  <c r="AD646" i="2"/>
  <c r="AG646" i="2"/>
  <c r="AF646" i="2"/>
  <c r="U646" i="2"/>
  <c r="AH646" i="2"/>
  <c r="AF634" i="2"/>
  <c r="M96" i="3" s="1"/>
  <c r="AE634" i="2"/>
  <c r="L96" i="3" s="1"/>
  <c r="U634" i="2"/>
  <c r="T96" i="3" s="1"/>
  <c r="AH622" i="2"/>
  <c r="AE622" i="2"/>
  <c r="AG622" i="2"/>
  <c r="AF622" i="2"/>
  <c r="AC622" i="2"/>
  <c r="AF610" i="2"/>
  <c r="AC610" i="2"/>
  <c r="AG610" i="2"/>
  <c r="T610" i="2"/>
  <c r="AE610" i="2"/>
  <c r="S610" i="2"/>
  <c r="AD610" i="2"/>
  <c r="AG598" i="2"/>
  <c r="AD598" i="2"/>
  <c r="AE598" i="2"/>
  <c r="U598" i="2"/>
  <c r="AF598" i="2"/>
  <c r="AC598" i="2"/>
  <c r="T598" i="2"/>
  <c r="AH586" i="2"/>
  <c r="AD586" i="2"/>
  <c r="AE586" i="2"/>
  <c r="U586" i="2"/>
  <c r="T586" i="2"/>
  <c r="AF586" i="2"/>
  <c r="AH574" i="2"/>
  <c r="AG574" i="2"/>
  <c r="AD574" i="2"/>
  <c r="AF574" i="2"/>
  <c r="U574" i="2"/>
  <c r="AH562" i="2"/>
  <c r="AD562" i="2"/>
  <c r="AC562" i="2"/>
  <c r="AG562" i="2"/>
  <c r="AE562" i="2"/>
  <c r="S562" i="2"/>
  <c r="AG550" i="2"/>
  <c r="AF550" i="2"/>
  <c r="AH550" i="2"/>
  <c r="AE550" i="2"/>
  <c r="AD550" i="2"/>
  <c r="U550" i="2"/>
  <c r="T550" i="2"/>
  <c r="AH538" i="2"/>
  <c r="AG538" i="2"/>
  <c r="AC538" i="2"/>
  <c r="AE538" i="2"/>
  <c r="AG526" i="2"/>
  <c r="AH526" i="2"/>
  <c r="AE526" i="2"/>
  <c r="AC526" i="2"/>
  <c r="AF526" i="2"/>
  <c r="AD526" i="2"/>
  <c r="U526" i="2"/>
  <c r="T526" i="2"/>
  <c r="AG514" i="2"/>
  <c r="AH514" i="2"/>
  <c r="AF514" i="2"/>
  <c r="AE514" i="2"/>
  <c r="AD514" i="2"/>
  <c r="U514" i="2"/>
  <c r="AC514" i="2"/>
  <c r="AG502" i="2"/>
  <c r="AH502" i="2"/>
  <c r="AD502" i="2"/>
  <c r="AF502" i="2"/>
  <c r="AC502" i="2"/>
  <c r="AG490" i="2"/>
  <c r="AC490" i="2"/>
  <c r="AF490" i="2"/>
  <c r="AE490" i="2"/>
  <c r="T490" i="2"/>
  <c r="AD490" i="2"/>
  <c r="S490" i="2"/>
  <c r="AF478" i="2"/>
  <c r="AG478" i="2"/>
  <c r="AD478" i="2"/>
  <c r="AC478" i="2"/>
  <c r="AH478" i="2"/>
  <c r="U478" i="2"/>
  <c r="AE478" i="2"/>
  <c r="T478" i="2"/>
  <c r="AG466" i="2"/>
  <c r="AE466" i="2"/>
  <c r="AF466" i="2"/>
  <c r="AH466" i="2"/>
  <c r="AC466" i="2"/>
  <c r="AD466" i="2"/>
  <c r="AG454" i="2"/>
  <c r="AF454" i="2"/>
  <c r="AE454" i="2"/>
  <c r="AD454" i="2"/>
  <c r="AC454" i="2"/>
  <c r="U454" i="2"/>
  <c r="AH454" i="2"/>
  <c r="T454" i="2"/>
  <c r="AH442" i="2"/>
  <c r="AD442" i="2"/>
  <c r="K78" i="3" s="1"/>
  <c r="AF442" i="2"/>
  <c r="T442" i="2"/>
  <c r="S78" i="3" s="1"/>
  <c r="U442" i="2"/>
  <c r="AG442" i="2"/>
  <c r="AE442" i="2"/>
  <c r="L78" i="3" s="1"/>
  <c r="AF430" i="2"/>
  <c r="AD430" i="2"/>
  <c r="AC430" i="2"/>
  <c r="U430" i="2"/>
  <c r="AE430" i="2"/>
  <c r="AH430" i="2"/>
  <c r="T430" i="2"/>
  <c r="AG418" i="2"/>
  <c r="AH418" i="2"/>
  <c r="AF418" i="2"/>
  <c r="AC418" i="2"/>
  <c r="AE418" i="2"/>
  <c r="S418" i="2"/>
  <c r="U418" i="2"/>
  <c r="AH406" i="2"/>
  <c r="AF406" i="2"/>
  <c r="M91" i="3" s="1"/>
  <c r="AE406" i="2"/>
  <c r="AC406" i="2"/>
  <c r="J91" i="3" s="1"/>
  <c r="AD406" i="2"/>
  <c r="S406" i="2"/>
  <c r="U406" i="2"/>
  <c r="T406" i="2"/>
  <c r="AG406" i="2"/>
  <c r="AF394" i="2"/>
  <c r="AH394" i="2"/>
  <c r="AG394" i="2"/>
  <c r="AC394" i="2"/>
  <c r="T394" i="2"/>
  <c r="AD394" i="2"/>
  <c r="AE394" i="2"/>
  <c r="S394" i="2"/>
  <c r="R109" i="3" s="1"/>
  <c r="AH382" i="2"/>
  <c r="AF382" i="2"/>
  <c r="AE382" i="2"/>
  <c r="AD382" i="2"/>
  <c r="AG382" i="2"/>
  <c r="AC382" i="2"/>
  <c r="AH370" i="2"/>
  <c r="AF370" i="2"/>
  <c r="AG370" i="2"/>
  <c r="AE370" i="2"/>
  <c r="AC370" i="2"/>
  <c r="J114" i="3" s="1"/>
  <c r="U370" i="2"/>
  <c r="AD370" i="2"/>
  <c r="T370" i="2"/>
  <c r="AD358" i="2"/>
  <c r="AF358" i="2"/>
  <c r="AG358" i="2"/>
  <c r="N116" i="3" s="1"/>
  <c r="AH358" i="2"/>
  <c r="U358" i="2"/>
  <c r="T116" i="3" s="1"/>
  <c r="AE358" i="2"/>
  <c r="L116" i="3" s="1"/>
  <c r="AC358" i="2"/>
  <c r="J116" i="3" s="1"/>
  <c r="AH346" i="2"/>
  <c r="O60" i="3" s="1"/>
  <c r="AG346" i="2"/>
  <c r="N60" i="3" s="1"/>
  <c r="T346" i="2"/>
  <c r="S346" i="2"/>
  <c r="U346" i="2"/>
  <c r="T60" i="3" s="1"/>
  <c r="AD346" i="2"/>
  <c r="AC346" i="2"/>
  <c r="AF334" i="2"/>
  <c r="M65" i="3" s="1"/>
  <c r="AD334" i="2"/>
  <c r="AE334" i="2"/>
  <c r="U334" i="2"/>
  <c r="AG334" i="2"/>
  <c r="T334" i="2"/>
  <c r="AG322" i="2"/>
  <c r="N99" i="3" s="1"/>
  <c r="AH322" i="2"/>
  <c r="AF322" i="2"/>
  <c r="AC322" i="2"/>
  <c r="S322" i="2"/>
  <c r="U322" i="2"/>
  <c r="T322" i="2"/>
  <c r="AH310" i="2"/>
  <c r="AF310" i="2"/>
  <c r="AG310" i="2"/>
  <c r="AD310" i="2"/>
  <c r="AC310" i="2"/>
  <c r="U310" i="2"/>
  <c r="T40" i="3" s="1"/>
  <c r="T310" i="2"/>
  <c r="AE310" i="2"/>
  <c r="AH298" i="2"/>
  <c r="AE298" i="2"/>
  <c r="AG286" i="2"/>
  <c r="AF286" i="2"/>
  <c r="AE286" i="2"/>
  <c r="AH286" i="2"/>
  <c r="AD286" i="2"/>
  <c r="K79" i="3" s="1"/>
  <c r="U286" i="2"/>
  <c r="T286" i="2"/>
  <c r="AG274" i="2"/>
  <c r="N36" i="3" s="1"/>
  <c r="AH274" i="2"/>
  <c r="AE274" i="2"/>
  <c r="AD274" i="2"/>
  <c r="AC274" i="2"/>
  <c r="U274" i="2"/>
  <c r="AF274" i="2"/>
  <c r="AG262" i="2"/>
  <c r="AF262" i="2"/>
  <c r="AH262" i="2"/>
  <c r="AE262" i="2"/>
  <c r="AC262" i="2"/>
  <c r="U262" i="2"/>
  <c r="T262" i="2"/>
  <c r="AH250" i="2"/>
  <c r="AF250" i="2"/>
  <c r="AD250" i="2"/>
  <c r="AC250" i="2"/>
  <c r="AG250" i="2"/>
  <c r="U250" i="2"/>
  <c r="T250" i="2"/>
  <c r="AH238" i="2"/>
  <c r="AG238" i="2"/>
  <c r="AC238" i="2"/>
  <c r="AF238" i="2"/>
  <c r="AF226" i="2"/>
  <c r="AG226" i="2"/>
  <c r="AE226" i="2"/>
  <c r="AD226" i="2"/>
  <c r="AG214" i="2"/>
  <c r="AF214" i="2"/>
  <c r="M11" i="3" s="1"/>
  <c r="AE214" i="2"/>
  <c r="AD214" i="2"/>
  <c r="AC214" i="2"/>
  <c r="AH214" i="2"/>
  <c r="U214" i="2"/>
  <c r="T11" i="3" s="1"/>
  <c r="AH202" i="2"/>
  <c r="AG202" i="2"/>
  <c r="AD202" i="2"/>
  <c r="AC202" i="2"/>
  <c r="AG190" i="2"/>
  <c r="AH190" i="2"/>
  <c r="AF190" i="2"/>
  <c r="AE190" i="2"/>
  <c r="AD190" i="2"/>
  <c r="U190" i="2"/>
  <c r="T190" i="2"/>
  <c r="S190" i="2"/>
  <c r="AF178" i="2"/>
  <c r="M55" i="3" s="1"/>
  <c r="AH178" i="2"/>
  <c r="O55" i="3" s="1"/>
  <c r="AG178" i="2"/>
  <c r="AD178" i="2"/>
  <c r="K55" i="3" s="1"/>
  <c r="AC178" i="2"/>
  <c r="U178" i="2"/>
  <c r="T178" i="2"/>
  <c r="S55" i="3" s="1"/>
  <c r="AH166" i="2"/>
  <c r="AF166" i="2"/>
  <c r="M73" i="3" s="1"/>
  <c r="AG166" i="2"/>
  <c r="AD166" i="2"/>
  <c r="K73" i="3" s="1"/>
  <c r="AC166" i="2"/>
  <c r="J73" i="3" s="1"/>
  <c r="AE166" i="2"/>
  <c r="L73" i="3" s="1"/>
  <c r="U166" i="2"/>
  <c r="T73" i="3" s="1"/>
  <c r="T166" i="2"/>
  <c r="AH154" i="2"/>
  <c r="AF154" i="2"/>
  <c r="AC154" i="2"/>
  <c r="AE154" i="2"/>
  <c r="T154" i="2"/>
  <c r="S25" i="3" s="1"/>
  <c r="AG154" i="2"/>
  <c r="U154" i="2"/>
  <c r="AD154" i="2"/>
  <c r="S154" i="2"/>
  <c r="AH142" i="2"/>
  <c r="O67" i="3" s="1"/>
  <c r="AG142" i="2"/>
  <c r="AD142" i="2"/>
  <c r="AF142" i="2"/>
  <c r="AC142" i="2"/>
  <c r="AH130" i="2"/>
  <c r="AG130" i="2"/>
  <c r="AF130" i="2"/>
  <c r="AC130" i="2"/>
  <c r="AE130" i="2"/>
  <c r="L82" i="3" s="1"/>
  <c r="AD130" i="2"/>
  <c r="K82" i="3" s="1"/>
  <c r="U130" i="2"/>
  <c r="T82" i="3" s="1"/>
  <c r="T130" i="2"/>
  <c r="S82" i="3" s="1"/>
  <c r="AG118" i="2"/>
  <c r="AH118" i="2"/>
  <c r="AE118" i="2"/>
  <c r="AF118" i="2"/>
  <c r="AC118" i="2"/>
  <c r="AD118" i="2"/>
  <c r="U118" i="2"/>
  <c r="T118" i="2"/>
  <c r="AE106" i="2"/>
  <c r="AF106" i="2"/>
  <c r="AH106" i="2"/>
  <c r="AC106" i="2"/>
  <c r="J48" i="3" s="1"/>
  <c r="AD106" i="2"/>
  <c r="U106" i="2"/>
  <c r="AH94" i="2"/>
  <c r="AF94" i="2"/>
  <c r="AE94" i="2"/>
  <c r="AD94" i="2"/>
  <c r="AC94" i="2"/>
  <c r="AG94" i="2"/>
  <c r="U94" i="2"/>
  <c r="T94" i="2"/>
  <c r="AH82" i="2"/>
  <c r="AG82" i="2"/>
  <c r="AC82" i="2"/>
  <c r="T82" i="2"/>
  <c r="AE82" i="2"/>
  <c r="S82" i="2"/>
  <c r="AD82" i="2"/>
  <c r="AH70" i="2"/>
  <c r="AC70" i="2"/>
  <c r="AF70" i="2"/>
  <c r="AD70" i="2"/>
  <c r="T70" i="2"/>
  <c r="AE70" i="2"/>
  <c r="U70" i="2"/>
  <c r="S70" i="2"/>
  <c r="AG58" i="2"/>
  <c r="AF58" i="2"/>
  <c r="AE58" i="2"/>
  <c r="AD58" i="2"/>
  <c r="U58" i="2"/>
  <c r="AH58" i="2"/>
  <c r="AC58" i="2"/>
  <c r="T58" i="2"/>
  <c r="AH46" i="2"/>
  <c r="O72" i="3" s="1"/>
  <c r="AE46" i="2"/>
  <c r="L72" i="3" s="1"/>
  <c r="AD46" i="2"/>
  <c r="K72" i="3" s="1"/>
  <c r="AG46" i="2"/>
  <c r="N72" i="3" s="1"/>
  <c r="AC46" i="2"/>
  <c r="T46" i="2"/>
  <c r="S72" i="3" s="1"/>
  <c r="S46" i="2"/>
  <c r="AH34" i="2"/>
  <c r="AD34" i="2"/>
  <c r="AF34" i="2"/>
  <c r="AC34" i="2"/>
  <c r="AF22" i="2"/>
  <c r="AE22" i="2"/>
  <c r="AD22" i="2"/>
  <c r="U22" i="2"/>
  <c r="T22" i="3" s="1"/>
  <c r="AC22" i="2"/>
  <c r="T22" i="2"/>
  <c r="AH10" i="2"/>
  <c r="O8" i="3" s="1"/>
  <c r="AD10" i="2"/>
  <c r="AG10" i="2"/>
  <c r="AC10" i="2"/>
  <c r="U10" i="2"/>
  <c r="T10" i="2"/>
  <c r="S8" i="3" s="1"/>
  <c r="S10" i="2"/>
  <c r="R8" i="3" s="1"/>
  <c r="S226" i="2"/>
  <c r="S358" i="2"/>
  <c r="R116" i="3" s="1"/>
  <c r="S574" i="2"/>
  <c r="S128" i="2"/>
  <c r="S680" i="2"/>
  <c r="S536" i="2"/>
  <c r="S298" i="2"/>
  <c r="S214" i="2"/>
  <c r="S142" i="2"/>
  <c r="S476" i="2"/>
  <c r="T202" i="2"/>
  <c r="T238" i="2"/>
  <c r="T106" i="2"/>
  <c r="T500" i="2"/>
  <c r="U34" i="2"/>
  <c r="U382" i="2"/>
  <c r="U142" i="2"/>
  <c r="AC226" i="2"/>
  <c r="AD418" i="2"/>
  <c r="AF346" i="2"/>
  <c r="AG596" i="2"/>
  <c r="AG22" i="2"/>
  <c r="S658" i="2"/>
  <c r="AG692" i="2"/>
  <c r="N107" i="3" s="1"/>
  <c r="AC692" i="2"/>
  <c r="AE692" i="2"/>
  <c r="L107" i="3" s="1"/>
  <c r="AD692" i="2"/>
  <c r="T692" i="2"/>
  <c r="AH692" i="2"/>
  <c r="AF656" i="2"/>
  <c r="AE656" i="2"/>
  <c r="AG656" i="2"/>
  <c r="AH656" i="2"/>
  <c r="AD656" i="2"/>
  <c r="AG608" i="2"/>
  <c r="AF608" i="2"/>
  <c r="AE608" i="2"/>
  <c r="AD608" i="2"/>
  <c r="AC608" i="2"/>
  <c r="U608" i="2"/>
  <c r="AG548" i="2"/>
  <c r="AF548" i="2"/>
  <c r="M76" i="3" s="1"/>
  <c r="AH548" i="2"/>
  <c r="AD548" i="2"/>
  <c r="U548" i="2"/>
  <c r="T548" i="2"/>
  <c r="S548" i="2"/>
  <c r="AF488" i="2"/>
  <c r="AE488" i="2"/>
  <c r="AD488" i="2"/>
  <c r="AG488" i="2"/>
  <c r="AC488" i="2"/>
  <c r="AH488" i="2"/>
  <c r="U488" i="2"/>
  <c r="T488" i="2"/>
  <c r="AH440" i="2"/>
  <c r="AF440" i="2"/>
  <c r="AD440" i="2"/>
  <c r="AC440" i="2"/>
  <c r="AF380" i="2"/>
  <c r="AG380" i="2"/>
  <c r="AH380" i="2"/>
  <c r="O93" i="3" s="1"/>
  <c r="AD380" i="2"/>
  <c r="U380" i="2"/>
  <c r="AC380" i="2"/>
  <c r="AH344" i="2"/>
  <c r="AC344" i="2"/>
  <c r="T344" i="2"/>
  <c r="AG344" i="2"/>
  <c r="AD344" i="2"/>
  <c r="AF344" i="2"/>
  <c r="U344" i="2"/>
  <c r="S344" i="2"/>
  <c r="AG284" i="2"/>
  <c r="AC284" i="2"/>
  <c r="J94" i="3" s="1"/>
  <c r="AE284" i="2"/>
  <c r="AF284" i="2"/>
  <c r="AH284" i="2"/>
  <c r="S284" i="2"/>
  <c r="U284" i="2"/>
  <c r="T284" i="2"/>
  <c r="AD284" i="2"/>
  <c r="AH260" i="2"/>
  <c r="AF260" i="2"/>
  <c r="AG260" i="2"/>
  <c r="AD260" i="2"/>
  <c r="AE260" i="2"/>
  <c r="AC260" i="2"/>
  <c r="AH224" i="2"/>
  <c r="AF224" i="2"/>
  <c r="AD224" i="2"/>
  <c r="AG224" i="2"/>
  <c r="U224" i="2"/>
  <c r="T224" i="2"/>
  <c r="AC224" i="2"/>
  <c r="S224" i="2"/>
  <c r="AH164" i="2"/>
  <c r="AG164" i="2"/>
  <c r="AE164" i="2"/>
  <c r="AD164" i="2"/>
  <c r="AF164" i="2"/>
  <c r="AC164" i="2"/>
  <c r="AF140" i="2"/>
  <c r="AG140" i="2"/>
  <c r="AD140" i="2"/>
  <c r="K33" i="3" s="1"/>
  <c r="AE140" i="2"/>
  <c r="AH140" i="2"/>
  <c r="AH116" i="2"/>
  <c r="AD116" i="2"/>
  <c r="U116" i="2"/>
  <c r="AG116" i="2"/>
  <c r="AE116" i="2"/>
  <c r="AC116" i="2"/>
  <c r="T116" i="2"/>
  <c r="S114" i="3" s="1"/>
  <c r="AH92" i="2"/>
  <c r="AF92" i="2"/>
  <c r="AG92" i="2"/>
  <c r="AD92" i="2"/>
  <c r="S92" i="2"/>
  <c r="R21" i="3" s="1"/>
  <c r="AG68" i="2"/>
  <c r="N66" i="3" s="1"/>
  <c r="AE68" i="2"/>
  <c r="AD68" i="2"/>
  <c r="K66" i="3" s="1"/>
  <c r="AC68" i="2"/>
  <c r="J66" i="3" s="1"/>
  <c r="AH68" i="2"/>
  <c r="AH8" i="2"/>
  <c r="AG8" i="2"/>
  <c r="AD8" i="2"/>
  <c r="AF8" i="2"/>
  <c r="U8" i="2"/>
  <c r="AE8" i="2"/>
  <c r="T8" i="2"/>
  <c r="S694" i="2"/>
  <c r="S34" i="2"/>
  <c r="S380" i="2"/>
  <c r="S514" i="2"/>
  <c r="S140" i="2"/>
  <c r="R33" i="3" s="1"/>
  <c r="S502" i="2"/>
  <c r="S440" i="2"/>
  <c r="S118" i="2"/>
  <c r="T226" i="2"/>
  <c r="T634" i="2"/>
  <c r="S96" i="3" s="1"/>
  <c r="T646" i="2"/>
  <c r="U392" i="2"/>
  <c r="T80" i="3" s="1"/>
  <c r="AC442" i="2"/>
  <c r="J78" i="3" s="1"/>
  <c r="AC646" i="2"/>
  <c r="AC92" i="2"/>
  <c r="J21" i="3" s="1"/>
  <c r="AC286" i="2"/>
  <c r="J79" i="3" s="1"/>
  <c r="AD262" i="2"/>
  <c r="AD176" i="2"/>
  <c r="AD322" i="2"/>
  <c r="AE238" i="2"/>
  <c r="AE452" i="2"/>
  <c r="AF452" i="2"/>
  <c r="AF68" i="2"/>
  <c r="AG106" i="2"/>
  <c r="AG70" i="2"/>
  <c r="AH490" i="2"/>
  <c r="AH596" i="2"/>
  <c r="AF596" i="2"/>
  <c r="AE596" i="2"/>
  <c r="U596" i="2"/>
  <c r="AC596" i="2"/>
  <c r="AH524" i="2"/>
  <c r="AF524" i="2"/>
  <c r="AD524" i="2"/>
  <c r="K101" i="3" s="1"/>
  <c r="AG524" i="2"/>
  <c r="U524" i="2"/>
  <c r="T101" i="3" s="1"/>
  <c r="T524" i="2"/>
  <c r="S101" i="3" s="1"/>
  <c r="AH464" i="2"/>
  <c r="AG464" i="2"/>
  <c r="N25" i="3" s="1"/>
  <c r="AE464" i="2"/>
  <c r="AD464" i="2"/>
  <c r="AC464" i="2"/>
  <c r="U464" i="2"/>
  <c r="AG404" i="2"/>
  <c r="AH404" i="2"/>
  <c r="AE404" i="2"/>
  <c r="AD404" i="2"/>
  <c r="AC404" i="2"/>
  <c r="U404" i="2"/>
  <c r="T107" i="3" s="1"/>
  <c r="T404" i="2"/>
  <c r="AH332" i="2"/>
  <c r="O111" i="3" s="1"/>
  <c r="AF332" i="2"/>
  <c r="M111" i="3" s="1"/>
  <c r="AG332" i="2"/>
  <c r="AC332" i="2"/>
  <c r="S332" i="2"/>
  <c r="AD332" i="2"/>
  <c r="U332" i="2"/>
  <c r="AG272" i="2"/>
  <c r="AH272" i="2"/>
  <c r="AF272" i="2"/>
  <c r="AC272" i="2"/>
  <c r="AE272" i="2"/>
  <c r="AD272" i="2"/>
  <c r="S272" i="2"/>
  <c r="T272" i="2"/>
  <c r="AC236" i="2"/>
  <c r="T236" i="2"/>
  <c r="AD236" i="2"/>
  <c r="AG236" i="2"/>
  <c r="S236" i="2"/>
  <c r="AE236" i="2"/>
  <c r="AF200" i="2"/>
  <c r="M102" i="3" s="1"/>
  <c r="AH200" i="2"/>
  <c r="O102" i="3" s="1"/>
  <c r="AC200" i="2"/>
  <c r="J102" i="3" s="1"/>
  <c r="T200" i="2"/>
  <c r="S102" i="3" s="1"/>
  <c r="AE200" i="2"/>
  <c r="L102" i="3" s="1"/>
  <c r="U200" i="2"/>
  <c r="T102" i="3" s="1"/>
  <c r="S200" i="2"/>
  <c r="AF20" i="2"/>
  <c r="AC20" i="2"/>
  <c r="AD20" i="2"/>
  <c r="AG20" i="2"/>
  <c r="T20" i="2"/>
  <c r="AE20" i="2"/>
  <c r="S20" i="2"/>
  <c r="S202" i="2"/>
  <c r="S320" i="2"/>
  <c r="R105" i="3" s="1"/>
  <c r="S488" i="2"/>
  <c r="T380" i="2"/>
  <c r="T382" i="2"/>
  <c r="T260" i="2"/>
  <c r="T418" i="2"/>
  <c r="U128" i="2"/>
  <c r="U682" i="2"/>
  <c r="U320" i="2"/>
  <c r="T105" i="3" s="1"/>
  <c r="AC586" i="2"/>
  <c r="AC334" i="2"/>
  <c r="J65" i="3" s="1"/>
  <c r="AC524" i="2"/>
  <c r="J101" i="3" s="1"/>
  <c r="AD622" i="2"/>
  <c r="AE34" i="2"/>
  <c r="AE346" i="2"/>
  <c r="L60" i="3" s="1"/>
  <c r="AF46" i="2"/>
  <c r="AF320" i="2"/>
  <c r="M105" i="3" s="1"/>
  <c r="AG34" i="2"/>
  <c r="AH608" i="2"/>
  <c r="AD538" i="2"/>
  <c r="AG716" i="2"/>
  <c r="AH716" i="2"/>
  <c r="AC716" i="2"/>
  <c r="AD716" i="2"/>
  <c r="U716" i="2"/>
  <c r="T716" i="2"/>
  <c r="AH668" i="2"/>
  <c r="AG668" i="2"/>
  <c r="AF668" i="2"/>
  <c r="AE668" i="2"/>
  <c r="AC668" i="2"/>
  <c r="AD668" i="2"/>
  <c r="AH620" i="2"/>
  <c r="AG620" i="2"/>
  <c r="AD620" i="2"/>
  <c r="AF620" i="2"/>
  <c r="U620" i="2"/>
  <c r="AE620" i="2"/>
  <c r="T620" i="2"/>
  <c r="AF560" i="2"/>
  <c r="AG560" i="2"/>
  <c r="AC560" i="2"/>
  <c r="S560" i="2"/>
  <c r="AD560" i="2"/>
  <c r="AH500" i="2"/>
  <c r="AE500" i="2"/>
  <c r="AF500" i="2"/>
  <c r="AC500" i="2"/>
  <c r="AG500" i="2"/>
  <c r="AD500" i="2"/>
  <c r="AG428" i="2"/>
  <c r="AF428" i="2"/>
  <c r="AD428" i="2"/>
  <c r="AE428" i="2"/>
  <c r="S428" i="2"/>
  <c r="U428" i="2"/>
  <c r="T428" i="2"/>
  <c r="AC428" i="2"/>
  <c r="AH428" i="2"/>
  <c r="AD368" i="2"/>
  <c r="K103" i="3" s="1"/>
  <c r="AH368" i="2"/>
  <c r="O103" i="3" s="1"/>
  <c r="U368" i="2"/>
  <c r="T103" i="3" s="1"/>
  <c r="AE368" i="2"/>
  <c r="L103" i="3" s="1"/>
  <c r="AC368" i="2"/>
  <c r="T368" i="2"/>
  <c r="S103" i="3" s="1"/>
  <c r="AG368" i="2"/>
  <c r="S368" i="2"/>
  <c r="AG308" i="2"/>
  <c r="AE308" i="2"/>
  <c r="AF308" i="2"/>
  <c r="AH308" i="2"/>
  <c r="AC308" i="2"/>
  <c r="U308" i="2"/>
  <c r="T20" i="3" s="1"/>
  <c r="AD308" i="2"/>
  <c r="K20" i="3" s="1"/>
  <c r="AF32" i="2"/>
  <c r="M50" i="3" s="1"/>
  <c r="AE32" i="2"/>
  <c r="AH32" i="2"/>
  <c r="O50" i="3" s="1"/>
  <c r="AC32" i="2"/>
  <c r="AD32" i="2"/>
  <c r="U32" i="2"/>
  <c r="T50" i="3" s="1"/>
  <c r="AG32" i="2"/>
  <c r="T32" i="2"/>
  <c r="S50" i="3" s="1"/>
  <c r="S106" i="2"/>
  <c r="S622" i="2"/>
  <c r="S382" i="2"/>
  <c r="S164" i="2"/>
  <c r="R114" i="3" s="1"/>
  <c r="S22" i="2"/>
  <c r="S250" i="2"/>
  <c r="S308" i="2"/>
  <c r="S68" i="2"/>
  <c r="T574" i="2"/>
  <c r="U656" i="2"/>
  <c r="T67" i="3" s="1"/>
  <c r="U238" i="2"/>
  <c r="U502" i="2"/>
  <c r="U562" i="2"/>
  <c r="AC656" i="2"/>
  <c r="AC620" i="2"/>
  <c r="AC140" i="2"/>
  <c r="J33" i="3" s="1"/>
  <c r="AE178" i="2"/>
  <c r="L55" i="3" s="1"/>
  <c r="AE344" i="2"/>
  <c r="AF716" i="2"/>
  <c r="AF10" i="2"/>
  <c r="AG634" i="2"/>
  <c r="AH728" i="2"/>
  <c r="AG728" i="2"/>
  <c r="AF728" i="2"/>
  <c r="AE728" i="2"/>
  <c r="AD728" i="2"/>
  <c r="U728" i="2"/>
  <c r="T75" i="3" s="1"/>
  <c r="AC728" i="2"/>
  <c r="J75" i="3" s="1"/>
  <c r="AH680" i="2"/>
  <c r="AG680" i="2"/>
  <c r="AD680" i="2"/>
  <c r="AF680" i="2"/>
  <c r="AE680" i="2"/>
  <c r="AG632" i="2"/>
  <c r="N115" i="3" s="1"/>
  <c r="AH632" i="2"/>
  <c r="AF632" i="2"/>
  <c r="M115" i="3" s="1"/>
  <c r="AE632" i="2"/>
  <c r="T632" i="2"/>
  <c r="S115" i="3" s="1"/>
  <c r="AD632" i="2"/>
  <c r="K115" i="3" s="1"/>
  <c r="AH572" i="2"/>
  <c r="O110" i="3" s="1"/>
  <c r="AD572" i="2"/>
  <c r="AC572" i="2"/>
  <c r="AG572" i="2"/>
  <c r="AE572" i="2"/>
  <c r="S572" i="2"/>
  <c r="AF512" i="2"/>
  <c r="AH512" i="2"/>
  <c r="AG512" i="2"/>
  <c r="AE512" i="2"/>
  <c r="AD512" i="2"/>
  <c r="T512" i="2"/>
  <c r="AC512" i="2"/>
  <c r="U512" i="2"/>
  <c r="AH452" i="2"/>
  <c r="AG452" i="2"/>
  <c r="AD452" i="2"/>
  <c r="T452" i="2"/>
  <c r="AH392" i="2"/>
  <c r="AF392" i="2"/>
  <c r="AE392" i="2"/>
  <c r="AD392" i="2"/>
  <c r="K80" i="3" s="1"/>
  <c r="AG392" i="2"/>
  <c r="AC392" i="2"/>
  <c r="J80" i="3" s="1"/>
  <c r="AH356" i="2"/>
  <c r="AG356" i="2"/>
  <c r="AF356" i="2"/>
  <c r="AE356" i="2"/>
  <c r="AC356" i="2"/>
  <c r="AD356" i="2"/>
  <c r="U356" i="2"/>
  <c r="AH296" i="2"/>
  <c r="AD296" i="2"/>
  <c r="AF296" i="2"/>
  <c r="AC296" i="2"/>
  <c r="U296" i="2"/>
  <c r="AE296" i="2"/>
  <c r="T296" i="2"/>
  <c r="AG296" i="2"/>
  <c r="S296" i="2"/>
  <c r="AH248" i="2"/>
  <c r="AD248" i="2"/>
  <c r="AE248" i="2"/>
  <c r="AC248" i="2"/>
  <c r="T248" i="2"/>
  <c r="AG212" i="2"/>
  <c r="AF212" i="2"/>
  <c r="AH212" i="2"/>
  <c r="AE212" i="2"/>
  <c r="AC212" i="2"/>
  <c r="U212" i="2"/>
  <c r="AD212" i="2"/>
  <c r="T212" i="2"/>
  <c r="AH188" i="2"/>
  <c r="AG188" i="2"/>
  <c r="AE188" i="2"/>
  <c r="AF188" i="2"/>
  <c r="AD188" i="2"/>
  <c r="AG176" i="2"/>
  <c r="N12" i="3" s="1"/>
  <c r="AF176" i="2"/>
  <c r="M12" i="3" s="1"/>
  <c r="AE176" i="2"/>
  <c r="L12" i="3" s="1"/>
  <c r="U176" i="2"/>
  <c r="T12" i="3" s="1"/>
  <c r="S176" i="2"/>
  <c r="T176" i="2"/>
  <c r="S12" i="3" s="1"/>
  <c r="AH152" i="2"/>
  <c r="AE152" i="2"/>
  <c r="AD152" i="2"/>
  <c r="AG152" i="2"/>
  <c r="AF152" i="2"/>
  <c r="AC152" i="2"/>
  <c r="AH128" i="2"/>
  <c r="AG128" i="2"/>
  <c r="AF128" i="2"/>
  <c r="AE128" i="2"/>
  <c r="AD128" i="2"/>
  <c r="AH104" i="2"/>
  <c r="AD104" i="2"/>
  <c r="AC104" i="2"/>
  <c r="AE104" i="2"/>
  <c r="T104" i="2"/>
  <c r="S104" i="2"/>
  <c r="R6" i="3" s="1"/>
  <c r="AG104" i="2"/>
  <c r="AF80" i="2"/>
  <c r="AH80" i="2"/>
  <c r="O37" i="3" s="1"/>
  <c r="AG80" i="2"/>
  <c r="AD80" i="2"/>
  <c r="AC80" i="2"/>
  <c r="U80" i="2"/>
  <c r="T80" i="2"/>
  <c r="AG44" i="2"/>
  <c r="AH44" i="2"/>
  <c r="AF44" i="2"/>
  <c r="AC44" i="2"/>
  <c r="S44" i="2"/>
  <c r="AD44" i="2"/>
  <c r="AE44" i="2"/>
  <c r="S356" i="2"/>
  <c r="S538" i="2"/>
  <c r="S526" i="2"/>
  <c r="S478" i="2"/>
  <c r="S668" i="2"/>
  <c r="T656" i="2"/>
  <c r="T188" i="2"/>
  <c r="T214" i="2"/>
  <c r="T142" i="2"/>
  <c r="S67" i="3" s="1"/>
  <c r="T514" i="2"/>
  <c r="U298" i="2"/>
  <c r="U92" i="2"/>
  <c r="U440" i="2"/>
  <c r="T99" i="3" s="1"/>
  <c r="U394" i="2"/>
  <c r="AC706" i="2"/>
  <c r="AC190" i="2"/>
  <c r="J90" i="3" s="1"/>
  <c r="AE730" i="2"/>
  <c r="AE440" i="2"/>
  <c r="AE224" i="2"/>
  <c r="AE10" i="2"/>
  <c r="AF706" i="2"/>
  <c r="AF82" i="2"/>
  <c r="AF236" i="2"/>
  <c r="AG586" i="2"/>
  <c r="AH226" i="2"/>
  <c r="AH334" i="2"/>
  <c r="AH22" i="2"/>
  <c r="AH20" i="2"/>
  <c r="AH704" i="2"/>
  <c r="AC704" i="2"/>
  <c r="AG704" i="2"/>
  <c r="N112" i="3" s="1"/>
  <c r="AD704" i="2"/>
  <c r="K112" i="3" s="1"/>
  <c r="T704" i="2"/>
  <c r="S112" i="3" s="1"/>
  <c r="AE704" i="2"/>
  <c r="L112" i="3" s="1"/>
  <c r="AF704" i="2"/>
  <c r="M112" i="3" s="1"/>
  <c r="S704" i="2"/>
  <c r="R112" i="3" s="1"/>
  <c r="AG644" i="2"/>
  <c r="AH644" i="2"/>
  <c r="AE644" i="2"/>
  <c r="AD644" i="2"/>
  <c r="AC644" i="2"/>
  <c r="AF644" i="2"/>
  <c r="U644" i="2"/>
  <c r="AH584" i="2"/>
  <c r="AG584" i="2"/>
  <c r="N113" i="3" s="1"/>
  <c r="AD584" i="2"/>
  <c r="AF584" i="2"/>
  <c r="M113" i="3" s="1"/>
  <c r="AC584" i="2"/>
  <c r="J113" i="3" s="1"/>
  <c r="T584" i="2"/>
  <c r="S113" i="3" s="1"/>
  <c r="AH536" i="2"/>
  <c r="AE536" i="2"/>
  <c r="AF536" i="2"/>
  <c r="AG536" i="2"/>
  <c r="AD536" i="2"/>
  <c r="AH476" i="2"/>
  <c r="O106" i="3" s="1"/>
  <c r="AF476" i="2"/>
  <c r="AD476" i="2"/>
  <c r="AG476" i="2"/>
  <c r="AE476" i="2"/>
  <c r="L106" i="3" s="1"/>
  <c r="AC476" i="2"/>
  <c r="AH416" i="2"/>
  <c r="AG416" i="2"/>
  <c r="AE416" i="2"/>
  <c r="AD416" i="2"/>
  <c r="AC416" i="2"/>
  <c r="AF416" i="2"/>
  <c r="U416" i="2"/>
  <c r="AG320" i="2"/>
  <c r="N105" i="3" s="1"/>
  <c r="AC320" i="2"/>
  <c r="J105" i="3" s="1"/>
  <c r="AD320" i="2"/>
  <c r="K105" i="3" s="1"/>
  <c r="AH56" i="2"/>
  <c r="AF56" i="2"/>
  <c r="AG56" i="2"/>
  <c r="N13" i="3" s="1"/>
  <c r="AE56" i="2"/>
  <c r="AD56" i="2"/>
  <c r="AC56" i="2"/>
  <c r="U56" i="2"/>
  <c r="T56" i="2"/>
  <c r="S644" i="2"/>
  <c r="S274" i="2"/>
  <c r="S464" i="2"/>
  <c r="S608" i="2"/>
  <c r="S646" i="2"/>
  <c r="S416" i="2"/>
  <c r="S80" i="2"/>
  <c r="S454" i="2"/>
  <c r="S404" i="2"/>
  <c r="T538" i="2"/>
  <c r="T466" i="2"/>
  <c r="T320" i="2"/>
  <c r="S105" i="3" s="1"/>
  <c r="U538" i="2"/>
  <c r="U500" i="2"/>
  <c r="U68" i="2"/>
  <c r="AC632" i="2"/>
  <c r="J115" i="3" s="1"/>
  <c r="AD706" i="2"/>
  <c r="AD298" i="2"/>
  <c r="K70" i="3" s="1"/>
  <c r="AE202" i="2"/>
  <c r="AE574" i="2"/>
  <c r="AF248" i="2"/>
  <c r="AF538" i="2"/>
  <c r="AH634" i="2"/>
  <c r="AH598" i="2"/>
  <c r="AH320" i="2"/>
  <c r="O105" i="3" s="1"/>
  <c r="AG719" i="2"/>
  <c r="AH719" i="2"/>
  <c r="AE719" i="2"/>
  <c r="AD719" i="2"/>
  <c r="AH707" i="2"/>
  <c r="AG707" i="2"/>
  <c r="AH683" i="2"/>
  <c r="AF683" i="2"/>
  <c r="AG683" i="2"/>
  <c r="AG671" i="2"/>
  <c r="AF671" i="2"/>
  <c r="AG659" i="2"/>
  <c r="AE659" i="2"/>
  <c r="AD659" i="2"/>
  <c r="AG647" i="2"/>
  <c r="AH647" i="2"/>
  <c r="AF647" i="2"/>
  <c r="AE647" i="2"/>
  <c r="AH635" i="2"/>
  <c r="AF635" i="2"/>
  <c r="AE635" i="2"/>
  <c r="AD635" i="2"/>
  <c r="AF623" i="2"/>
  <c r="AD623" i="2"/>
  <c r="AC623" i="2"/>
  <c r="AH623" i="2"/>
  <c r="AG623" i="2"/>
  <c r="AG611" i="2"/>
  <c r="AH611" i="2"/>
  <c r="AE611" i="2"/>
  <c r="AD611" i="2"/>
  <c r="AG599" i="2"/>
  <c r="AE599" i="2"/>
  <c r="AD599" i="2"/>
  <c r="AH599" i="2"/>
  <c r="AG587" i="2"/>
  <c r="AE587" i="2"/>
  <c r="AG575" i="2"/>
  <c r="N61" i="3" s="1"/>
  <c r="AH575" i="2"/>
  <c r="O61" i="3" s="1"/>
  <c r="AF575" i="2"/>
  <c r="M61" i="3" s="1"/>
  <c r="AC575" i="2"/>
  <c r="J61" i="3" s="1"/>
  <c r="AE575" i="2"/>
  <c r="L61" i="3" s="1"/>
  <c r="AD575" i="2"/>
  <c r="K61" i="3" s="1"/>
  <c r="AH563" i="2"/>
  <c r="AG563" i="2"/>
  <c r="AF563" i="2"/>
  <c r="AE563" i="2"/>
  <c r="AH539" i="2"/>
  <c r="AG539" i="2"/>
  <c r="AF539" i="2"/>
  <c r="M94" i="3" s="1"/>
  <c r="AE539" i="2"/>
  <c r="AG527" i="2"/>
  <c r="AF527" i="2"/>
  <c r="AE527" i="2"/>
  <c r="AC527" i="2"/>
  <c r="AG515" i="2"/>
  <c r="AC515" i="2"/>
  <c r="AE515" i="2"/>
  <c r="AH503" i="2"/>
  <c r="AF503" i="2"/>
  <c r="AG491" i="2"/>
  <c r="AE491" i="2"/>
  <c r="AD491" i="2"/>
  <c r="AG467" i="2"/>
  <c r="AH467" i="2"/>
  <c r="AH443" i="2"/>
  <c r="AG443" i="2"/>
  <c r="AF431" i="2"/>
  <c r="AG431" i="2"/>
  <c r="AC431" i="2"/>
  <c r="AH431" i="2"/>
  <c r="AE431" i="2"/>
  <c r="AD431" i="2"/>
  <c r="AH419" i="2"/>
  <c r="AF419" i="2"/>
  <c r="AG419" i="2"/>
  <c r="AF407" i="2"/>
  <c r="AD407" i="2"/>
  <c r="AH407" i="2"/>
  <c r="AH395" i="2"/>
  <c r="AF395" i="2"/>
  <c r="AG395" i="2"/>
  <c r="AG383" i="2"/>
  <c r="AH383" i="2"/>
  <c r="AD383" i="2"/>
  <c r="AH371" i="2"/>
  <c r="AG371" i="2"/>
  <c r="AF359" i="2"/>
  <c r="M5" i="3" s="1"/>
  <c r="AE359" i="2"/>
  <c r="L5" i="3" s="1"/>
  <c r="AG347" i="2"/>
  <c r="N39" i="3" s="1"/>
  <c r="AE347" i="2"/>
  <c r="AH347" i="2"/>
  <c r="AD335" i="2"/>
  <c r="AG335" i="2"/>
  <c r="AE335" i="2"/>
  <c r="AF323" i="2"/>
  <c r="AH323" i="2"/>
  <c r="AD323" i="2"/>
  <c r="AC323" i="2"/>
  <c r="AF311" i="2"/>
  <c r="M8" i="3" s="1"/>
  <c r="AE311" i="2"/>
  <c r="L8" i="3" s="1"/>
  <c r="AC311" i="2"/>
  <c r="J8" i="3" s="1"/>
  <c r="AG299" i="2"/>
  <c r="AE299" i="2"/>
  <c r="AF287" i="2"/>
  <c r="AD287" i="2"/>
  <c r="AG275" i="2"/>
  <c r="AH275" i="2"/>
  <c r="AG263" i="2"/>
  <c r="AF263" i="2"/>
  <c r="AH263" i="2"/>
  <c r="AE263" i="2"/>
  <c r="AH251" i="2"/>
  <c r="AE251" i="2"/>
  <c r="AD251" i="2"/>
  <c r="AF239" i="2"/>
  <c r="AH239" i="2"/>
  <c r="AD239" i="2"/>
  <c r="AC239" i="2"/>
  <c r="AH227" i="2"/>
  <c r="AF227" i="2"/>
  <c r="AG227" i="2"/>
  <c r="AD227" i="2"/>
  <c r="K6" i="3" s="1"/>
  <c r="AF203" i="2"/>
  <c r="M66" i="3" s="1"/>
  <c r="AH203" i="2"/>
  <c r="AE203" i="2"/>
  <c r="L66" i="3" s="1"/>
  <c r="AH729" i="2"/>
  <c r="AF729" i="2"/>
  <c r="AG729" i="2"/>
  <c r="AG717" i="2"/>
  <c r="AH717" i="2"/>
  <c r="AD717" i="2"/>
  <c r="AH705" i="2"/>
  <c r="AD705" i="2"/>
  <c r="K77" i="3" s="1"/>
  <c r="AG705" i="2"/>
  <c r="AH693" i="2"/>
  <c r="AF693" i="2"/>
  <c r="AG693" i="2"/>
  <c r="AH681" i="2"/>
  <c r="AG681" i="2"/>
  <c r="AF681" i="2"/>
  <c r="AF669" i="2"/>
  <c r="AE669" i="2"/>
  <c r="AH657" i="2"/>
  <c r="AF657" i="2"/>
  <c r="AD657" i="2"/>
  <c r="AG645" i="2"/>
  <c r="AF645" i="2"/>
  <c r="AE645" i="2"/>
  <c r="AH645" i="2"/>
  <c r="O79" i="3" s="1"/>
  <c r="AG633" i="2"/>
  <c r="AH633" i="2"/>
  <c r="AG621" i="2"/>
  <c r="AH621" i="2"/>
  <c r="AF621" i="2"/>
  <c r="AE621" i="2"/>
  <c r="AD621" i="2"/>
  <c r="AG609" i="2"/>
  <c r="AH609" i="2"/>
  <c r="AH597" i="2"/>
  <c r="AG597" i="2"/>
  <c r="AH585" i="2"/>
  <c r="AG585" i="2"/>
  <c r="AH573" i="2"/>
  <c r="AF573" i="2"/>
  <c r="AH561" i="2"/>
  <c r="AD561" i="2"/>
  <c r="AG561" i="2"/>
  <c r="AF561" i="2"/>
  <c r="AH549" i="2"/>
  <c r="AF549" i="2"/>
  <c r="AE549" i="2"/>
  <c r="L89" i="3" s="1"/>
  <c r="AH537" i="2"/>
  <c r="AF537" i="2"/>
  <c r="AG537" i="2"/>
  <c r="AG525" i="2"/>
  <c r="AE525" i="2"/>
  <c r="AD525" i="2"/>
  <c r="AH513" i="2"/>
  <c r="AF513" i="2"/>
  <c r="M21" i="3" s="1"/>
  <c r="AG513" i="2"/>
  <c r="AG501" i="2"/>
  <c r="N74" i="3" s="1"/>
  <c r="AE501" i="2"/>
  <c r="L74" i="3" s="1"/>
  <c r="AD501" i="2"/>
  <c r="K74" i="3" s="1"/>
  <c r="AH501" i="2"/>
  <c r="O74" i="3" s="1"/>
  <c r="AF501" i="2"/>
  <c r="M74" i="3" s="1"/>
  <c r="AG489" i="2"/>
  <c r="AH489" i="2"/>
  <c r="AH465" i="2"/>
  <c r="O98" i="3" s="1"/>
  <c r="AE465" i="2"/>
  <c r="AG465" i="2"/>
  <c r="AD465" i="2"/>
  <c r="K98" i="3" s="1"/>
  <c r="AG453" i="2"/>
  <c r="AF453" i="2"/>
  <c r="AE453" i="2"/>
  <c r="AH441" i="2"/>
  <c r="AG441" i="2"/>
  <c r="AC441" i="2"/>
  <c r="J64" i="3" s="1"/>
  <c r="AF441" i="2"/>
  <c r="AG417" i="2"/>
  <c r="AH417" i="2"/>
  <c r="AF417" i="2"/>
  <c r="AD417" i="2"/>
  <c r="AC417" i="2"/>
  <c r="AH405" i="2"/>
  <c r="AF405" i="2"/>
  <c r="AE405" i="2"/>
  <c r="AH393" i="2"/>
  <c r="AF393" i="2"/>
  <c r="AD393" i="2"/>
  <c r="AE393" i="2"/>
  <c r="AH357" i="2"/>
  <c r="AG357" i="2"/>
  <c r="AE357" i="2"/>
  <c r="AD357" i="2"/>
  <c r="AG345" i="2"/>
  <c r="AF345" i="2"/>
  <c r="AE345" i="2"/>
  <c r="AH345" i="2"/>
  <c r="AF333" i="2"/>
  <c r="AD333" i="2"/>
  <c r="AH321" i="2"/>
  <c r="AF321" i="2"/>
  <c r="AE321" i="2"/>
  <c r="AD321" i="2"/>
  <c r="AG309" i="2"/>
  <c r="AH309" i="2"/>
  <c r="AF309" i="2"/>
  <c r="AE309" i="2"/>
  <c r="AG297" i="2"/>
  <c r="AF297" i="2"/>
  <c r="AE297" i="2"/>
  <c r="AH297" i="2"/>
  <c r="O109" i="3" s="1"/>
  <c r="AH285" i="2"/>
  <c r="AG285" i="2"/>
  <c r="AF285" i="2"/>
  <c r="AE285" i="2"/>
  <c r="AH273" i="2"/>
  <c r="AG273" i="2"/>
  <c r="AF273" i="2"/>
  <c r="AE273" i="2"/>
  <c r="AF261" i="2"/>
  <c r="AE261" i="2"/>
  <c r="AH261" i="2"/>
  <c r="AD261" i="2"/>
  <c r="AG249" i="2"/>
  <c r="N38" i="3" s="1"/>
  <c r="AF249" i="2"/>
  <c r="M38" i="3" s="1"/>
  <c r="AD249" i="2"/>
  <c r="AC249" i="2"/>
  <c r="J38" i="3" s="1"/>
  <c r="AH249" i="2"/>
  <c r="AE249" i="2"/>
  <c r="AH237" i="2"/>
  <c r="AF237" i="2"/>
  <c r="AH213" i="2"/>
  <c r="AG213" i="2"/>
  <c r="AH201" i="2"/>
  <c r="AF201" i="2"/>
  <c r="AG201" i="2"/>
  <c r="AC201" i="2"/>
  <c r="AF731" i="2"/>
  <c r="AF465" i="2"/>
  <c r="M98" i="3" s="1"/>
  <c r="AF611" i="2"/>
  <c r="AG573" i="2"/>
  <c r="AG455" i="2"/>
  <c r="AH453" i="2"/>
  <c r="AG551" i="2"/>
  <c r="AD405" i="2"/>
  <c r="AD681" i="2"/>
  <c r="AD441" i="2"/>
  <c r="AF429" i="2"/>
  <c r="AF719" i="2"/>
  <c r="AF477" i="2"/>
  <c r="AG405" i="2"/>
  <c r="AG381" i="2"/>
  <c r="AH369" i="2"/>
  <c r="AH527" i="2"/>
  <c r="AH311" i="2"/>
  <c r="AC669" i="2"/>
  <c r="AC645" i="2"/>
  <c r="AD369" i="2"/>
  <c r="AD479" i="2"/>
  <c r="AD297" i="2"/>
  <c r="K109" i="3" s="1"/>
  <c r="AE573" i="2"/>
  <c r="AE623" i="2"/>
  <c r="AF213" i="2"/>
  <c r="AF707" i="2"/>
  <c r="AG549" i="2"/>
  <c r="AG695" i="2"/>
  <c r="AH491" i="2"/>
  <c r="AH669" i="2"/>
  <c r="AH525" i="2"/>
  <c r="AH725" i="2"/>
  <c r="AH617" i="2"/>
  <c r="AG713" i="2"/>
  <c r="N122" i="3" s="1"/>
  <c r="AD713" i="2"/>
  <c r="AH713" i="2"/>
  <c r="AH701" i="2"/>
  <c r="AF701" i="2"/>
  <c r="AG689" i="2"/>
  <c r="AE689" i="2"/>
  <c r="AD689" i="2"/>
  <c r="AG665" i="2"/>
  <c r="AH665" i="2"/>
  <c r="AE665" i="2"/>
  <c r="AF653" i="2"/>
  <c r="AH653" i="2"/>
  <c r="AD653" i="2"/>
  <c r="AC653" i="2"/>
  <c r="AH641" i="2"/>
  <c r="AF641" i="2"/>
  <c r="AE641" i="2"/>
  <c r="AH629" i="2"/>
  <c r="O38" i="3" s="1"/>
  <c r="AE629" i="2"/>
  <c r="AG605" i="2"/>
  <c r="AH605" i="2"/>
  <c r="AF605" i="2"/>
  <c r="AE605" i="2"/>
  <c r="AH593" i="2"/>
  <c r="AG593" i="2"/>
  <c r="AF593" i="2"/>
  <c r="AG581" i="2"/>
  <c r="AH581" i="2"/>
  <c r="AG569" i="2"/>
  <c r="AD569" i="2"/>
  <c r="AH533" i="2"/>
  <c r="AD533" i="2"/>
  <c r="AH521" i="2"/>
  <c r="O34" i="3" s="1"/>
  <c r="AE521" i="2"/>
  <c r="AH497" i="2"/>
  <c r="AF497" i="2"/>
  <c r="M95" i="3" s="1"/>
  <c r="AG485" i="2"/>
  <c r="AH485" i="2"/>
  <c r="AF485" i="2"/>
  <c r="AE485" i="2"/>
  <c r="AF461" i="2"/>
  <c r="AE461" i="2"/>
  <c r="AH449" i="2"/>
  <c r="AF449" i="2"/>
  <c r="AG437" i="2"/>
  <c r="AH437" i="2"/>
  <c r="AF437" i="2"/>
  <c r="M99" i="3" s="1"/>
  <c r="AH425" i="2"/>
  <c r="AG425" i="2"/>
  <c r="AD425" i="2"/>
  <c r="AH413" i="2"/>
  <c r="AF413" i="2"/>
  <c r="AG413" i="2"/>
  <c r="AD413" i="2"/>
  <c r="K30" i="3" s="1"/>
  <c r="AH389" i="2"/>
  <c r="AF389" i="2"/>
  <c r="AH377" i="2"/>
  <c r="AG377" i="2"/>
  <c r="N80" i="3" s="1"/>
  <c r="AE377" i="2"/>
  <c r="L80" i="3" s="1"/>
  <c r="AH365" i="2"/>
  <c r="AF365" i="2"/>
  <c r="AG353" i="2"/>
  <c r="AF353" i="2"/>
  <c r="AD341" i="2"/>
  <c r="AH341" i="2"/>
  <c r="AG329" i="2"/>
  <c r="AH329" i="2"/>
  <c r="AH317" i="2"/>
  <c r="AG317" i="2"/>
  <c r="AF317" i="2"/>
  <c r="M93" i="3" s="1"/>
  <c r="AG293" i="2"/>
  <c r="N23" i="3" s="1"/>
  <c r="AH293" i="2"/>
  <c r="O23" i="3" s="1"/>
  <c r="AE293" i="2"/>
  <c r="L23" i="3" s="1"/>
  <c r="AG281" i="2"/>
  <c r="AF281" i="2"/>
  <c r="AD281" i="2"/>
  <c r="AF269" i="2"/>
  <c r="AD269" i="2"/>
  <c r="AC269" i="2"/>
  <c r="AH257" i="2"/>
  <c r="AG257" i="2"/>
  <c r="AE257" i="2"/>
  <c r="AH245" i="2"/>
  <c r="AG245" i="2"/>
  <c r="AH233" i="2"/>
  <c r="AC233" i="2"/>
  <c r="AH221" i="2"/>
  <c r="AC221" i="2"/>
  <c r="AH209" i="2"/>
  <c r="AF209" i="2"/>
  <c r="AG209" i="2"/>
  <c r="AG197" i="2"/>
  <c r="AC197" i="2"/>
  <c r="AF143" i="2"/>
  <c r="M101" i="3" s="1"/>
  <c r="AH143" i="2"/>
  <c r="O101" i="3" s="1"/>
  <c r="AH189" i="2"/>
  <c r="O108" i="3" s="1"/>
  <c r="AF189" i="2"/>
  <c r="AD161" i="2"/>
  <c r="AG143" i="2"/>
  <c r="AG185" i="2"/>
  <c r="AH155" i="2"/>
  <c r="AG149" i="2"/>
  <c r="AH149" i="2"/>
  <c r="AG125" i="2"/>
  <c r="AH125" i="2"/>
  <c r="AE161" i="2"/>
  <c r="AF149" i="2"/>
  <c r="M19" i="3" s="1"/>
  <c r="AF161" i="2"/>
  <c r="M25" i="3" s="1"/>
  <c r="AE189" i="2"/>
  <c r="AF179" i="2"/>
  <c r="AG141" i="2"/>
  <c r="AH141" i="2"/>
  <c r="AG535" i="2"/>
  <c r="AH535" i="2"/>
  <c r="AH283" i="2"/>
  <c r="AG283" i="2"/>
  <c r="AH559" i="2"/>
  <c r="O83" i="3" s="1"/>
  <c r="AH177" i="2"/>
  <c r="AG571" i="2"/>
  <c r="AG667" i="2"/>
  <c r="N77" i="3" s="1"/>
  <c r="AH523" i="2"/>
  <c r="AH105" i="2"/>
  <c r="AH47" i="2"/>
  <c r="J16" i="3"/>
  <c r="C117" i="3"/>
  <c r="C52" i="3"/>
  <c r="C54" i="3"/>
  <c r="K117" i="3"/>
  <c r="C97" i="3"/>
  <c r="K97" i="3"/>
  <c r="C11" i="3"/>
  <c r="C6" i="3"/>
  <c r="D11" i="3"/>
  <c r="E16" i="3"/>
  <c r="D4" i="3"/>
  <c r="C23" i="3"/>
  <c r="D57" i="3"/>
  <c r="D48" i="3"/>
  <c r="E53" i="3"/>
  <c r="N51" i="3"/>
  <c r="E119" i="3"/>
  <c r="E23" i="3"/>
  <c r="F38" i="3"/>
  <c r="C48" i="3"/>
  <c r="C46" i="3"/>
  <c r="D19" i="3"/>
  <c r="E107" i="3"/>
  <c r="J36" i="3"/>
  <c r="D91" i="3"/>
  <c r="E95" i="3"/>
  <c r="G121" i="3"/>
  <c r="D68" i="3"/>
  <c r="E46" i="3"/>
  <c r="E37" i="3"/>
  <c r="G117" i="3"/>
  <c r="C57" i="3"/>
  <c r="D53" i="3"/>
  <c r="E42" i="3"/>
  <c r="G6" i="3"/>
  <c r="E27" i="3"/>
  <c r="G37" i="3"/>
  <c r="C79" i="3"/>
  <c r="D117" i="3"/>
  <c r="E10" i="3"/>
  <c r="E56" i="3"/>
  <c r="H68" i="3"/>
  <c r="C84" i="3"/>
  <c r="D46" i="3"/>
  <c r="E57" i="3"/>
  <c r="E47" i="3"/>
  <c r="H69" i="3"/>
  <c r="C4" i="3"/>
  <c r="C119" i="3"/>
  <c r="C19" i="3"/>
  <c r="C37" i="3"/>
  <c r="D96" i="3"/>
  <c r="E93" i="3"/>
  <c r="D47" i="3"/>
  <c r="E117" i="3"/>
  <c r="E97" i="3"/>
  <c r="E6" i="3"/>
  <c r="E11" i="3"/>
  <c r="G112" i="3"/>
  <c r="G48" i="3"/>
  <c r="H47" i="3"/>
  <c r="J60" i="3"/>
  <c r="J49" i="3"/>
  <c r="D97" i="3"/>
  <c r="E116" i="3"/>
  <c r="E103" i="3"/>
  <c r="E81" i="3"/>
  <c r="E87" i="3"/>
  <c r="E5" i="3"/>
  <c r="F9" i="3"/>
  <c r="H8" i="3"/>
  <c r="K45" i="3"/>
  <c r="C122" i="3"/>
  <c r="C91" i="3"/>
  <c r="D44" i="3"/>
  <c r="D8" i="3"/>
  <c r="E112" i="3"/>
  <c r="E44" i="3"/>
  <c r="E69" i="3"/>
  <c r="F16" i="3"/>
  <c r="G57" i="3"/>
  <c r="H78" i="3"/>
  <c r="K121" i="3"/>
  <c r="C77" i="3"/>
  <c r="C53" i="3"/>
  <c r="E48" i="3"/>
  <c r="F36" i="3"/>
  <c r="H61" i="3"/>
  <c r="K54" i="3"/>
  <c r="D61" i="3"/>
  <c r="D12" i="3"/>
  <c r="D95" i="3"/>
  <c r="E122" i="3"/>
  <c r="E24" i="3"/>
  <c r="E55" i="3"/>
  <c r="E45" i="3"/>
  <c r="E9" i="3"/>
  <c r="F100" i="3"/>
  <c r="F99" i="3"/>
  <c r="F32" i="3"/>
  <c r="G12" i="3"/>
  <c r="H104" i="3"/>
  <c r="C107" i="3"/>
  <c r="D6" i="3"/>
  <c r="E121" i="3"/>
  <c r="E104" i="3"/>
  <c r="E12" i="3"/>
  <c r="E28" i="3"/>
  <c r="E89" i="3"/>
  <c r="F122" i="3"/>
  <c r="F70" i="3"/>
  <c r="F45" i="3"/>
  <c r="F56" i="3"/>
  <c r="G16" i="3"/>
  <c r="D69" i="3"/>
  <c r="E77" i="3"/>
  <c r="E79" i="3"/>
  <c r="E54" i="3"/>
  <c r="E52" i="3"/>
  <c r="E84" i="3"/>
  <c r="F121" i="3"/>
  <c r="F10" i="3"/>
  <c r="F28" i="3"/>
  <c r="F47" i="3"/>
  <c r="G45" i="3"/>
  <c r="H57" i="3"/>
  <c r="J50" i="3"/>
  <c r="K8" i="3"/>
  <c r="E115" i="3"/>
  <c r="E85" i="3"/>
  <c r="E73" i="3"/>
  <c r="E40" i="3"/>
  <c r="F120" i="3"/>
  <c r="F71" i="3"/>
  <c r="F30" i="3"/>
  <c r="F15" i="3"/>
  <c r="G28" i="3"/>
  <c r="J119" i="3"/>
  <c r="T46" i="3"/>
  <c r="J4" i="3"/>
  <c r="J23" i="3"/>
  <c r="J27" i="3"/>
  <c r="D104" i="3"/>
  <c r="D16" i="3"/>
  <c r="D89" i="3"/>
  <c r="E113" i="3"/>
  <c r="E96" i="3"/>
  <c r="E106" i="3"/>
  <c r="E21" i="3"/>
  <c r="E50" i="3"/>
  <c r="F102" i="3"/>
  <c r="G122" i="3"/>
  <c r="G30" i="3"/>
  <c r="H16" i="3"/>
  <c r="C59" i="3"/>
  <c r="C27" i="3"/>
  <c r="F61" i="3"/>
  <c r="F12" i="3"/>
  <c r="F95" i="3"/>
  <c r="G120" i="3"/>
  <c r="G69" i="3"/>
  <c r="V92" i="3"/>
  <c r="U92" i="3"/>
  <c r="Q92" i="3"/>
  <c r="P92" i="3"/>
  <c r="G76" i="3"/>
  <c r="V98" i="3"/>
  <c r="U98" i="3"/>
  <c r="T98" i="3"/>
  <c r="Q98" i="3"/>
  <c r="P98" i="3"/>
  <c r="S98" i="3"/>
  <c r="L98" i="3"/>
  <c r="J98" i="3"/>
  <c r="R98" i="3"/>
  <c r="N98" i="3"/>
  <c r="V111" i="3"/>
  <c r="U111" i="3"/>
  <c r="S111" i="3"/>
  <c r="Q111" i="3"/>
  <c r="P111" i="3"/>
  <c r="L111" i="3"/>
  <c r="K111" i="3"/>
  <c r="J111" i="3"/>
  <c r="V74" i="3"/>
  <c r="U74" i="3"/>
  <c r="T74" i="3"/>
  <c r="Q74" i="3"/>
  <c r="P74" i="3"/>
  <c r="S74" i="3"/>
  <c r="R74" i="3"/>
  <c r="J74" i="3"/>
  <c r="V64" i="3"/>
  <c r="U64" i="3"/>
  <c r="Q64" i="3"/>
  <c r="P64" i="3"/>
  <c r="V86" i="3"/>
  <c r="U86" i="3"/>
  <c r="Q86" i="3"/>
  <c r="P86" i="3"/>
  <c r="V114" i="3"/>
  <c r="U114" i="3"/>
  <c r="Q114" i="3"/>
  <c r="P114" i="3"/>
  <c r="V51" i="3"/>
  <c r="U51" i="3"/>
  <c r="T51" i="3"/>
  <c r="Q51" i="3"/>
  <c r="P51" i="3"/>
  <c r="M51" i="3"/>
  <c r="J51" i="3"/>
  <c r="V72" i="3"/>
  <c r="U72" i="3"/>
  <c r="T72" i="3"/>
  <c r="Q72" i="3"/>
  <c r="R72" i="3"/>
  <c r="P72" i="3"/>
  <c r="J72" i="3"/>
  <c r="M72" i="3"/>
  <c r="V67" i="3"/>
  <c r="U67" i="3"/>
  <c r="Q67" i="3"/>
  <c r="P67" i="3"/>
  <c r="V14" i="3"/>
  <c r="U14" i="3"/>
  <c r="T14" i="3"/>
  <c r="Q14" i="3"/>
  <c r="P14" i="3"/>
  <c r="O14" i="3"/>
  <c r="R14" i="3"/>
  <c r="S14" i="3"/>
  <c r="K14" i="3"/>
  <c r="M14" i="3"/>
  <c r="J14" i="3"/>
  <c r="N14" i="3"/>
  <c r="C118" i="3"/>
  <c r="C29" i="3"/>
  <c r="C109" i="3"/>
  <c r="C88" i="3"/>
  <c r="C3" i="3"/>
  <c r="C92" i="3"/>
  <c r="C82" i="3"/>
  <c r="C76" i="3"/>
  <c r="C26" i="3"/>
  <c r="F115" i="3"/>
  <c r="F116" i="3"/>
  <c r="F85" i="3"/>
  <c r="F103" i="3"/>
  <c r="F73" i="3"/>
  <c r="F81" i="3"/>
  <c r="F40" i="3"/>
  <c r="F42" i="3"/>
  <c r="F5" i="3"/>
  <c r="G115" i="3"/>
  <c r="G74" i="3"/>
  <c r="G55" i="3"/>
  <c r="G91" i="3"/>
  <c r="G40" i="3"/>
  <c r="G67" i="3"/>
  <c r="H100" i="3"/>
  <c r="H80" i="3"/>
  <c r="H4" i="3"/>
  <c r="H55" i="3"/>
  <c r="H3" i="3"/>
  <c r="H82" i="3"/>
  <c r="H26" i="3"/>
  <c r="J112" i="3"/>
  <c r="J44" i="3"/>
  <c r="K116" i="3"/>
  <c r="K9" i="3"/>
  <c r="V59" i="3"/>
  <c r="U59" i="3"/>
  <c r="Q59" i="3"/>
  <c r="P59" i="3"/>
  <c r="L59" i="3"/>
  <c r="K59" i="3"/>
  <c r="J59" i="3"/>
  <c r="V2" i="3"/>
  <c r="U2" i="3"/>
  <c r="T2" i="3"/>
  <c r="S2" i="3"/>
  <c r="P2" i="3"/>
  <c r="Q2" i="3"/>
  <c r="H2" i="3"/>
  <c r="V105" i="3"/>
  <c r="U105" i="3"/>
  <c r="P105" i="3"/>
  <c r="H105" i="3"/>
  <c r="V110" i="3"/>
  <c r="U110" i="3"/>
  <c r="S110" i="3"/>
  <c r="P110" i="3"/>
  <c r="H110" i="3"/>
  <c r="Q110" i="3"/>
  <c r="V90" i="3"/>
  <c r="U90" i="3"/>
  <c r="P90" i="3"/>
  <c r="N90" i="3"/>
  <c r="Q90" i="3"/>
  <c r="H90" i="3"/>
  <c r="V101" i="3"/>
  <c r="U101" i="3"/>
  <c r="P101" i="3"/>
  <c r="R101" i="3"/>
  <c r="Q101" i="3"/>
  <c r="L101" i="3"/>
  <c r="H101" i="3"/>
  <c r="V34" i="3"/>
  <c r="U34" i="3"/>
  <c r="T34" i="3"/>
  <c r="P34" i="3"/>
  <c r="R34" i="3"/>
  <c r="J34" i="3"/>
  <c r="H34" i="3"/>
  <c r="Q34" i="3"/>
  <c r="V39" i="3"/>
  <c r="U39" i="3"/>
  <c r="P39" i="3"/>
  <c r="K39" i="3"/>
  <c r="H39" i="3"/>
  <c r="Q39" i="3"/>
  <c r="V13" i="3"/>
  <c r="U13" i="3"/>
  <c r="P13" i="3"/>
  <c r="Q13" i="3"/>
  <c r="H13" i="3"/>
  <c r="V43" i="3"/>
  <c r="U43" i="3"/>
  <c r="P43" i="3"/>
  <c r="Q43" i="3"/>
  <c r="H43" i="3"/>
  <c r="V62" i="3"/>
  <c r="U62" i="3"/>
  <c r="P62" i="3"/>
  <c r="H62" i="3"/>
  <c r="Q62" i="3"/>
  <c r="C98" i="3"/>
  <c r="C111" i="3"/>
  <c r="C74" i="3"/>
  <c r="C64" i="3"/>
  <c r="C86" i="3"/>
  <c r="C114" i="3"/>
  <c r="C51" i="3"/>
  <c r="C72" i="3"/>
  <c r="C67" i="3"/>
  <c r="C14" i="3"/>
  <c r="D118" i="3"/>
  <c r="D29" i="3"/>
  <c r="D109" i="3"/>
  <c r="D59" i="3"/>
  <c r="D88" i="3"/>
  <c r="D3" i="3"/>
  <c r="D92" i="3"/>
  <c r="D82" i="3"/>
  <c r="D76" i="3"/>
  <c r="D26" i="3"/>
  <c r="F113" i="3"/>
  <c r="F112" i="3"/>
  <c r="F96" i="3"/>
  <c r="F44" i="3"/>
  <c r="F106" i="3"/>
  <c r="F68" i="3"/>
  <c r="F21" i="3"/>
  <c r="F50" i="3"/>
  <c r="F8" i="3"/>
  <c r="G113" i="3"/>
  <c r="G29" i="3"/>
  <c r="G110" i="3"/>
  <c r="G21" i="3"/>
  <c r="G82" i="3"/>
  <c r="G43" i="3"/>
  <c r="H122" i="3"/>
  <c r="H116" i="3"/>
  <c r="H109" i="3"/>
  <c r="H12" i="3"/>
  <c r="H114" i="3"/>
  <c r="H72" i="3"/>
  <c r="H14" i="3"/>
  <c r="J46" i="3"/>
  <c r="J57" i="3"/>
  <c r="J53" i="3"/>
  <c r="J37" i="3"/>
  <c r="K44" i="3"/>
  <c r="L14" i="3"/>
  <c r="O27" i="3"/>
  <c r="V75" i="3"/>
  <c r="U75" i="3"/>
  <c r="Q75" i="3"/>
  <c r="H75" i="3"/>
  <c r="G75" i="3"/>
  <c r="V58" i="3"/>
  <c r="U58" i="3"/>
  <c r="S58" i="3"/>
  <c r="O58" i="3"/>
  <c r="N58" i="3"/>
  <c r="M58" i="3"/>
  <c r="T58" i="3"/>
  <c r="R58" i="3"/>
  <c r="L58" i="3"/>
  <c r="J58" i="3"/>
  <c r="H58" i="3"/>
  <c r="G58" i="3"/>
  <c r="P58" i="3"/>
  <c r="V20" i="3"/>
  <c r="U20" i="3"/>
  <c r="S20" i="3"/>
  <c r="P20" i="3"/>
  <c r="H20" i="3"/>
  <c r="G20" i="3"/>
  <c r="Q20" i="3"/>
  <c r="V108" i="3"/>
  <c r="U108" i="3"/>
  <c r="Q108" i="3"/>
  <c r="H108" i="3"/>
  <c r="G108" i="3"/>
  <c r="P108" i="3"/>
  <c r="V83" i="3"/>
  <c r="U83" i="3"/>
  <c r="Q83" i="3"/>
  <c r="P83" i="3"/>
  <c r="H83" i="3"/>
  <c r="G83" i="3"/>
  <c r="V17" i="3"/>
  <c r="U17" i="3"/>
  <c r="O17" i="3"/>
  <c r="R17" i="3"/>
  <c r="Q17" i="3"/>
  <c r="H17" i="3"/>
  <c r="L17" i="3"/>
  <c r="G17" i="3"/>
  <c r="V35" i="3"/>
  <c r="U35" i="3"/>
  <c r="T35" i="3"/>
  <c r="S35" i="3"/>
  <c r="O35" i="3"/>
  <c r="N35" i="3"/>
  <c r="M35" i="3"/>
  <c r="R35" i="3"/>
  <c r="Q35" i="3"/>
  <c r="J35" i="3"/>
  <c r="H35" i="3"/>
  <c r="G35" i="3"/>
  <c r="P35" i="3"/>
  <c r="L35" i="3"/>
  <c r="V25" i="3"/>
  <c r="U25" i="3"/>
  <c r="Q25" i="3"/>
  <c r="P25" i="3"/>
  <c r="H25" i="3"/>
  <c r="G25" i="3"/>
  <c r="V22" i="3"/>
  <c r="U22" i="3"/>
  <c r="Q22" i="3"/>
  <c r="H22" i="3"/>
  <c r="G22" i="3"/>
  <c r="V63" i="3"/>
  <c r="U63" i="3"/>
  <c r="R63" i="3"/>
  <c r="Q63" i="3"/>
  <c r="H63" i="3"/>
  <c r="G63" i="3"/>
  <c r="P63" i="3"/>
  <c r="C2" i="3"/>
  <c r="C105" i="3"/>
  <c r="C110" i="3"/>
  <c r="C90" i="3"/>
  <c r="C101" i="3"/>
  <c r="C34" i="3"/>
  <c r="C39" i="3"/>
  <c r="C13" i="3"/>
  <c r="C43" i="3"/>
  <c r="C62" i="3"/>
  <c r="D98" i="3"/>
  <c r="D111" i="3"/>
  <c r="D74" i="3"/>
  <c r="D64" i="3"/>
  <c r="D86" i="3"/>
  <c r="D114" i="3"/>
  <c r="D51" i="3"/>
  <c r="D72" i="3"/>
  <c r="D67" i="3"/>
  <c r="D14" i="3"/>
  <c r="E118" i="3"/>
  <c r="E29" i="3"/>
  <c r="E109" i="3"/>
  <c r="E59" i="3"/>
  <c r="E88" i="3"/>
  <c r="E92" i="3"/>
  <c r="E82" i="3"/>
  <c r="E76" i="3"/>
  <c r="E26" i="3"/>
  <c r="F119" i="3"/>
  <c r="F46" i="3"/>
  <c r="F4" i="3"/>
  <c r="F19" i="3"/>
  <c r="F53" i="3"/>
  <c r="F23" i="3"/>
  <c r="F37" i="3"/>
  <c r="F27" i="3"/>
  <c r="G119" i="3"/>
  <c r="G111" i="3"/>
  <c r="G70" i="3"/>
  <c r="G54" i="3"/>
  <c r="G23" i="3"/>
  <c r="G72" i="3"/>
  <c r="H121" i="3"/>
  <c r="H112" i="3"/>
  <c r="H74" i="3"/>
  <c r="H41" i="3"/>
  <c r="H28" i="3"/>
  <c r="H89" i="3"/>
  <c r="J100" i="3"/>
  <c r="K58" i="3"/>
  <c r="N118" i="3"/>
  <c r="Q68" i="3"/>
  <c r="V3" i="3"/>
  <c r="U3" i="3"/>
  <c r="R3" i="3"/>
  <c r="Q3" i="3"/>
  <c r="P3" i="3"/>
  <c r="L3" i="3"/>
  <c r="T3" i="3"/>
  <c r="S3" i="3"/>
  <c r="O3" i="3"/>
  <c r="V100" i="3"/>
  <c r="U100" i="3"/>
  <c r="Q100" i="3"/>
  <c r="K100" i="3"/>
  <c r="N100" i="3"/>
  <c r="P100" i="3"/>
  <c r="V78" i="3"/>
  <c r="U78" i="3"/>
  <c r="Q78" i="3"/>
  <c r="G78" i="3"/>
  <c r="V60" i="3"/>
  <c r="U60" i="3"/>
  <c r="R60" i="3"/>
  <c r="Q60" i="3"/>
  <c r="K60" i="3"/>
  <c r="M60" i="3"/>
  <c r="S60" i="3"/>
  <c r="G60" i="3"/>
  <c r="P60" i="3"/>
  <c r="V99" i="3"/>
  <c r="U99" i="3"/>
  <c r="Q99" i="3"/>
  <c r="P99" i="3"/>
  <c r="G99" i="3"/>
  <c r="V102" i="3"/>
  <c r="U102" i="3"/>
  <c r="R102" i="3"/>
  <c r="Q102" i="3"/>
  <c r="K102" i="3"/>
  <c r="N102" i="3"/>
  <c r="H102" i="3"/>
  <c r="G102" i="3"/>
  <c r="P102" i="3"/>
  <c r="V33" i="3"/>
  <c r="U33" i="3"/>
  <c r="Q33" i="3"/>
  <c r="P33" i="3"/>
  <c r="M33" i="3"/>
  <c r="H33" i="3"/>
  <c r="G33" i="3"/>
  <c r="N33" i="3"/>
  <c r="V32" i="3"/>
  <c r="U32" i="3"/>
  <c r="Q32" i="3"/>
  <c r="H32" i="3"/>
  <c r="G32" i="3"/>
  <c r="V31" i="3"/>
  <c r="U31" i="3"/>
  <c r="Q31" i="3"/>
  <c r="H31" i="3"/>
  <c r="G31" i="3"/>
  <c r="P31" i="3"/>
  <c r="V65" i="3"/>
  <c r="U65" i="3"/>
  <c r="Q65" i="3"/>
  <c r="P65" i="3"/>
  <c r="H65" i="3"/>
  <c r="G65" i="3"/>
  <c r="V7" i="3"/>
  <c r="U7" i="3"/>
  <c r="R7" i="3"/>
  <c r="Q7" i="3"/>
  <c r="H7" i="3"/>
  <c r="G7" i="3"/>
  <c r="V49" i="3"/>
  <c r="U49" i="3"/>
  <c r="T49" i="3"/>
  <c r="R49" i="3"/>
  <c r="N49" i="3"/>
  <c r="M49" i="3"/>
  <c r="L49" i="3"/>
  <c r="S49" i="3"/>
  <c r="Q49" i="3"/>
  <c r="K49" i="3"/>
  <c r="H49" i="3"/>
  <c r="O49" i="3"/>
  <c r="G49" i="3"/>
  <c r="F49" i="3"/>
  <c r="P49" i="3"/>
  <c r="C75" i="3"/>
  <c r="C58" i="3"/>
  <c r="C20" i="3"/>
  <c r="C108" i="3"/>
  <c r="C83" i="3"/>
  <c r="C17" i="3"/>
  <c r="C35" i="3"/>
  <c r="C25" i="3"/>
  <c r="C22" i="3"/>
  <c r="C63" i="3"/>
  <c r="D2" i="3"/>
  <c r="D105" i="3"/>
  <c r="D110" i="3"/>
  <c r="D90" i="3"/>
  <c r="D101" i="3"/>
  <c r="D34" i="3"/>
  <c r="D39" i="3"/>
  <c r="D13" i="3"/>
  <c r="D43" i="3"/>
  <c r="D62" i="3"/>
  <c r="E98" i="3"/>
  <c r="E111" i="3"/>
  <c r="E74" i="3"/>
  <c r="E64" i="3"/>
  <c r="E86" i="3"/>
  <c r="E114" i="3"/>
  <c r="E51" i="3"/>
  <c r="E72" i="3"/>
  <c r="E67" i="3"/>
  <c r="E14" i="3"/>
  <c r="F118" i="3"/>
  <c r="F29" i="3"/>
  <c r="F59" i="3"/>
  <c r="F3" i="3"/>
  <c r="F92" i="3"/>
  <c r="F82" i="3"/>
  <c r="F76" i="3"/>
  <c r="G105" i="3"/>
  <c r="G10" i="3"/>
  <c r="G41" i="3"/>
  <c r="G68" i="3"/>
  <c r="G92" i="3"/>
  <c r="G13" i="3"/>
  <c r="G47" i="3"/>
  <c r="H120" i="3"/>
  <c r="H46" i="3"/>
  <c r="H99" i="3"/>
  <c r="H73" i="3"/>
  <c r="H30" i="3"/>
  <c r="H18" i="3"/>
  <c r="J121" i="3"/>
  <c r="K50" i="3"/>
  <c r="M2" i="3"/>
  <c r="O100" i="3"/>
  <c r="P75" i="3"/>
  <c r="V109" i="3"/>
  <c r="U109" i="3"/>
  <c r="Q109" i="3"/>
  <c r="P109" i="3"/>
  <c r="V122" i="3"/>
  <c r="U122" i="3"/>
  <c r="T122" i="3"/>
  <c r="Q122" i="3"/>
  <c r="P122" i="3"/>
  <c r="J122" i="3"/>
  <c r="R122" i="3"/>
  <c r="V107" i="3"/>
  <c r="U107" i="3"/>
  <c r="Q107" i="3"/>
  <c r="P107" i="3"/>
  <c r="O107" i="3"/>
  <c r="R107" i="3"/>
  <c r="V24" i="3"/>
  <c r="U24" i="3"/>
  <c r="Q24" i="3"/>
  <c r="P24" i="3"/>
  <c r="V70" i="3"/>
  <c r="U70" i="3"/>
  <c r="Q70" i="3"/>
  <c r="P70" i="3"/>
  <c r="N70" i="3"/>
  <c r="V55" i="3"/>
  <c r="U55" i="3"/>
  <c r="T55" i="3"/>
  <c r="Q55" i="3"/>
  <c r="P55" i="3"/>
  <c r="J55" i="3"/>
  <c r="N55" i="3"/>
  <c r="R55" i="3"/>
  <c r="V93" i="3"/>
  <c r="U93" i="3"/>
  <c r="Q93" i="3"/>
  <c r="P93" i="3"/>
  <c r="H93" i="3"/>
  <c r="V45" i="3"/>
  <c r="U45" i="3"/>
  <c r="T45" i="3"/>
  <c r="S45" i="3"/>
  <c r="R45" i="3"/>
  <c r="Q45" i="3"/>
  <c r="P45" i="3"/>
  <c r="J45" i="3"/>
  <c r="N45" i="3"/>
  <c r="H45" i="3"/>
  <c r="L45" i="3"/>
  <c r="M45" i="3"/>
  <c r="V38" i="3"/>
  <c r="U38" i="3"/>
  <c r="Q38" i="3"/>
  <c r="P38" i="3"/>
  <c r="H38" i="3"/>
  <c r="V9" i="3"/>
  <c r="U9" i="3"/>
  <c r="Q9" i="3"/>
  <c r="P9" i="3"/>
  <c r="O9" i="3"/>
  <c r="H9" i="3"/>
  <c r="V56" i="3"/>
  <c r="U56" i="3"/>
  <c r="Q56" i="3"/>
  <c r="P56" i="3"/>
  <c r="H56" i="3"/>
  <c r="C100" i="3"/>
  <c r="C78" i="3"/>
  <c r="C60" i="3"/>
  <c r="C99" i="3"/>
  <c r="C102" i="3"/>
  <c r="C33" i="3"/>
  <c r="C32" i="3"/>
  <c r="C31" i="3"/>
  <c r="C65" i="3"/>
  <c r="C7" i="3"/>
  <c r="C49" i="3"/>
  <c r="D75" i="3"/>
  <c r="D58" i="3"/>
  <c r="D20" i="3"/>
  <c r="D108" i="3"/>
  <c r="D83" i="3"/>
  <c r="D17" i="3"/>
  <c r="D35" i="3"/>
  <c r="D25" i="3"/>
  <c r="D22" i="3"/>
  <c r="D63" i="3"/>
  <c r="E2" i="3"/>
  <c r="E105" i="3"/>
  <c r="E110" i="3"/>
  <c r="E90" i="3"/>
  <c r="E101" i="3"/>
  <c r="E34" i="3"/>
  <c r="E39" i="3"/>
  <c r="E13" i="3"/>
  <c r="E43" i="3"/>
  <c r="E62" i="3"/>
  <c r="F98" i="3"/>
  <c r="F111" i="3"/>
  <c r="F74" i="3"/>
  <c r="F64" i="3"/>
  <c r="F86" i="3"/>
  <c r="F114" i="3"/>
  <c r="F51" i="3"/>
  <c r="F72" i="3"/>
  <c r="F67" i="3"/>
  <c r="F14" i="3"/>
  <c r="G98" i="3"/>
  <c r="G24" i="3"/>
  <c r="G97" i="3"/>
  <c r="G73" i="3"/>
  <c r="G51" i="3"/>
  <c r="G9" i="3"/>
  <c r="H115" i="3"/>
  <c r="H70" i="3"/>
  <c r="H106" i="3"/>
  <c r="H40" i="3"/>
  <c r="H42" i="3"/>
  <c r="J77" i="3"/>
  <c r="J54" i="3"/>
  <c r="M78" i="3"/>
  <c r="P78" i="3"/>
  <c r="Q8" i="3"/>
  <c r="V26" i="3"/>
  <c r="U26" i="3"/>
  <c r="Q26" i="3"/>
  <c r="P26" i="3"/>
  <c r="R26" i="3"/>
  <c r="K26" i="3"/>
  <c r="J26" i="3"/>
  <c r="V121" i="3"/>
  <c r="U121" i="3"/>
  <c r="R121" i="3"/>
  <c r="P121" i="3"/>
  <c r="M121" i="3"/>
  <c r="Q121" i="3"/>
  <c r="V61" i="3"/>
  <c r="U61" i="3"/>
  <c r="T61" i="3"/>
  <c r="S61" i="3"/>
  <c r="R61" i="3"/>
  <c r="P61" i="3"/>
  <c r="Q61" i="3"/>
  <c r="V104" i="3"/>
  <c r="U104" i="3"/>
  <c r="T104" i="3"/>
  <c r="S104" i="3"/>
  <c r="R104" i="3"/>
  <c r="P104" i="3"/>
  <c r="M104" i="3"/>
  <c r="Q104" i="3"/>
  <c r="V10" i="3"/>
  <c r="U10" i="3"/>
  <c r="R10" i="3"/>
  <c r="P10" i="3"/>
  <c r="M10" i="3"/>
  <c r="Q10" i="3"/>
  <c r="V12" i="3"/>
  <c r="U12" i="3"/>
  <c r="R12" i="3"/>
  <c r="P12" i="3"/>
  <c r="O12" i="3"/>
  <c r="Q12" i="3"/>
  <c r="V16" i="3"/>
  <c r="U16" i="3"/>
  <c r="T16" i="3"/>
  <c r="S16" i="3"/>
  <c r="R16" i="3"/>
  <c r="P16" i="3"/>
  <c r="O16" i="3"/>
  <c r="M16" i="3"/>
  <c r="L16" i="3"/>
  <c r="V28" i="3"/>
  <c r="U28" i="3"/>
  <c r="P28" i="3"/>
  <c r="Q28" i="3"/>
  <c r="V95" i="3"/>
  <c r="U95" i="3"/>
  <c r="P95" i="3"/>
  <c r="Q95" i="3"/>
  <c r="V89" i="3"/>
  <c r="U89" i="3"/>
  <c r="P89" i="3"/>
  <c r="Q89" i="3"/>
  <c r="V47" i="3"/>
  <c r="U47" i="3"/>
  <c r="P47" i="3"/>
  <c r="C24" i="3"/>
  <c r="C70" i="3"/>
  <c r="C55" i="3"/>
  <c r="C93" i="3"/>
  <c r="C45" i="3"/>
  <c r="C38" i="3"/>
  <c r="C9" i="3"/>
  <c r="C56" i="3"/>
  <c r="D100" i="3"/>
  <c r="D78" i="3"/>
  <c r="D60" i="3"/>
  <c r="D99" i="3"/>
  <c r="D102" i="3"/>
  <c r="D33" i="3"/>
  <c r="D32" i="3"/>
  <c r="D31" i="3"/>
  <c r="D65" i="3"/>
  <c r="D7" i="3"/>
  <c r="D49" i="3"/>
  <c r="E75" i="3"/>
  <c r="E58" i="3"/>
  <c r="E20" i="3"/>
  <c r="E108" i="3"/>
  <c r="E83" i="3"/>
  <c r="E17" i="3"/>
  <c r="E35" i="3"/>
  <c r="E25" i="3"/>
  <c r="E22" i="3"/>
  <c r="E63" i="3"/>
  <c r="F2" i="3"/>
  <c r="F105" i="3"/>
  <c r="F110" i="3"/>
  <c r="F90" i="3"/>
  <c r="F101" i="3"/>
  <c r="F34" i="3"/>
  <c r="F39" i="3"/>
  <c r="F13" i="3"/>
  <c r="F43" i="3"/>
  <c r="F62" i="3"/>
  <c r="G2" i="3"/>
  <c r="G104" i="3"/>
  <c r="G71" i="3"/>
  <c r="G106" i="3"/>
  <c r="G3" i="3"/>
  <c r="G39" i="3"/>
  <c r="G89" i="3"/>
  <c r="H113" i="3"/>
  <c r="H111" i="3"/>
  <c r="H10" i="3"/>
  <c r="H19" i="3"/>
  <c r="H21" i="3"/>
  <c r="H50" i="3"/>
  <c r="M107" i="3"/>
  <c r="M3" i="3"/>
  <c r="O46" i="3"/>
  <c r="V88" i="3"/>
  <c r="U88" i="3"/>
  <c r="Q88" i="3"/>
  <c r="P88" i="3"/>
  <c r="V77" i="3"/>
  <c r="U77" i="3"/>
  <c r="T77" i="3"/>
  <c r="S77" i="3"/>
  <c r="R77" i="3"/>
  <c r="Q77" i="3"/>
  <c r="O77" i="3"/>
  <c r="H77" i="3"/>
  <c r="P77" i="3"/>
  <c r="M77" i="3"/>
  <c r="L77" i="3"/>
  <c r="V117" i="3"/>
  <c r="U117" i="3"/>
  <c r="T117" i="3"/>
  <c r="S117" i="3"/>
  <c r="R117" i="3"/>
  <c r="Q117" i="3"/>
  <c r="O117" i="3"/>
  <c r="N117" i="3"/>
  <c r="H117" i="3"/>
  <c r="M117" i="3"/>
  <c r="L117" i="3"/>
  <c r="P117" i="3"/>
  <c r="V79" i="3"/>
  <c r="U79" i="3"/>
  <c r="R79" i="3"/>
  <c r="Q79" i="3"/>
  <c r="H79" i="3"/>
  <c r="P79" i="3"/>
  <c r="V97" i="3"/>
  <c r="U97" i="3"/>
  <c r="T97" i="3"/>
  <c r="S97" i="3"/>
  <c r="R97" i="3"/>
  <c r="Q97" i="3"/>
  <c r="O97" i="3"/>
  <c r="N97" i="3"/>
  <c r="H97" i="3"/>
  <c r="M97" i="3"/>
  <c r="L97" i="3"/>
  <c r="V54" i="3"/>
  <c r="U54" i="3"/>
  <c r="T54" i="3"/>
  <c r="R54" i="3"/>
  <c r="S54" i="3"/>
  <c r="Q54" i="3"/>
  <c r="O54" i="3"/>
  <c r="N54" i="3"/>
  <c r="H54" i="3"/>
  <c r="P54" i="3"/>
  <c r="M54" i="3"/>
  <c r="V91" i="3"/>
  <c r="U91" i="3"/>
  <c r="Q91" i="3"/>
  <c r="H91" i="3"/>
  <c r="P91" i="3"/>
  <c r="V52" i="3"/>
  <c r="U52" i="3"/>
  <c r="Q52" i="3"/>
  <c r="O52" i="3"/>
  <c r="H52" i="3"/>
  <c r="P52" i="3"/>
  <c r="V6" i="3"/>
  <c r="U6" i="3"/>
  <c r="Q6" i="3"/>
  <c r="H6" i="3"/>
  <c r="P6" i="3"/>
  <c r="V84" i="3"/>
  <c r="U84" i="3"/>
  <c r="Q84" i="3"/>
  <c r="H84" i="3"/>
  <c r="P84" i="3"/>
  <c r="V11" i="3"/>
  <c r="U11" i="3"/>
  <c r="Q11" i="3"/>
  <c r="N11" i="3"/>
  <c r="R11" i="3"/>
  <c r="H11" i="3"/>
  <c r="P11" i="3"/>
  <c r="C121" i="3"/>
  <c r="C61" i="3"/>
  <c r="C104" i="3"/>
  <c r="C10" i="3"/>
  <c r="C12" i="3"/>
  <c r="C16" i="3"/>
  <c r="C28" i="3"/>
  <c r="C95" i="3"/>
  <c r="C89" i="3"/>
  <c r="C47" i="3"/>
  <c r="D122" i="3"/>
  <c r="D107" i="3"/>
  <c r="D24" i="3"/>
  <c r="D70" i="3"/>
  <c r="D55" i="3"/>
  <c r="D93" i="3"/>
  <c r="D45" i="3"/>
  <c r="D38" i="3"/>
  <c r="D9" i="3"/>
  <c r="D56" i="3"/>
  <c r="E100" i="3"/>
  <c r="E78" i="3"/>
  <c r="E60" i="3"/>
  <c r="E99" i="3"/>
  <c r="E102" i="3"/>
  <c r="E33" i="3"/>
  <c r="E32" i="3"/>
  <c r="E31" i="3"/>
  <c r="E65" i="3"/>
  <c r="E7" i="3"/>
  <c r="E49" i="3"/>
  <c r="F75" i="3"/>
  <c r="F58" i="3"/>
  <c r="F20" i="3"/>
  <c r="F108" i="3"/>
  <c r="F83" i="3"/>
  <c r="F17" i="3"/>
  <c r="F35" i="3"/>
  <c r="F25" i="3"/>
  <c r="F22" i="3"/>
  <c r="F63" i="3"/>
  <c r="G107" i="3"/>
  <c r="G79" i="3"/>
  <c r="G103" i="3"/>
  <c r="G19" i="3"/>
  <c r="G114" i="3"/>
  <c r="G38" i="3"/>
  <c r="G84" i="3"/>
  <c r="H119" i="3"/>
  <c r="H60" i="3"/>
  <c r="H88" i="3"/>
  <c r="H92" i="3"/>
  <c r="H76" i="3"/>
  <c r="J96" i="3"/>
  <c r="K35" i="3"/>
  <c r="P44" i="3"/>
  <c r="R103" i="3"/>
  <c r="V118" i="3"/>
  <c r="U118" i="3"/>
  <c r="R118" i="3"/>
  <c r="Q118" i="3"/>
  <c r="P118" i="3"/>
  <c r="T118" i="3"/>
  <c r="S118" i="3"/>
  <c r="M118" i="3"/>
  <c r="O118" i="3"/>
  <c r="L118" i="3"/>
  <c r="K118" i="3"/>
  <c r="J118" i="3"/>
  <c r="V120" i="3"/>
  <c r="U120" i="3"/>
  <c r="Q120" i="3"/>
  <c r="T120" i="3"/>
  <c r="P120" i="3"/>
  <c r="N120" i="3"/>
  <c r="M120" i="3"/>
  <c r="O120" i="3"/>
  <c r="L120" i="3"/>
  <c r="V80" i="3"/>
  <c r="U80" i="3"/>
  <c r="S80" i="3"/>
  <c r="R80" i="3"/>
  <c r="Q80" i="3"/>
  <c r="P80" i="3"/>
  <c r="M80" i="3"/>
  <c r="V94" i="3"/>
  <c r="U94" i="3"/>
  <c r="R94" i="3"/>
  <c r="Q94" i="3"/>
  <c r="P94" i="3"/>
  <c r="V71" i="3"/>
  <c r="U71" i="3"/>
  <c r="Q71" i="3"/>
  <c r="P71" i="3"/>
  <c r="V41" i="3"/>
  <c r="U41" i="3"/>
  <c r="T41" i="3"/>
  <c r="R41" i="3"/>
  <c r="Q41" i="3"/>
  <c r="P41" i="3"/>
  <c r="L41" i="3"/>
  <c r="V36" i="3"/>
  <c r="U36" i="3"/>
  <c r="S36" i="3"/>
  <c r="Q36" i="3"/>
  <c r="P36" i="3"/>
  <c r="V30" i="3"/>
  <c r="U30" i="3"/>
  <c r="Q30" i="3"/>
  <c r="P30" i="3"/>
  <c r="L30" i="3"/>
  <c r="V66" i="3"/>
  <c r="U66" i="3"/>
  <c r="Q66" i="3"/>
  <c r="R66" i="3"/>
  <c r="P66" i="3"/>
  <c r="V18" i="3"/>
  <c r="U18" i="3"/>
  <c r="Q18" i="3"/>
  <c r="P18" i="3"/>
  <c r="V15" i="3"/>
  <c r="U15" i="3"/>
  <c r="T15" i="3"/>
  <c r="Q15" i="3"/>
  <c r="P15" i="3"/>
  <c r="N15" i="3"/>
  <c r="M15" i="3"/>
  <c r="K15" i="3"/>
  <c r="G100" i="3"/>
  <c r="G61" i="3"/>
  <c r="G94" i="3"/>
  <c r="G44" i="3"/>
  <c r="G88" i="3"/>
  <c r="G34" i="3"/>
  <c r="G95" i="3"/>
  <c r="G18" i="3"/>
  <c r="G8" i="3"/>
  <c r="H118" i="3"/>
  <c r="H24" i="3"/>
  <c r="H86" i="3"/>
  <c r="H51" i="3"/>
  <c r="H67" i="3"/>
  <c r="K96" i="3"/>
  <c r="K11" i="3"/>
  <c r="L105" i="3"/>
  <c r="P17" i="3"/>
  <c r="V76" i="3"/>
  <c r="U76" i="3"/>
  <c r="Q76" i="3"/>
  <c r="P76" i="3"/>
  <c r="G109" i="3"/>
  <c r="U115" i="3"/>
  <c r="V115" i="3"/>
  <c r="Q115" i="3"/>
  <c r="T115" i="3"/>
  <c r="P115" i="3"/>
  <c r="O115" i="3"/>
  <c r="R115" i="3"/>
  <c r="U116" i="3"/>
  <c r="V116" i="3"/>
  <c r="S116" i="3"/>
  <c r="Q116" i="3"/>
  <c r="P116" i="3"/>
  <c r="O116" i="3"/>
  <c r="M116" i="3"/>
  <c r="U85" i="3"/>
  <c r="Q85" i="3"/>
  <c r="P85" i="3"/>
  <c r="V85" i="3"/>
  <c r="U103" i="3"/>
  <c r="Q103" i="3"/>
  <c r="P103" i="3"/>
  <c r="M103" i="3"/>
  <c r="V103" i="3"/>
  <c r="N103" i="3"/>
  <c r="J103" i="3"/>
  <c r="U73" i="3"/>
  <c r="Q73" i="3"/>
  <c r="S73" i="3"/>
  <c r="P73" i="3"/>
  <c r="V73" i="3"/>
  <c r="R73" i="3"/>
  <c r="U81" i="3"/>
  <c r="Q81" i="3"/>
  <c r="V81" i="3"/>
  <c r="P81" i="3"/>
  <c r="U40" i="3"/>
  <c r="V40" i="3"/>
  <c r="R40" i="3"/>
  <c r="Q40" i="3"/>
  <c r="P40" i="3"/>
  <c r="U87" i="3"/>
  <c r="V87" i="3"/>
  <c r="Q87" i="3"/>
  <c r="R87" i="3"/>
  <c r="P87" i="3"/>
  <c r="M87" i="3"/>
  <c r="L87" i="3"/>
  <c r="S87" i="3"/>
  <c r="J87" i="3"/>
  <c r="U42" i="3"/>
  <c r="T42" i="3"/>
  <c r="Q42" i="3"/>
  <c r="S42" i="3"/>
  <c r="P42" i="3"/>
  <c r="R42" i="3"/>
  <c r="O42" i="3"/>
  <c r="M42" i="3"/>
  <c r="L42" i="3"/>
  <c r="N42" i="3"/>
  <c r="V42" i="3"/>
  <c r="K42" i="3"/>
  <c r="J42" i="3"/>
  <c r="U5" i="3"/>
  <c r="T5" i="3"/>
  <c r="R5" i="3"/>
  <c r="Q5" i="3"/>
  <c r="P5" i="3"/>
  <c r="O5" i="3"/>
  <c r="V5" i="3"/>
  <c r="S5" i="3"/>
  <c r="K5" i="3"/>
  <c r="J5" i="3"/>
  <c r="N5" i="3"/>
  <c r="C120" i="3"/>
  <c r="C80" i="3"/>
  <c r="C94" i="3"/>
  <c r="C71" i="3"/>
  <c r="C41" i="3"/>
  <c r="C36" i="3"/>
  <c r="C30" i="3"/>
  <c r="C66" i="3"/>
  <c r="C18" i="3"/>
  <c r="C15" i="3"/>
  <c r="G85" i="3"/>
  <c r="G86" i="3"/>
  <c r="G42" i="3"/>
  <c r="H98" i="3"/>
  <c r="L54" i="3"/>
  <c r="P32" i="3"/>
  <c r="V29" i="3"/>
  <c r="U29" i="3"/>
  <c r="Q29" i="3"/>
  <c r="P29" i="3"/>
  <c r="L29" i="3"/>
  <c r="K29" i="3"/>
  <c r="J29" i="3"/>
  <c r="O29" i="3"/>
  <c r="T113" i="3"/>
  <c r="V113" i="3"/>
  <c r="R113" i="3"/>
  <c r="P113" i="3"/>
  <c r="Q113" i="3"/>
  <c r="L113" i="3"/>
  <c r="U113" i="3"/>
  <c r="T112" i="3"/>
  <c r="V112" i="3"/>
  <c r="O112" i="3"/>
  <c r="U112" i="3"/>
  <c r="Q112" i="3"/>
  <c r="P112" i="3"/>
  <c r="R96" i="3"/>
  <c r="O96" i="3"/>
  <c r="N96" i="3"/>
  <c r="U96" i="3"/>
  <c r="V96" i="3"/>
  <c r="P96" i="3"/>
  <c r="Q96" i="3"/>
  <c r="T44" i="3"/>
  <c r="R44" i="3"/>
  <c r="U44" i="3"/>
  <c r="O44" i="3"/>
  <c r="N44" i="3"/>
  <c r="V44" i="3"/>
  <c r="M44" i="3"/>
  <c r="S44" i="3"/>
  <c r="Q44" i="3"/>
  <c r="L44" i="3"/>
  <c r="U106" i="3"/>
  <c r="V106" i="3"/>
  <c r="Q106" i="3"/>
  <c r="P106" i="3"/>
  <c r="U68" i="3"/>
  <c r="V68" i="3"/>
  <c r="P68" i="3"/>
  <c r="S68" i="3"/>
  <c r="V21" i="3"/>
  <c r="P21" i="3"/>
  <c r="Q21" i="3"/>
  <c r="U21" i="3"/>
  <c r="T69" i="3"/>
  <c r="V69" i="3"/>
  <c r="R69" i="3"/>
  <c r="P69" i="3"/>
  <c r="N69" i="3"/>
  <c r="U69" i="3"/>
  <c r="Q69" i="3"/>
  <c r="P50" i="3"/>
  <c r="R50" i="3"/>
  <c r="N50" i="3"/>
  <c r="U50" i="3"/>
  <c r="L50" i="3"/>
  <c r="V50" i="3"/>
  <c r="Q50" i="3"/>
  <c r="T8" i="3"/>
  <c r="P8" i="3"/>
  <c r="U8" i="3"/>
  <c r="N8" i="3"/>
  <c r="V8" i="3"/>
  <c r="C115" i="3"/>
  <c r="C116" i="3"/>
  <c r="C85" i="3"/>
  <c r="C103" i="3"/>
  <c r="C73" i="3"/>
  <c r="C81" i="3"/>
  <c r="C40" i="3"/>
  <c r="C87" i="3"/>
  <c r="C42" i="3"/>
  <c r="C5" i="3"/>
  <c r="D120" i="3"/>
  <c r="D80" i="3"/>
  <c r="D94" i="3"/>
  <c r="D71" i="3"/>
  <c r="D41" i="3"/>
  <c r="D36" i="3"/>
  <c r="D30" i="3"/>
  <c r="D66" i="3"/>
  <c r="D18" i="3"/>
  <c r="D15" i="3"/>
  <c r="G80" i="3"/>
  <c r="G96" i="3"/>
  <c r="G59" i="3"/>
  <c r="G101" i="3"/>
  <c r="G66" i="3"/>
  <c r="G50" i="3"/>
  <c r="G26" i="3"/>
  <c r="H94" i="3"/>
  <c r="H36" i="3"/>
  <c r="H66" i="3"/>
  <c r="H15" i="3"/>
  <c r="N16" i="3"/>
  <c r="P22" i="3"/>
  <c r="V82" i="3"/>
  <c r="U82" i="3"/>
  <c r="Q82" i="3"/>
  <c r="P82" i="3"/>
  <c r="J82" i="3"/>
  <c r="V119" i="3"/>
  <c r="R119" i="3"/>
  <c r="Q119" i="3"/>
  <c r="T119" i="3"/>
  <c r="N119" i="3"/>
  <c r="M119" i="3"/>
  <c r="U119" i="3"/>
  <c r="S119" i="3"/>
  <c r="P119" i="3"/>
  <c r="O119" i="3"/>
  <c r="L119" i="3"/>
  <c r="K119" i="3"/>
  <c r="V46" i="3"/>
  <c r="R46" i="3"/>
  <c r="S46" i="3"/>
  <c r="Q46" i="3"/>
  <c r="N46" i="3"/>
  <c r="M46" i="3"/>
  <c r="U46" i="3"/>
  <c r="L46" i="3"/>
  <c r="K46" i="3"/>
  <c r="P46" i="3"/>
  <c r="V4" i="3"/>
  <c r="R4" i="3"/>
  <c r="Q4" i="3"/>
  <c r="N4" i="3"/>
  <c r="U4" i="3"/>
  <c r="T4" i="3"/>
  <c r="S4" i="3"/>
  <c r="M4" i="3"/>
  <c r="P4" i="3"/>
  <c r="L4" i="3"/>
  <c r="O4" i="3"/>
  <c r="K4" i="3"/>
  <c r="S57" i="3"/>
  <c r="V57" i="3"/>
  <c r="R57" i="3"/>
  <c r="T57" i="3"/>
  <c r="Q57" i="3"/>
  <c r="U57" i="3"/>
  <c r="N57" i="3"/>
  <c r="M57" i="3"/>
  <c r="O57" i="3"/>
  <c r="L57" i="3"/>
  <c r="K57" i="3"/>
  <c r="P57" i="3"/>
  <c r="V19" i="3"/>
  <c r="U19" i="3"/>
  <c r="Q19" i="3"/>
  <c r="P19" i="3"/>
  <c r="S53" i="3"/>
  <c r="V53" i="3"/>
  <c r="U53" i="3"/>
  <c r="R53" i="3"/>
  <c r="Q53" i="3"/>
  <c r="N53" i="3"/>
  <c r="M53" i="3"/>
  <c r="T53" i="3"/>
  <c r="P53" i="3"/>
  <c r="O53" i="3"/>
  <c r="K53" i="3"/>
  <c r="L53" i="3"/>
  <c r="H53" i="3"/>
  <c r="S23" i="3"/>
  <c r="V23" i="3"/>
  <c r="R23" i="3"/>
  <c r="Q23" i="3"/>
  <c r="M23" i="3"/>
  <c r="T23" i="3"/>
  <c r="U23" i="3"/>
  <c r="K23" i="3"/>
  <c r="P23" i="3"/>
  <c r="H23" i="3"/>
  <c r="V37" i="3"/>
  <c r="Q37" i="3"/>
  <c r="U37" i="3"/>
  <c r="P37" i="3"/>
  <c r="H37" i="3"/>
  <c r="S27" i="3"/>
  <c r="V27" i="3"/>
  <c r="Q27" i="3"/>
  <c r="T27" i="3"/>
  <c r="R27" i="3"/>
  <c r="N27" i="3"/>
  <c r="U27" i="3"/>
  <c r="M27" i="3"/>
  <c r="P27" i="3"/>
  <c r="K27" i="3"/>
  <c r="H27" i="3"/>
  <c r="V48" i="3"/>
  <c r="Q48" i="3"/>
  <c r="U48" i="3"/>
  <c r="P48" i="3"/>
  <c r="H48" i="3"/>
  <c r="C113" i="3"/>
  <c r="C112" i="3"/>
  <c r="C96" i="3"/>
  <c r="C44" i="3"/>
  <c r="C106" i="3"/>
  <c r="C68" i="3"/>
  <c r="C21" i="3"/>
  <c r="C69" i="3"/>
  <c r="C50" i="3"/>
  <c r="C8" i="3"/>
  <c r="D115" i="3"/>
  <c r="D116" i="3"/>
  <c r="D85" i="3"/>
  <c r="D103" i="3"/>
  <c r="D73" i="3"/>
  <c r="D81" i="3"/>
  <c r="D40" i="3"/>
  <c r="D87" i="3"/>
  <c r="D42" i="3"/>
  <c r="D5" i="3"/>
  <c r="E120" i="3"/>
  <c r="E80" i="3"/>
  <c r="E94" i="3"/>
  <c r="E71" i="3"/>
  <c r="E41" i="3"/>
  <c r="E36" i="3"/>
  <c r="E30" i="3"/>
  <c r="E66" i="3"/>
  <c r="E18" i="3"/>
  <c r="E15" i="3"/>
  <c r="F77" i="3"/>
  <c r="F117" i="3"/>
  <c r="F79" i="3"/>
  <c r="F97" i="3"/>
  <c r="F54" i="3"/>
  <c r="F91" i="3"/>
  <c r="F52" i="3"/>
  <c r="F6" i="3"/>
  <c r="F84" i="3"/>
  <c r="F11" i="3"/>
  <c r="G77" i="3"/>
  <c r="G116" i="3"/>
  <c r="G4" i="3"/>
  <c r="G64" i="3"/>
  <c r="G93" i="3"/>
  <c r="G52" i="3"/>
  <c r="G87" i="3"/>
  <c r="G27" i="3"/>
  <c r="G14" i="3"/>
  <c r="H107" i="3"/>
  <c r="H85" i="3"/>
  <c r="H59" i="3"/>
  <c r="H81" i="3"/>
  <c r="H87" i="3"/>
  <c r="H5" i="3"/>
  <c r="J117" i="3"/>
  <c r="J97" i="3"/>
  <c r="K16" i="3"/>
  <c r="L27" i="3"/>
  <c r="O45" i="3"/>
  <c r="P7" i="3"/>
  <c r="AS731" i="2"/>
  <c r="AU731" i="2"/>
  <c r="AT728" i="2"/>
  <c r="AS629" i="2"/>
  <c r="AS720" i="2"/>
  <c r="AS587" i="2"/>
  <c r="AS210" i="2"/>
  <c r="AS732" i="2"/>
  <c r="AS63" i="2"/>
  <c r="AS316" i="2"/>
  <c r="AS58" i="2"/>
  <c r="AS567" i="2"/>
  <c r="AS286" i="2"/>
  <c r="AS105" i="2"/>
  <c r="AS611" i="2"/>
  <c r="AS337" i="2"/>
  <c r="AT427" i="2"/>
  <c r="AT648" i="2"/>
  <c r="AT101" i="2"/>
  <c r="AT676" i="2"/>
  <c r="AS670" i="2"/>
  <c r="AS377" i="2"/>
  <c r="AS354" i="2"/>
  <c r="AS370" i="2"/>
  <c r="AS212" i="2"/>
  <c r="AS231" i="2"/>
  <c r="AS390" i="2"/>
  <c r="AS409" i="2"/>
  <c r="AS345" i="2"/>
  <c r="AS605" i="2"/>
  <c r="AS297" i="2"/>
  <c r="AS308" i="2"/>
  <c r="AS318" i="2"/>
  <c r="AT499" i="2"/>
  <c r="AT654" i="2"/>
  <c r="AT49" i="2"/>
  <c r="AT481" i="2"/>
  <c r="AT12" i="2"/>
  <c r="AS718" i="2"/>
  <c r="AS650" i="2"/>
  <c r="AS645" i="2"/>
  <c r="AS94" i="2"/>
  <c r="AS117" i="2"/>
  <c r="AS282" i="2"/>
  <c r="AS254" i="2"/>
  <c r="AS204" i="2"/>
  <c r="AS424" i="2"/>
  <c r="AS621" i="2"/>
  <c r="AS423" i="2"/>
  <c r="AS134" i="2"/>
  <c r="AS485" i="2"/>
  <c r="AT710" i="2"/>
  <c r="AT202" i="2"/>
  <c r="AT112" i="2"/>
  <c r="AT561" i="2"/>
  <c r="AT725" i="2"/>
  <c r="AS607" i="2"/>
  <c r="AS262" i="2"/>
  <c r="AS41" i="2"/>
  <c r="AS205" i="2"/>
  <c r="AS514" i="2"/>
  <c r="AR514" i="2"/>
  <c r="AS303" i="2"/>
  <c r="AS660" i="2"/>
  <c r="AS288" i="2"/>
  <c r="AS550" i="2"/>
  <c r="AT405" i="2"/>
  <c r="AT577" i="2"/>
  <c r="AT443" i="2"/>
  <c r="AT232" i="2"/>
  <c r="AT299" i="2"/>
  <c r="AT216" i="2"/>
  <c r="AS724" i="2"/>
  <c r="AS734" i="2"/>
  <c r="AS494" i="2"/>
  <c r="AS507" i="2"/>
  <c r="AS702" i="2"/>
  <c r="AS257" i="2"/>
  <c r="AS189" i="2"/>
  <c r="AS261" i="2"/>
  <c r="AS523" i="2"/>
  <c r="AS527" i="2"/>
  <c r="AS263" i="2"/>
  <c r="AS559" i="2"/>
  <c r="AS246" i="2"/>
  <c r="AS118" i="2"/>
  <c r="AT473" i="2"/>
  <c r="AT110" i="2"/>
  <c r="AT364" i="2"/>
  <c r="AT199" i="2"/>
  <c r="AT381" i="2"/>
  <c r="AT375" i="2"/>
  <c r="AT193" i="2"/>
  <c r="AS669" i="2"/>
  <c r="AS378" i="2"/>
  <c r="AS574" i="2"/>
  <c r="AS128" i="2"/>
  <c r="AS698" i="2"/>
  <c r="AS483" i="2"/>
  <c r="AS123" i="2"/>
  <c r="AS683" i="2"/>
  <c r="AS366" i="2"/>
  <c r="AS27" i="2"/>
  <c r="AS191" i="2"/>
  <c r="AS551" i="2"/>
  <c r="AS666" i="2"/>
  <c r="AS17" i="2"/>
  <c r="AS444" i="2"/>
  <c r="AS406" i="2"/>
  <c r="AS439" i="2"/>
  <c r="AS272" i="2"/>
  <c r="AS491" i="2"/>
  <c r="AS697" i="2"/>
  <c r="AS358" i="2"/>
  <c r="AS678" i="2"/>
  <c r="AS612" i="2"/>
  <c r="AS260" i="2"/>
  <c r="AS214" i="2"/>
  <c r="AS313" i="2"/>
  <c r="AS92" i="2"/>
  <c r="AS571" i="2"/>
  <c r="AS268" i="2"/>
  <c r="AS562" i="2"/>
  <c r="AS522" i="2"/>
  <c r="AS89" i="2"/>
  <c r="AS615" i="2"/>
  <c r="AS32" i="2"/>
  <c r="AS647" i="2"/>
  <c r="AS328" i="2"/>
  <c r="AS552" i="2"/>
  <c r="AS680" i="2"/>
  <c r="AS536" i="2"/>
  <c r="AS455" i="2"/>
  <c r="AS601" i="2"/>
  <c r="AS244" i="2"/>
  <c r="AS259" i="2"/>
  <c r="AS111" i="2"/>
  <c r="AS290" i="2"/>
  <c r="AS353" i="2"/>
  <c r="AS2" i="2"/>
  <c r="AS322" i="2"/>
  <c r="AS242" i="2"/>
  <c r="AS596" i="2"/>
  <c r="AS694" i="2"/>
  <c r="AS415" i="2"/>
  <c r="AS613" i="2"/>
  <c r="AS302" i="2"/>
  <c r="AS495" i="2"/>
  <c r="AS573" i="2"/>
  <c r="AS287" i="2"/>
  <c r="AS735" i="2"/>
  <c r="AS422" i="2"/>
  <c r="AS65" i="2"/>
  <c r="AS564" i="2"/>
  <c r="AS549" i="2"/>
  <c r="AS484" i="2"/>
  <c r="AS298" i="2"/>
  <c r="AS8" i="2"/>
  <c r="AS391" i="2"/>
  <c r="AS609" i="2"/>
  <c r="AS46" i="2"/>
  <c r="AS504" i="2"/>
  <c r="AS638" i="2"/>
  <c r="AS291" i="2"/>
  <c r="AS590" i="2"/>
  <c r="AS540" i="2"/>
  <c r="AS602" i="2"/>
  <c r="AS641" i="2"/>
  <c r="AS712" i="2"/>
  <c r="AS558" i="2"/>
  <c r="AS223" i="2"/>
  <c r="AS138" i="2"/>
  <c r="AS392" i="2"/>
  <c r="AS53" i="2"/>
  <c r="AS106" i="2"/>
  <c r="AS369" i="2"/>
  <c r="AS622" i="2"/>
  <c r="AS69" i="2"/>
  <c r="AS382" i="2"/>
  <c r="AS457" i="2"/>
  <c r="AS15" i="2"/>
  <c r="AR15" i="2"/>
  <c r="AS686" i="2"/>
  <c r="AS164" i="2"/>
  <c r="AS22" i="2"/>
  <c r="AS521" i="2"/>
  <c r="AS121" i="2"/>
  <c r="AS222" i="2"/>
  <c r="AS7" i="2"/>
  <c r="AS152" i="2"/>
  <c r="AS347" i="2"/>
  <c r="AS311" i="2"/>
  <c r="AS119" i="2"/>
  <c r="AS500" i="2"/>
  <c r="AS465" i="2"/>
  <c r="AS330" i="2"/>
  <c r="AS508" i="2"/>
  <c r="AS100" i="2"/>
  <c r="AS721" i="2"/>
  <c r="AS372" i="2"/>
  <c r="AS175" i="2"/>
  <c r="AS170" i="2"/>
  <c r="AS285" i="2"/>
  <c r="AS665" i="2"/>
  <c r="AS226" i="2"/>
  <c r="AS553" i="2"/>
  <c r="AS714" i="2"/>
  <c r="AS301" i="2"/>
  <c r="AS691" i="2"/>
  <c r="AS709" i="2"/>
  <c r="AS579" i="2"/>
  <c r="AS26" i="2"/>
  <c r="AS687" i="2"/>
  <c r="AS19" i="2"/>
  <c r="AS614" i="2"/>
  <c r="AS640" i="2"/>
  <c r="AS147" i="2"/>
  <c r="AS592" i="2"/>
  <c r="AS555" i="2"/>
  <c r="AS62" i="2"/>
  <c r="AS309" i="2"/>
  <c r="AS31" i="2"/>
  <c r="AS556" i="2"/>
  <c r="AS539" i="2"/>
  <c r="AS715" i="2"/>
  <c r="AS600" i="2"/>
  <c r="AS547" i="2"/>
  <c r="AS533" i="2"/>
  <c r="AS620" i="2"/>
  <c r="AS408" i="2"/>
  <c r="AS542" i="2"/>
  <c r="AS362" i="2"/>
  <c r="AS403" i="2"/>
  <c r="AS518" i="2"/>
  <c r="AS116" i="2"/>
  <c r="AS143" i="2"/>
  <c r="AS334" i="2"/>
  <c r="AS643" i="2"/>
  <c r="AS448" i="2"/>
  <c r="AS84" i="2"/>
  <c r="AS388" i="2"/>
  <c r="AS333" i="2"/>
  <c r="AS407" i="2"/>
  <c r="AS413" i="2"/>
  <c r="AS463" i="2"/>
  <c r="AS430" i="2"/>
  <c r="AS184" i="2"/>
  <c r="AS4" i="2"/>
  <c r="AS281" i="2"/>
  <c r="AS618" i="2"/>
  <c r="AS730" i="2"/>
  <c r="AS21" i="2"/>
  <c r="AS36" i="2"/>
  <c r="AS623" i="2"/>
  <c r="AS103" i="2"/>
  <c r="AS80" i="2"/>
  <c r="AS470" i="2"/>
  <c r="AS9" i="2"/>
  <c r="AS166" i="2"/>
  <c r="AS323" i="2"/>
  <c r="AS324" i="2"/>
  <c r="AS250" i="2"/>
  <c r="AS79" i="2"/>
  <c r="AS410" i="2"/>
  <c r="AS178" i="2"/>
  <c r="AS625" i="2"/>
  <c r="AS253" i="2"/>
  <c r="AS661" i="2"/>
  <c r="AS624" i="2"/>
  <c r="AS568" i="2"/>
  <c r="AS658" i="2"/>
  <c r="AS249" i="2"/>
  <c r="AS711" i="2"/>
  <c r="AS417" i="2"/>
  <c r="AS239" i="2"/>
  <c r="AS310" i="2"/>
  <c r="AS5" i="2"/>
  <c r="AS269" i="2"/>
  <c r="AS144" i="2"/>
  <c r="AS478" i="2"/>
  <c r="AS653" i="2"/>
  <c r="AS95" i="2"/>
  <c r="AS667" i="2"/>
  <c r="AS396" i="2"/>
  <c r="AS565" i="2"/>
  <c r="AS679" i="2"/>
  <c r="AS713" i="2"/>
  <c r="AS569" i="2"/>
  <c r="AS717" i="2"/>
  <c r="AS172" i="2"/>
  <c r="AS435" i="2"/>
  <c r="AS726" i="2"/>
  <c r="AS343" i="2"/>
  <c r="AS255" i="2"/>
  <c r="AS414" i="2"/>
  <c r="AS383" i="2"/>
  <c r="AS493" i="2"/>
  <c r="AS155" i="2"/>
  <c r="AS77" i="2"/>
  <c r="AS628" i="2"/>
  <c r="AS37" i="2"/>
  <c r="AS294" i="2"/>
  <c r="AS295" i="2"/>
  <c r="AS124" i="2"/>
  <c r="AS598" i="2"/>
  <c r="AS436" i="2"/>
  <c r="AS535" i="2"/>
  <c r="AS74" i="2"/>
  <c r="AS113" i="2"/>
  <c r="AS158" i="2"/>
  <c r="AS341" i="2"/>
  <c r="AS23" i="2"/>
  <c r="AS446" i="2"/>
  <c r="AS98" i="2"/>
  <c r="AS93" i="2"/>
  <c r="AS157" i="2"/>
  <c r="AS674" i="2"/>
  <c r="AS39" i="2"/>
  <c r="AS42" i="2"/>
  <c r="AS425" i="2"/>
  <c r="AS270" i="2"/>
  <c r="AS576" i="2"/>
  <c r="AS52" i="2"/>
  <c r="AS159" i="2"/>
  <c r="AS305" i="2"/>
  <c r="AS150" i="2"/>
  <c r="AS722" i="2"/>
  <c r="AS168" i="2"/>
  <c r="AS296" i="2"/>
  <c r="AS387" i="2"/>
  <c r="AS595" i="2"/>
  <c r="AS627" i="2"/>
  <c r="AS169" i="2"/>
  <c r="AS243" i="2"/>
  <c r="AS28" i="2"/>
  <c r="AS228" i="2"/>
  <c r="AS279" i="2"/>
  <c r="AS224" i="2"/>
  <c r="AS235" i="2"/>
  <c r="AS3" i="2"/>
  <c r="AS368" i="2"/>
  <c r="AS66" i="2"/>
  <c r="AS10" i="2"/>
  <c r="AS548" i="2"/>
  <c r="AS126" i="2"/>
  <c r="AS397" i="2"/>
  <c r="AS401" i="2"/>
  <c r="AS586" i="2"/>
  <c r="AS237" i="2"/>
  <c r="AS516" i="2"/>
  <c r="AS120" i="2"/>
  <c r="AS570" i="2"/>
  <c r="AS248" i="2"/>
  <c r="AS511" i="2"/>
  <c r="AS663" i="2"/>
  <c r="AS475" i="2"/>
  <c r="AS33" i="2"/>
  <c r="AS512" i="2"/>
  <c r="AS438" i="2"/>
  <c r="AS474" i="2"/>
  <c r="AS64" i="2"/>
  <c r="AS338" i="2"/>
  <c r="AS167" i="2"/>
  <c r="AS179" i="2"/>
  <c r="AS149" i="2"/>
  <c r="AS433" i="2"/>
  <c r="AS517" i="2"/>
  <c r="AS145" i="2"/>
  <c r="AS125" i="2"/>
  <c r="AS468" i="2"/>
  <c r="AS127" i="2"/>
  <c r="AS258" i="2"/>
  <c r="AS520" i="2"/>
  <c r="AS704" i="2"/>
  <c r="AS229" i="2"/>
  <c r="AS554" i="2"/>
  <c r="AS221" i="2"/>
  <c r="AS154" i="2"/>
  <c r="AS441" i="2"/>
  <c r="AS197" i="2"/>
  <c r="AS60" i="2"/>
  <c r="AS78" i="2"/>
  <c r="AS575" i="2"/>
  <c r="AS515" i="2"/>
  <c r="AS87" i="2"/>
  <c r="AS82" i="2"/>
  <c r="AS233" i="2"/>
  <c r="AS236" i="2"/>
  <c r="AS25" i="2"/>
  <c r="AS165" i="2"/>
  <c r="AS45" i="2"/>
  <c r="AS38" i="2"/>
  <c r="AS102" i="2"/>
  <c r="AS319" i="2"/>
  <c r="AS97" i="2"/>
  <c r="AS177" i="2"/>
  <c r="AS340" i="2"/>
  <c r="AS171" i="2"/>
  <c r="AS326" i="2"/>
  <c r="AS183" i="2"/>
  <c r="AS174" i="2"/>
  <c r="AS156" i="2"/>
  <c r="AT659" i="2"/>
  <c r="AT689" i="2"/>
  <c r="AT626" i="2"/>
  <c r="AT357" i="2"/>
  <c r="AT501" i="2"/>
  <c r="AT606" i="2"/>
  <c r="AT75" i="2"/>
  <c r="AT599" i="2"/>
  <c r="AT498" i="2"/>
  <c r="AT644" i="2"/>
  <c r="AT274" i="2"/>
  <c r="AT451" i="2"/>
  <c r="AT151" i="2"/>
  <c r="AT719" i="2"/>
  <c r="AT278" i="2"/>
  <c r="AT40" i="2"/>
  <c r="AT619" i="2"/>
  <c r="AT464" i="2"/>
  <c r="AT283" i="2"/>
  <c r="AT349" i="2"/>
  <c r="AT675" i="2"/>
  <c r="AT608" i="2"/>
  <c r="AT350" i="2"/>
  <c r="AT727" i="2"/>
  <c r="AT462" i="2"/>
  <c r="AT129" i="2"/>
  <c r="AR408" i="2"/>
  <c r="AR116" i="2"/>
  <c r="AR143" i="2"/>
  <c r="AS632" i="2"/>
  <c r="AS563" i="2"/>
  <c r="AS429" i="2"/>
  <c r="AS506" i="2"/>
  <c r="AS631" i="2"/>
  <c r="AS460" i="2"/>
  <c r="AS442" i="2"/>
  <c r="AS271" i="2"/>
  <c r="AS273" i="2"/>
  <c r="AS706" i="2"/>
  <c r="AS300" i="2"/>
  <c r="AS584" i="2"/>
  <c r="AS705" i="2"/>
  <c r="AS306" i="2"/>
  <c r="AS252" i="2"/>
  <c r="AS537" i="2"/>
  <c r="AS225" i="2"/>
  <c r="AS583" i="2"/>
  <c r="AS733" i="2"/>
  <c r="AS487" i="2"/>
  <c r="AS682" i="2"/>
  <c r="AS335" i="2"/>
  <c r="AS524" i="2"/>
  <c r="AS266" i="2"/>
  <c r="AS426" i="2"/>
  <c r="AS54" i="2"/>
  <c r="AS13" i="2"/>
  <c r="AS637" i="2"/>
  <c r="AS692" i="2"/>
  <c r="AS162" i="2"/>
  <c r="AS617" i="2"/>
  <c r="AS146" i="2"/>
  <c r="AS664" i="2"/>
  <c r="AS636" i="2"/>
  <c r="AS267" i="2"/>
  <c r="AS185" i="2"/>
  <c r="AS639" i="2"/>
  <c r="AS70" i="2"/>
  <c r="AS472" i="2"/>
  <c r="AS490" i="2"/>
  <c r="AS459" i="2"/>
  <c r="AS519" i="2"/>
  <c r="AS186" i="2"/>
  <c r="AS546" i="2"/>
  <c r="AS83" i="2"/>
  <c r="AS218" i="2"/>
  <c r="AS532" i="2"/>
  <c r="AS20" i="2"/>
  <c r="AS187" i="2"/>
  <c r="AS230" i="2"/>
  <c r="AS344" i="2"/>
  <c r="AS201" i="2"/>
  <c r="AS47" i="2"/>
  <c r="AS6" i="2"/>
  <c r="AS394" i="2"/>
  <c r="AS431" i="2"/>
  <c r="AS200" i="2"/>
  <c r="AS90" i="2"/>
  <c r="AS24" i="2"/>
  <c r="AS688" i="2"/>
  <c r="AS610" i="2"/>
  <c r="AT715" i="2"/>
  <c r="AT600" i="2"/>
  <c r="AT547" i="2"/>
  <c r="AT533" i="2"/>
  <c r="AT620" i="2"/>
  <c r="AT408" i="2"/>
  <c r="AT542" i="2"/>
  <c r="AT362" i="2"/>
  <c r="AT403" i="2"/>
  <c r="AT518" i="2"/>
  <c r="AT116" i="2"/>
  <c r="AT143" i="2"/>
  <c r="AT334" i="2"/>
  <c r="AT643" i="2"/>
  <c r="AT448" i="2"/>
  <c r="AT84" i="2"/>
  <c r="AT388" i="2"/>
  <c r="AT333" i="2"/>
  <c r="AT407" i="2"/>
  <c r="AT413" i="2"/>
  <c r="AT463" i="2"/>
  <c r="AT430" i="2"/>
  <c r="AT184" i="2"/>
  <c r="AT4" i="2"/>
  <c r="AT281" i="2"/>
  <c r="AT618" i="2"/>
  <c r="AT730" i="2"/>
  <c r="AT21" i="2"/>
  <c r="AT36" i="2"/>
  <c r="AT623" i="2"/>
  <c r="AT103" i="2"/>
  <c r="AT80" i="2"/>
  <c r="AT470" i="2"/>
  <c r="AT9" i="2"/>
  <c r="AT166" i="2"/>
  <c r="AT323" i="2"/>
  <c r="AT324" i="2"/>
  <c r="AT250" i="2"/>
  <c r="AT79" i="2"/>
  <c r="AT410" i="2"/>
  <c r="AT178" i="2"/>
  <c r="AT625" i="2"/>
  <c r="AT253" i="2"/>
  <c r="AT661" i="2"/>
  <c r="AT624" i="2"/>
  <c r="AT568" i="2"/>
  <c r="AT658" i="2"/>
  <c r="AT249" i="2"/>
  <c r="AT711" i="2"/>
  <c r="AT417" i="2"/>
  <c r="AT239" i="2"/>
  <c r="AT310" i="2"/>
  <c r="AT5" i="2"/>
  <c r="AT269" i="2"/>
  <c r="AT144" i="2"/>
  <c r="AT478" i="2"/>
  <c r="AT653" i="2"/>
  <c r="AT95" i="2"/>
  <c r="AT667" i="2"/>
  <c r="AT396" i="2"/>
  <c r="AT565" i="2"/>
  <c r="AR494" i="2"/>
  <c r="AR507" i="2"/>
  <c r="AR237" i="2"/>
  <c r="AR516" i="2"/>
  <c r="AR120" i="2"/>
  <c r="AR570" i="2"/>
  <c r="AR248" i="2"/>
  <c r="AR511" i="2"/>
  <c r="AR33" i="2"/>
  <c r="AR474" i="2"/>
  <c r="AS684" i="2"/>
  <c r="AS597" i="2"/>
  <c r="AS656" i="2"/>
  <c r="AS359" i="2"/>
  <c r="AS275" i="2"/>
  <c r="AS528" i="2"/>
  <c r="AS677" i="2"/>
  <c r="AS374" i="2"/>
  <c r="AS591" i="2"/>
  <c r="AS685" i="2"/>
  <c r="AS634" i="2"/>
  <c r="AS238" i="2"/>
  <c r="AS336" i="2"/>
  <c r="AS371" i="2"/>
  <c r="AS122" i="2"/>
  <c r="AS471" i="2"/>
  <c r="AS280" i="2"/>
  <c r="AS96" i="2"/>
  <c r="AS703" i="2"/>
  <c r="AS603" i="2"/>
  <c r="AS148" i="2"/>
  <c r="AS467" i="2"/>
  <c r="AS466" i="2"/>
  <c r="AS544" i="2"/>
  <c r="AS411" i="2"/>
  <c r="AS227" i="2"/>
  <c r="AS315" i="2"/>
  <c r="AS219" i="2"/>
  <c r="AS55" i="2"/>
  <c r="AS557" i="2"/>
  <c r="AS400" i="2"/>
  <c r="AS160" i="2"/>
  <c r="AS176" i="2"/>
  <c r="AS332" i="2"/>
  <c r="AS418" i="2"/>
  <c r="AS671" i="2"/>
  <c r="AS616" i="2"/>
  <c r="AS104" i="2"/>
  <c r="AS594" i="2"/>
  <c r="AS428" i="2"/>
  <c r="AS245" i="2"/>
  <c r="AS707" i="2"/>
  <c r="AS44" i="2"/>
  <c r="AS572" i="2"/>
  <c r="AS173" i="2"/>
  <c r="AS453" i="2"/>
  <c r="AS181" i="2"/>
  <c r="AS479" i="2"/>
  <c r="AS604" i="2"/>
  <c r="AS376" i="2"/>
  <c r="AS180" i="2"/>
  <c r="AS190" i="2"/>
  <c r="AS194" i="2"/>
  <c r="AS284" i="2"/>
  <c r="AS11" i="2"/>
  <c r="AS292" i="2"/>
  <c r="AS581" i="2"/>
  <c r="AS327" i="2"/>
  <c r="AS136" i="2"/>
  <c r="AS346" i="2"/>
  <c r="AS131" i="2"/>
  <c r="AS560" i="2"/>
  <c r="AS681" i="2"/>
  <c r="AS385" i="2"/>
  <c r="AS729" i="2"/>
  <c r="AS213" i="2"/>
  <c r="AS34" i="2"/>
  <c r="AS695" i="2"/>
  <c r="AS188" i="2"/>
  <c r="AS59" i="2"/>
  <c r="AS380" i="2"/>
  <c r="AS652" i="2"/>
  <c r="AS14" i="2"/>
  <c r="AS651" i="2"/>
  <c r="AS367" i="2"/>
  <c r="AS115" i="2"/>
  <c r="AS363" i="2"/>
  <c r="AS477" i="2"/>
  <c r="AS339" i="2"/>
  <c r="AS580" i="2"/>
  <c r="AS360" i="2"/>
  <c r="AS384" i="2"/>
  <c r="AS690" i="2"/>
  <c r="AS142" i="2"/>
  <c r="AS399" i="2"/>
  <c r="AS716" i="2"/>
  <c r="AS489" i="2"/>
  <c r="AS140" i="2"/>
  <c r="AS502" i="2"/>
  <c r="AS723" i="2"/>
  <c r="AS153" i="2"/>
  <c r="AS642" i="2"/>
  <c r="AS18" i="2"/>
  <c r="AS51" i="2"/>
  <c r="AS351" i="2"/>
  <c r="AS534" i="2"/>
  <c r="AS389" i="2"/>
  <c r="AS437" i="2"/>
  <c r="AS30" i="2"/>
  <c r="AS633" i="2"/>
  <c r="AS450" i="2"/>
  <c r="AS241" i="2"/>
  <c r="AS240" i="2"/>
  <c r="AS582" i="2"/>
  <c r="AS526" i="2"/>
  <c r="AS48" i="2"/>
  <c r="AS215" i="2"/>
  <c r="AS449" i="2"/>
  <c r="AS141" i="2"/>
  <c r="AS545" i="2"/>
  <c r="AS655" i="2"/>
  <c r="AS135" i="2"/>
  <c r="AS530" i="2"/>
  <c r="AT724" i="2"/>
  <c r="AT734" i="2"/>
  <c r="AT494" i="2"/>
  <c r="AT507" i="2"/>
  <c r="AT401" i="2"/>
  <c r="AT586" i="2"/>
  <c r="AT237" i="2"/>
  <c r="AT516" i="2"/>
  <c r="AT702" i="2"/>
  <c r="AT120" i="2"/>
  <c r="AT570" i="2"/>
  <c r="AT248" i="2"/>
  <c r="AT511" i="2"/>
  <c r="AT663" i="2"/>
  <c r="AT475" i="2"/>
  <c r="AT33" i="2"/>
  <c r="AT512" i="2"/>
  <c r="AT438" i="2"/>
  <c r="AT474" i="2"/>
  <c r="AT64" i="2"/>
  <c r="AT338" i="2"/>
  <c r="AT167" i="2"/>
  <c r="AT179" i="2"/>
  <c r="AT149" i="2"/>
  <c r="AT433" i="2"/>
  <c r="AT517" i="2"/>
  <c r="AT145" i="2"/>
  <c r="AT125" i="2"/>
  <c r="AT468" i="2"/>
  <c r="AT127" i="2"/>
  <c r="AT258" i="2"/>
  <c r="AT520" i="2"/>
  <c r="AT704" i="2"/>
  <c r="AT229" i="2"/>
  <c r="AT554" i="2"/>
  <c r="AT221" i="2"/>
  <c r="AT154" i="2"/>
  <c r="AT441" i="2"/>
  <c r="AT197" i="2"/>
  <c r="AT60" i="2"/>
  <c r="AT78" i="2"/>
  <c r="AT575" i="2"/>
  <c r="AT515" i="2"/>
  <c r="AT87" i="2"/>
  <c r="AT82" i="2"/>
  <c r="AT233" i="2"/>
  <c r="AT236" i="2"/>
  <c r="AT25" i="2"/>
  <c r="AT165" i="2"/>
  <c r="AT45" i="2"/>
  <c r="AT38" i="2"/>
  <c r="AT102" i="2"/>
  <c r="AT319" i="2"/>
  <c r="AT97" i="2"/>
  <c r="AT177" i="2"/>
  <c r="AT340" i="2"/>
  <c r="AS728" i="2"/>
  <c r="AS710" i="2"/>
  <c r="AS473" i="2"/>
  <c r="AS405" i="2"/>
  <c r="AS427" i="2"/>
  <c r="AS499" i="2"/>
  <c r="AS202" i="2"/>
  <c r="AS110" i="2"/>
  <c r="AS648" i="2"/>
  <c r="AS577" i="2"/>
  <c r="AS654" i="2"/>
  <c r="AS112" i="2"/>
  <c r="AS101" i="2"/>
  <c r="AS364" i="2"/>
  <c r="AS443" i="2"/>
  <c r="AS49" i="2"/>
  <c r="AS561" i="2"/>
  <c r="AS199" i="2"/>
  <c r="AS232" i="2"/>
  <c r="AS481" i="2"/>
  <c r="AS676" i="2"/>
  <c r="AS381" i="2"/>
  <c r="AS725" i="2"/>
  <c r="AS299" i="2"/>
  <c r="AS375" i="2"/>
  <c r="AS12" i="2"/>
  <c r="AS216" i="2"/>
  <c r="AS193" i="2"/>
  <c r="AS71" i="2"/>
  <c r="AS132" i="2"/>
  <c r="AS585" i="2"/>
  <c r="AS304" i="2"/>
  <c r="AS321" i="2"/>
  <c r="AS578" i="2"/>
  <c r="AS72" i="2"/>
  <c r="AS325" i="2"/>
  <c r="AS109" i="2"/>
  <c r="AS264" i="2"/>
  <c r="AS456" i="2"/>
  <c r="AS276" i="2"/>
  <c r="AS312" i="2"/>
  <c r="AS220" i="2"/>
  <c r="AS108" i="2"/>
  <c r="AS88" i="2"/>
  <c r="AS211" i="2"/>
  <c r="AS289" i="2"/>
  <c r="AS192" i="2"/>
  <c r="AS458" i="2"/>
  <c r="AS510" i="2"/>
  <c r="AS320" i="2"/>
  <c r="AS256" i="2"/>
  <c r="AS708" i="2"/>
  <c r="AS196" i="2"/>
  <c r="AS412" i="2"/>
  <c r="AS307" i="2"/>
  <c r="AS513" i="2"/>
  <c r="AS73" i="2"/>
  <c r="AS208" i="2"/>
  <c r="AS61" i="2"/>
  <c r="AS398" i="2"/>
  <c r="AS329" i="2"/>
  <c r="AS293" i="2"/>
  <c r="AS331" i="2"/>
  <c r="AS461" i="2"/>
  <c r="AS203" i="2"/>
  <c r="AS68" i="2"/>
  <c r="AS355" i="2"/>
  <c r="AT731" i="2"/>
  <c r="AT697" i="2"/>
  <c r="AT647" i="2"/>
  <c r="AT226" i="2"/>
  <c r="AT378" i="2"/>
  <c r="AT564" i="2"/>
  <c r="AT328" i="2"/>
  <c r="AT358" i="2"/>
  <c r="AT574" i="2"/>
  <c r="AT552" i="2"/>
  <c r="AT549" i="2"/>
  <c r="AT128" i="2"/>
  <c r="AT680" i="2"/>
  <c r="AT678" i="2"/>
  <c r="AT698" i="2"/>
  <c r="AT536" i="2"/>
  <c r="AT484" i="2"/>
  <c r="AT612" i="2"/>
  <c r="AT455" i="2"/>
  <c r="AT483" i="2"/>
  <c r="AT298" i="2"/>
  <c r="AT601" i="2"/>
  <c r="AT123" i="2"/>
  <c r="AT260" i="2"/>
  <c r="AT244" i="2"/>
  <c r="AT683" i="2"/>
  <c r="AT8" i="2"/>
  <c r="AT214" i="2"/>
  <c r="AT366" i="2"/>
  <c r="AT259" i="2"/>
  <c r="AT391" i="2"/>
  <c r="AT313" i="2"/>
  <c r="AT27" i="2"/>
  <c r="AT609" i="2"/>
  <c r="AT111" i="2"/>
  <c r="AT92" i="2"/>
  <c r="AT191" i="2"/>
  <c r="AT46" i="2"/>
  <c r="AT290" i="2"/>
  <c r="AT571" i="2"/>
  <c r="AT551" i="2"/>
  <c r="AT504" i="2"/>
  <c r="AT666" i="2"/>
  <c r="AT268" i="2"/>
  <c r="AT353" i="2"/>
  <c r="AT638" i="2"/>
  <c r="AT17" i="2"/>
  <c r="AT562" i="2"/>
  <c r="AT2" i="2"/>
  <c r="AT291" i="2"/>
  <c r="AT444" i="2"/>
  <c r="AT522" i="2"/>
  <c r="AT590" i="2"/>
  <c r="AT406" i="2"/>
  <c r="AT322" i="2"/>
  <c r="AT89" i="2"/>
  <c r="AT540" i="2"/>
  <c r="AT439" i="2"/>
  <c r="AT615" i="2"/>
  <c r="AT242" i="2"/>
  <c r="AT272" i="2"/>
  <c r="AT602" i="2"/>
  <c r="AS630" i="2"/>
  <c r="AS662" i="2"/>
  <c r="AS701" i="2"/>
  <c r="AS672" i="2"/>
  <c r="AS445" i="2"/>
  <c r="AS482" i="2"/>
  <c r="AS317" i="2"/>
  <c r="AS699" i="2"/>
  <c r="AS99" i="2"/>
  <c r="AS693" i="2"/>
  <c r="AS247" i="2"/>
  <c r="AS91" i="2"/>
  <c r="AS696" i="2"/>
  <c r="AS356" i="2"/>
  <c r="AS348" i="2"/>
  <c r="AS81" i="2"/>
  <c r="AS114" i="2"/>
  <c r="AS538" i="2"/>
  <c r="AS265" i="2"/>
  <c r="AS529" i="2"/>
  <c r="AS107" i="2"/>
  <c r="AS503" i="2"/>
  <c r="AS419" i="2"/>
  <c r="AS402" i="2"/>
  <c r="AS649" i="2"/>
  <c r="AS314" i="2"/>
  <c r="AS497" i="2"/>
  <c r="AS393" i="2"/>
  <c r="AS133" i="2"/>
  <c r="AS234" i="2"/>
  <c r="AS673" i="2"/>
  <c r="AS361" i="2"/>
  <c r="AS476" i="2"/>
  <c r="AS35" i="2"/>
  <c r="AS130" i="2"/>
  <c r="AS496" i="2"/>
  <c r="AS50" i="2"/>
  <c r="AS67" i="2"/>
  <c r="AS386" i="2"/>
  <c r="AS365" i="2"/>
  <c r="AS195" i="2"/>
  <c r="AS589" i="2"/>
  <c r="AS56" i="2"/>
  <c r="AS209" i="2"/>
  <c r="AS440" i="2"/>
  <c r="AS657" i="2"/>
  <c r="AS163" i="2"/>
  <c r="AS76" i="2"/>
  <c r="AS352" i="2"/>
  <c r="AS447" i="2"/>
  <c r="AS541" i="2"/>
  <c r="AS379" i="2"/>
  <c r="AS434" i="2"/>
  <c r="AS635" i="2"/>
  <c r="AS509" i="2"/>
  <c r="AS182" i="2"/>
  <c r="AS395" i="2"/>
  <c r="AS452" i="2"/>
  <c r="AS85" i="2"/>
  <c r="AS668" i="2"/>
  <c r="AS593" i="2"/>
  <c r="AR510" i="2"/>
  <c r="AS659" i="2"/>
  <c r="AS689" i="2"/>
  <c r="AS626" i="2"/>
  <c r="AS357" i="2"/>
  <c r="AS501" i="2"/>
  <c r="AS606" i="2"/>
  <c r="AS75" i="2"/>
  <c r="AS599" i="2"/>
  <c r="AS498" i="2"/>
  <c r="AS644" i="2"/>
  <c r="AS274" i="2"/>
  <c r="AS451" i="2"/>
  <c r="AS151" i="2"/>
  <c r="AS719" i="2"/>
  <c r="AS278" i="2"/>
  <c r="AS40" i="2"/>
  <c r="AS619" i="2"/>
  <c r="AS464" i="2"/>
  <c r="AS283" i="2"/>
  <c r="AS349" i="2"/>
  <c r="AS675" i="2"/>
  <c r="AS608" i="2"/>
  <c r="AS350" i="2"/>
  <c r="AS727" i="2"/>
  <c r="AS462" i="2"/>
  <c r="AR462" i="2"/>
  <c r="AS129" i="2"/>
  <c r="AS646" i="2"/>
  <c r="AS373" i="2"/>
  <c r="AS421" i="2"/>
  <c r="AS207" i="2"/>
  <c r="AS416" i="2"/>
  <c r="AS251" i="2"/>
  <c r="AS277" i="2"/>
  <c r="AS588" i="2"/>
  <c r="AS137" i="2"/>
  <c r="AS454" i="2"/>
  <c r="AS543" i="2"/>
  <c r="AS505" i="2"/>
  <c r="AS566" i="2"/>
  <c r="AS16" i="2"/>
  <c r="AS700" i="2"/>
  <c r="AS525" i="2"/>
  <c r="AS404" i="2"/>
  <c r="AS486" i="2"/>
  <c r="AS206" i="2"/>
  <c r="AR206" i="2"/>
  <c r="AS432" i="2"/>
  <c r="AS342" i="2"/>
  <c r="AS420" i="2"/>
  <c r="AS86" i="2"/>
  <c r="AS198" i="2"/>
  <c r="AS488" i="2"/>
  <c r="AS43" i="2"/>
  <c r="AS161" i="2"/>
  <c r="AS57" i="2"/>
  <c r="AS480" i="2"/>
  <c r="AS217" i="2"/>
  <c r="AS531" i="2"/>
  <c r="AS29" i="2"/>
  <c r="AS139" i="2"/>
  <c r="AS469" i="2"/>
  <c r="AS492" i="2"/>
  <c r="AT596" i="2"/>
  <c r="AT694" i="2"/>
  <c r="AT415" i="2"/>
  <c r="AT613" i="2"/>
  <c r="AT646" i="2"/>
  <c r="AT373" i="2"/>
  <c r="AT421" i="2"/>
  <c r="AT207" i="2"/>
  <c r="AT416" i="2"/>
  <c r="AT251" i="2"/>
  <c r="AT277" i="2"/>
  <c r="AT588" i="2"/>
  <c r="AT137" i="2"/>
  <c r="AT454" i="2"/>
  <c r="AT543" i="2"/>
  <c r="AT505" i="2"/>
  <c r="AT566" i="2"/>
  <c r="AT16" i="2"/>
  <c r="AT700" i="2"/>
  <c r="AT525" i="2"/>
  <c r="AT404" i="2"/>
  <c r="AT486" i="2"/>
  <c r="AT206" i="2"/>
  <c r="AT432" i="2"/>
  <c r="AT342" i="2"/>
  <c r="AT420" i="2"/>
  <c r="AT86" i="2"/>
  <c r="AT198" i="2"/>
  <c r="AT488" i="2"/>
  <c r="AT43" i="2"/>
  <c r="AT161" i="2"/>
  <c r="AT57" i="2"/>
  <c r="AT480" i="2"/>
  <c r="AT217" i="2"/>
  <c r="AT531" i="2"/>
  <c r="AT29" i="2"/>
  <c r="AT139" i="2"/>
  <c r="AT469" i="2"/>
  <c r="AT492" i="2"/>
  <c r="AR362" i="2"/>
  <c r="AR403" i="2"/>
  <c r="AR518" i="2"/>
  <c r="AR334" i="2"/>
  <c r="AR84" i="2"/>
  <c r="AR407" i="2"/>
  <c r="AR184" i="2"/>
  <c r="AR4" i="2"/>
  <c r="AR21" i="2"/>
  <c r="AR36" i="2"/>
  <c r="AR103" i="2"/>
  <c r="AR80" i="2"/>
  <c r="AR9" i="2"/>
  <c r="AR166" i="2"/>
  <c r="AR323" i="2"/>
  <c r="AR250" i="2"/>
  <c r="AR79" i="2"/>
  <c r="AR410" i="2"/>
  <c r="AR625" i="2"/>
  <c r="AR253" i="2"/>
  <c r="AR661" i="2"/>
  <c r="AR568" i="2"/>
  <c r="AR658" i="2"/>
  <c r="AR249" i="2"/>
  <c r="AR417" i="2"/>
  <c r="AR239" i="2"/>
  <c r="AR310" i="2"/>
  <c r="AR5" i="2"/>
  <c r="AR269" i="2"/>
  <c r="AR144" i="2"/>
  <c r="AR478" i="2"/>
  <c r="AR653" i="2"/>
  <c r="AR95" i="2"/>
  <c r="AR565" i="2"/>
  <c r="AU659" i="2"/>
  <c r="AU689" i="2"/>
  <c r="AU626" i="2"/>
  <c r="AU357" i="2"/>
  <c r="AU501" i="2"/>
  <c r="AU606" i="2"/>
  <c r="AU75" i="2"/>
  <c r="AU599" i="2"/>
  <c r="AU498" i="2"/>
  <c r="AU644" i="2"/>
  <c r="AU274" i="2"/>
  <c r="AU451" i="2"/>
  <c r="AU151" i="2"/>
  <c r="AU719" i="2"/>
  <c r="AU278" i="2"/>
  <c r="AT670" i="2"/>
  <c r="AT629" i="2"/>
  <c r="AT718" i="2"/>
  <c r="AT720" i="2"/>
  <c r="AT257" i="2"/>
  <c r="AT377" i="2"/>
  <c r="AT607" i="2"/>
  <c r="AT650" i="2"/>
  <c r="AT587" i="2"/>
  <c r="AT354" i="2"/>
  <c r="AT491" i="2"/>
  <c r="AT65" i="2"/>
  <c r="AT669" i="2"/>
  <c r="AT189" i="2"/>
  <c r="AT262" i="2"/>
  <c r="AT645" i="2"/>
  <c r="AT32" i="2"/>
  <c r="AT210" i="2"/>
  <c r="AT370" i="2"/>
  <c r="AT94" i="2"/>
  <c r="AT261" i="2"/>
  <c r="AT732" i="2"/>
  <c r="AT41" i="2"/>
  <c r="AT212" i="2"/>
  <c r="AT117" i="2"/>
  <c r="AT63" i="2"/>
  <c r="AT523" i="2"/>
  <c r="AT231" i="2"/>
  <c r="AT205" i="2"/>
  <c r="AT282" i="2"/>
  <c r="AT316" i="2"/>
  <c r="AT527" i="2"/>
  <c r="AT514" i="2"/>
  <c r="AT390" i="2"/>
  <c r="AT58" i="2"/>
  <c r="AT254" i="2"/>
  <c r="AT567" i="2"/>
  <c r="AT263" i="2"/>
  <c r="AT409" i="2"/>
  <c r="AT204" i="2"/>
  <c r="AT303" i="2"/>
  <c r="AT286" i="2"/>
  <c r="AT424" i="2"/>
  <c r="AT345" i="2"/>
  <c r="AT559" i="2"/>
  <c r="AT660" i="2"/>
  <c r="AT621" i="2"/>
  <c r="AT605" i="2"/>
  <c r="AT105" i="2"/>
  <c r="AT246" i="2"/>
  <c r="AT288" i="2"/>
  <c r="AT423" i="2"/>
  <c r="AT297" i="2"/>
  <c r="AT611" i="2"/>
  <c r="AT134" i="2"/>
  <c r="AT308" i="2"/>
  <c r="AT118" i="2"/>
  <c r="AT550" i="2"/>
  <c r="AT337" i="2"/>
  <c r="AT485" i="2"/>
  <c r="AT318" i="2"/>
  <c r="AR172" i="2"/>
  <c r="AR435" i="2"/>
  <c r="AR343" i="2"/>
  <c r="AR255" i="2"/>
  <c r="AR414" i="2"/>
  <c r="AR155" i="2"/>
  <c r="AR77" i="2"/>
  <c r="AR37" i="2"/>
  <c r="AR294" i="2"/>
  <c r="AR295" i="2"/>
  <c r="AR598" i="2"/>
  <c r="AR535" i="2"/>
  <c r="AR74" i="2"/>
  <c r="AR113" i="2"/>
  <c r="AR158" i="2"/>
  <c r="AR23" i="2"/>
  <c r="AR446" i="2"/>
  <c r="AR98" i="2"/>
  <c r="AR425" i="2"/>
  <c r="AR270" i="2"/>
  <c r="AR576" i="2"/>
  <c r="AR52" i="2"/>
  <c r="AR159" i="2"/>
  <c r="AR305" i="2"/>
  <c r="AR296" i="2"/>
  <c r="AR387" i="2"/>
  <c r="AT679" i="2"/>
  <c r="AT713" i="2"/>
  <c r="AT569" i="2"/>
  <c r="AT717" i="2"/>
  <c r="AT172" i="2"/>
  <c r="AT435" i="2"/>
  <c r="AT726" i="2"/>
  <c r="AT343" i="2"/>
  <c r="AT255" i="2"/>
  <c r="AT414" i="2"/>
  <c r="AT383" i="2"/>
  <c r="AT493" i="2"/>
  <c r="AT155" i="2"/>
  <c r="AT77" i="2"/>
  <c r="AT628" i="2"/>
  <c r="AT37" i="2"/>
  <c r="AT294" i="2"/>
  <c r="AT295" i="2"/>
  <c r="AT124" i="2"/>
  <c r="AT598" i="2"/>
  <c r="AT436" i="2"/>
  <c r="AT535" i="2"/>
  <c r="AT74" i="2"/>
  <c r="AT113" i="2"/>
  <c r="AT158" i="2"/>
  <c r="AT341" i="2"/>
  <c r="AT23" i="2"/>
  <c r="AT446" i="2"/>
  <c r="AT98" i="2"/>
  <c r="AT93" i="2"/>
  <c r="AT157" i="2"/>
  <c r="AT674" i="2"/>
  <c r="AT39" i="2"/>
  <c r="AT42" i="2"/>
  <c r="AT425" i="2"/>
  <c r="AT270" i="2"/>
  <c r="AT576" i="2"/>
  <c r="AT52" i="2"/>
  <c r="AT159" i="2"/>
  <c r="AT305" i="2"/>
  <c r="AT150" i="2"/>
  <c r="AT722" i="2"/>
  <c r="AT168" i="2"/>
  <c r="AT296" i="2"/>
  <c r="AT387" i="2"/>
  <c r="AT595" i="2"/>
  <c r="AT627" i="2"/>
  <c r="AT169" i="2"/>
  <c r="AT243" i="2"/>
  <c r="AT28" i="2"/>
  <c r="AT228" i="2"/>
  <c r="AT279" i="2"/>
  <c r="AT224" i="2"/>
  <c r="AT235" i="2"/>
  <c r="AT3" i="2"/>
  <c r="AT368" i="2"/>
  <c r="AT66" i="2"/>
  <c r="AT10" i="2"/>
  <c r="AT548" i="2"/>
  <c r="AT126" i="2"/>
  <c r="AT397" i="2"/>
  <c r="AR487" i="2"/>
  <c r="AT171" i="2"/>
  <c r="AT326" i="2"/>
  <c r="AT183" i="2"/>
  <c r="AT174" i="2"/>
  <c r="AT156" i="2"/>
  <c r="AR226" i="2"/>
  <c r="AR378" i="2"/>
  <c r="AR564" i="2"/>
  <c r="AR328" i="2"/>
  <c r="AR552" i="2"/>
  <c r="AR128" i="2"/>
  <c r="AR536" i="2"/>
  <c r="AR298" i="2"/>
  <c r="AR123" i="2"/>
  <c r="AR260" i="2"/>
  <c r="AR244" i="2"/>
  <c r="AR8" i="2"/>
  <c r="AR366" i="2"/>
  <c r="AR259" i="2"/>
  <c r="AR313" i="2"/>
  <c r="AR27" i="2"/>
  <c r="AR92" i="2"/>
  <c r="AR191" i="2"/>
  <c r="AR46" i="2"/>
  <c r="AR290" i="2"/>
  <c r="AR504" i="2"/>
  <c r="AR666" i="2"/>
  <c r="AR268" i="2"/>
  <c r="AR353" i="2"/>
  <c r="AR17" i="2"/>
  <c r="AR562" i="2"/>
  <c r="AR2" i="2"/>
  <c r="AR522" i="2"/>
  <c r="AR406" i="2"/>
  <c r="AR322" i="2"/>
  <c r="AR89" i="2"/>
  <c r="AR540" i="2"/>
  <c r="AR439" i="2"/>
  <c r="AR242" i="2"/>
  <c r="AR272" i="2"/>
  <c r="AR602" i="2"/>
  <c r="AU724" i="2"/>
  <c r="AU734" i="2"/>
  <c r="AU494" i="2"/>
  <c r="AU507" i="2"/>
  <c r="AU401" i="2"/>
  <c r="AU586" i="2"/>
  <c r="AU237" i="2"/>
  <c r="AU516" i="2"/>
  <c r="AU702" i="2"/>
  <c r="AU120" i="2"/>
  <c r="AU570" i="2"/>
  <c r="AU248" i="2"/>
  <c r="AU511" i="2"/>
  <c r="AU663" i="2"/>
  <c r="AU475" i="2"/>
  <c r="AU33" i="2"/>
  <c r="AU512" i="2"/>
  <c r="AU438" i="2"/>
  <c r="AU474" i="2"/>
  <c r="AU64" i="2"/>
  <c r="AU338" i="2"/>
  <c r="AU167" i="2"/>
  <c r="AU179" i="2"/>
  <c r="AU149" i="2"/>
  <c r="AU433" i="2"/>
  <c r="AU517" i="2"/>
  <c r="AU145" i="2"/>
  <c r="AU125" i="2"/>
  <c r="AU468" i="2"/>
  <c r="AU127" i="2"/>
  <c r="AU258" i="2"/>
  <c r="AU520" i="2"/>
  <c r="AU704" i="2"/>
  <c r="AU229" i="2"/>
  <c r="AU554" i="2"/>
  <c r="AU221" i="2"/>
  <c r="AU154" i="2"/>
  <c r="AU441" i="2"/>
  <c r="AU197" i="2"/>
  <c r="AU60" i="2"/>
  <c r="AU78" i="2"/>
  <c r="AU575" i="2"/>
  <c r="AU515" i="2"/>
  <c r="AU87" i="2"/>
  <c r="AU82" i="2"/>
  <c r="AU233" i="2"/>
  <c r="AU236" i="2"/>
  <c r="AU25" i="2"/>
  <c r="AU165" i="2"/>
  <c r="AU45" i="2"/>
  <c r="AU38" i="2"/>
  <c r="AU102" i="2"/>
  <c r="AU319" i="2"/>
  <c r="AU97" i="2"/>
  <c r="AU177" i="2"/>
  <c r="AU340" i="2"/>
  <c r="AU171" i="2"/>
  <c r="AU326" i="2"/>
  <c r="AU183" i="2"/>
  <c r="AU174" i="2"/>
  <c r="AU156" i="2"/>
  <c r="AT632" i="2"/>
  <c r="AT563" i="2"/>
  <c r="AT429" i="2"/>
  <c r="AT506" i="2"/>
  <c r="AT631" i="2"/>
  <c r="AT460" i="2"/>
  <c r="AT442" i="2"/>
  <c r="AT271" i="2"/>
  <c r="AT273" i="2"/>
  <c r="AT706" i="2"/>
  <c r="AT300" i="2"/>
  <c r="AT584" i="2"/>
  <c r="AT705" i="2"/>
  <c r="AT306" i="2"/>
  <c r="AT252" i="2"/>
  <c r="AT537" i="2"/>
  <c r="AT225" i="2"/>
  <c r="AT583" i="2"/>
  <c r="AT733" i="2"/>
  <c r="AT487" i="2"/>
  <c r="AT682" i="2"/>
  <c r="AT335" i="2"/>
  <c r="AT524" i="2"/>
  <c r="AT266" i="2"/>
  <c r="AT426" i="2"/>
  <c r="AT54" i="2"/>
  <c r="AT13" i="2"/>
  <c r="AT637" i="2"/>
  <c r="AT692" i="2"/>
  <c r="AT162" i="2"/>
  <c r="AT617" i="2"/>
  <c r="AT146" i="2"/>
  <c r="AT664" i="2"/>
  <c r="AT636" i="2"/>
  <c r="AT267" i="2"/>
  <c r="AT185" i="2"/>
  <c r="AT639" i="2"/>
  <c r="AT70" i="2"/>
  <c r="AT472" i="2"/>
  <c r="AT490" i="2"/>
  <c r="AT459" i="2"/>
  <c r="AT519" i="2"/>
  <c r="AT186" i="2"/>
  <c r="AT546" i="2"/>
  <c r="AT83" i="2"/>
  <c r="AT218" i="2"/>
  <c r="AT532" i="2"/>
  <c r="AT20" i="2"/>
  <c r="AT187" i="2"/>
  <c r="AT230" i="2"/>
  <c r="AT344" i="2"/>
  <c r="AT201" i="2"/>
  <c r="AT47" i="2"/>
  <c r="AT6" i="2"/>
  <c r="AT394" i="2"/>
  <c r="AT431" i="2"/>
  <c r="AT200" i="2"/>
  <c r="AT90" i="2"/>
  <c r="AT24" i="2"/>
  <c r="AT688" i="2"/>
  <c r="AT610" i="2"/>
  <c r="AR597" i="2"/>
  <c r="AR359" i="2"/>
  <c r="AR275" i="2"/>
  <c r="AR591" i="2"/>
  <c r="AR238" i="2"/>
  <c r="AR336" i="2"/>
  <c r="AR371" i="2"/>
  <c r="AR280" i="2"/>
  <c r="AR96" i="2"/>
  <c r="AR603" i="2"/>
  <c r="AR148" i="2"/>
  <c r="AR466" i="2"/>
  <c r="AR411" i="2"/>
  <c r="AR227" i="2"/>
  <c r="AR315" i="2"/>
  <c r="AR219" i="2"/>
  <c r="AR55" i="2"/>
  <c r="AR400" i="2"/>
  <c r="AR160" i="2"/>
  <c r="AR176" i="2"/>
  <c r="AR332" i="2"/>
  <c r="AR616" i="2"/>
  <c r="AR104" i="2"/>
  <c r="AR594" i="2"/>
  <c r="AR428" i="2"/>
  <c r="AR44" i="2"/>
  <c r="AR572" i="2"/>
  <c r="AR173" i="2"/>
  <c r="AR453" i="2"/>
  <c r="AR604" i="2"/>
  <c r="AR376" i="2"/>
  <c r="AR180" i="2"/>
  <c r="AR190" i="2"/>
  <c r="AR194" i="2"/>
  <c r="AR284" i="2"/>
  <c r="AR11" i="2"/>
  <c r="AR581" i="2"/>
  <c r="AR327" i="2"/>
  <c r="AR346" i="2"/>
  <c r="AR131" i="2"/>
  <c r="AU632" i="2"/>
  <c r="AU563" i="2"/>
  <c r="AU429" i="2"/>
  <c r="AU506" i="2"/>
  <c r="AU631" i="2"/>
  <c r="AU460" i="2"/>
  <c r="AU442" i="2"/>
  <c r="AR596" i="2"/>
  <c r="AR302" i="2"/>
  <c r="AR495" i="2"/>
  <c r="AR385" i="2"/>
  <c r="AR213" i="2"/>
  <c r="AR34" i="2"/>
  <c r="AR188" i="2"/>
  <c r="AR59" i="2"/>
  <c r="AR380" i="2"/>
  <c r="AR14" i="2"/>
  <c r="AR367" i="2"/>
  <c r="AR115" i="2"/>
  <c r="AR363" i="2"/>
  <c r="AR339" i="2"/>
  <c r="AR360" i="2"/>
  <c r="AR384" i="2"/>
  <c r="AR690" i="2"/>
  <c r="AR142" i="2"/>
  <c r="AR399" i="2"/>
  <c r="AR153" i="2"/>
  <c r="AR18" i="2"/>
  <c r="AR51" i="2"/>
  <c r="AR351" i="2"/>
  <c r="AR534" i="2"/>
  <c r="AR389" i="2"/>
  <c r="AR241" i="2"/>
  <c r="AR240" i="2"/>
  <c r="AR526" i="2"/>
  <c r="AR48" i="2"/>
  <c r="AR215" i="2"/>
  <c r="AR449" i="2"/>
  <c r="AR141" i="2"/>
  <c r="AR135" i="2"/>
  <c r="AR530" i="2"/>
  <c r="AU697" i="2"/>
  <c r="AU647" i="2"/>
  <c r="AU226" i="2"/>
  <c r="AU378" i="2"/>
  <c r="AU564" i="2"/>
  <c r="AU328" i="2"/>
  <c r="AU358" i="2"/>
  <c r="AU574" i="2"/>
  <c r="AU552" i="2"/>
  <c r="AU549" i="2"/>
  <c r="AU128" i="2"/>
  <c r="AU680" i="2"/>
  <c r="AU678" i="2"/>
  <c r="AU698" i="2"/>
  <c r="AU536" i="2"/>
  <c r="AU484" i="2"/>
  <c r="AU612" i="2"/>
  <c r="AU455" i="2"/>
  <c r="AU483" i="2"/>
  <c r="AU298" i="2"/>
  <c r="AU601" i="2"/>
  <c r="AU123" i="2"/>
  <c r="AU260" i="2"/>
  <c r="AU244" i="2"/>
  <c r="AU683" i="2"/>
  <c r="AU8" i="2"/>
  <c r="AU214" i="2"/>
  <c r="AU366" i="2"/>
  <c r="AU259" i="2"/>
  <c r="AU391" i="2"/>
  <c r="AU313" i="2"/>
  <c r="AU27" i="2"/>
  <c r="AU609" i="2"/>
  <c r="AU111" i="2"/>
  <c r="AU92" i="2"/>
  <c r="AU191" i="2"/>
  <c r="AU46" i="2"/>
  <c r="AU290" i="2"/>
  <c r="AU571" i="2"/>
  <c r="AU551" i="2"/>
  <c r="AU504" i="2"/>
  <c r="AU666" i="2"/>
  <c r="AU268" i="2"/>
  <c r="AU353" i="2"/>
  <c r="AU638" i="2"/>
  <c r="AU17" i="2"/>
  <c r="AU562" i="2"/>
  <c r="AU2" i="2"/>
  <c r="AU291" i="2"/>
  <c r="AU444" i="2"/>
  <c r="AU522" i="2"/>
  <c r="AU590" i="2"/>
  <c r="AU406" i="2"/>
  <c r="AU322" i="2"/>
  <c r="AU89" i="2"/>
  <c r="AU540" i="2"/>
  <c r="AU439" i="2"/>
  <c r="AU615" i="2"/>
  <c r="AU242" i="2"/>
  <c r="AU272" i="2"/>
  <c r="AU602" i="2"/>
  <c r="AT684" i="2"/>
  <c r="AT597" i="2"/>
  <c r="AT656" i="2"/>
  <c r="AT359" i="2"/>
  <c r="AT275" i="2"/>
  <c r="AT528" i="2"/>
  <c r="AT677" i="2"/>
  <c r="AT374" i="2"/>
  <c r="AT591" i="2"/>
  <c r="AT685" i="2"/>
  <c r="AT634" i="2"/>
  <c r="AT238" i="2"/>
  <c r="AT336" i="2"/>
  <c r="AT371" i="2"/>
  <c r="AT122" i="2"/>
  <c r="AT471" i="2"/>
  <c r="AT280" i="2"/>
  <c r="AT96" i="2"/>
  <c r="AT703" i="2"/>
  <c r="AT603" i="2"/>
  <c r="AT148" i="2"/>
  <c r="AT467" i="2"/>
  <c r="AT466" i="2"/>
  <c r="AT544" i="2"/>
  <c r="AT411" i="2"/>
  <c r="AT227" i="2"/>
  <c r="AT315" i="2"/>
  <c r="AT219" i="2"/>
  <c r="AT55" i="2"/>
  <c r="AT557" i="2"/>
  <c r="AT400" i="2"/>
  <c r="AT160" i="2"/>
  <c r="AT176" i="2"/>
  <c r="AT332" i="2"/>
  <c r="AT418" i="2"/>
  <c r="AT671" i="2"/>
  <c r="AT616" i="2"/>
  <c r="AT104" i="2"/>
  <c r="AT594" i="2"/>
  <c r="AT428" i="2"/>
  <c r="AT245" i="2"/>
  <c r="AT707" i="2"/>
  <c r="AT44" i="2"/>
  <c r="AT572" i="2"/>
  <c r="AT173" i="2"/>
  <c r="AT453" i="2"/>
  <c r="AT181" i="2"/>
  <c r="AT479" i="2"/>
  <c r="AT604" i="2"/>
  <c r="AT376" i="2"/>
  <c r="AT180" i="2"/>
  <c r="AT190" i="2"/>
  <c r="AT194" i="2"/>
  <c r="AT284" i="2"/>
  <c r="AT11" i="2"/>
  <c r="AT292" i="2"/>
  <c r="AT581" i="2"/>
  <c r="AT327" i="2"/>
  <c r="AT136" i="2"/>
  <c r="AT346" i="2"/>
  <c r="AT131" i="2"/>
  <c r="AT560" i="2"/>
  <c r="AR473" i="2"/>
  <c r="AR405" i="2"/>
  <c r="AR427" i="2"/>
  <c r="AR499" i="2"/>
  <c r="AR202" i="2"/>
  <c r="AR110" i="2"/>
  <c r="AR648" i="2"/>
  <c r="AR112" i="2"/>
  <c r="AR101" i="2"/>
  <c r="AR443" i="2"/>
  <c r="AR49" i="2"/>
  <c r="AR561" i="2"/>
  <c r="AR199" i="2"/>
  <c r="AR232" i="2"/>
  <c r="AR481" i="2"/>
  <c r="AR381" i="2"/>
  <c r="AR375" i="2"/>
  <c r="AR12" i="2"/>
  <c r="AR193" i="2"/>
  <c r="AR71" i="2"/>
  <c r="AR132" i="2"/>
  <c r="AR585" i="2"/>
  <c r="AR72" i="2"/>
  <c r="AR325" i="2"/>
  <c r="AR109" i="2"/>
  <c r="AR312" i="2"/>
  <c r="AR108" i="2"/>
  <c r="AR88" i="2"/>
  <c r="AR192" i="2"/>
  <c r="AR458" i="2"/>
  <c r="AR256" i="2"/>
  <c r="AR412" i="2"/>
  <c r="AR513" i="2"/>
  <c r="AR73" i="2"/>
  <c r="AR398" i="2"/>
  <c r="AR329" i="2"/>
  <c r="AU684" i="2"/>
  <c r="AU597" i="2"/>
  <c r="AT302" i="2"/>
  <c r="AT495" i="2"/>
  <c r="AT573" i="2"/>
  <c r="AT287" i="2"/>
  <c r="AT735" i="2"/>
  <c r="AT681" i="2"/>
  <c r="AT385" i="2"/>
  <c r="AT729" i="2"/>
  <c r="AT213" i="2"/>
  <c r="AT422" i="2"/>
  <c r="AT34" i="2"/>
  <c r="AT695" i="2"/>
  <c r="AT188" i="2"/>
  <c r="AT59" i="2"/>
  <c r="AT380" i="2"/>
  <c r="AT652" i="2"/>
  <c r="AT14" i="2"/>
  <c r="AT651" i="2"/>
  <c r="AT367" i="2"/>
  <c r="AT115" i="2"/>
  <c r="AT363" i="2"/>
  <c r="AT477" i="2"/>
  <c r="AT339" i="2"/>
  <c r="AT580" i="2"/>
  <c r="AT360" i="2"/>
  <c r="AT384" i="2"/>
  <c r="AT690" i="2"/>
  <c r="AT142" i="2"/>
  <c r="AT399" i="2"/>
  <c r="AT716" i="2"/>
  <c r="AT489" i="2"/>
  <c r="AT140" i="2"/>
  <c r="AT502" i="2"/>
  <c r="AT723" i="2"/>
  <c r="AT153" i="2"/>
  <c r="AT642" i="2"/>
  <c r="AT18" i="2"/>
  <c r="AT51" i="2"/>
  <c r="AT351" i="2"/>
  <c r="AT534" i="2"/>
  <c r="AT389" i="2"/>
  <c r="AT437" i="2"/>
  <c r="AT30" i="2"/>
  <c r="AT633" i="2"/>
  <c r="AT450" i="2"/>
  <c r="AT241" i="2"/>
  <c r="AT240" i="2"/>
  <c r="AT582" i="2"/>
  <c r="AT526" i="2"/>
  <c r="AT48" i="2"/>
  <c r="AT215" i="2"/>
  <c r="AT449" i="2"/>
  <c r="AT141" i="2"/>
  <c r="AT545" i="2"/>
  <c r="AT655" i="2"/>
  <c r="AT135" i="2"/>
  <c r="AT530" i="2"/>
  <c r="AR553" i="2"/>
  <c r="AR558" i="2"/>
  <c r="AR223" i="2"/>
  <c r="AR556" i="2"/>
  <c r="AT71" i="2"/>
  <c r="AT132" i="2"/>
  <c r="AT585" i="2"/>
  <c r="AT304" i="2"/>
  <c r="AT321" i="2"/>
  <c r="AT578" i="2"/>
  <c r="AT72" i="2"/>
  <c r="AT325" i="2"/>
  <c r="AT109" i="2"/>
  <c r="AT264" i="2"/>
  <c r="AT456" i="2"/>
  <c r="AT276" i="2"/>
  <c r="AT312" i="2"/>
  <c r="AT220" i="2"/>
  <c r="AT108" i="2"/>
  <c r="AT88" i="2"/>
  <c r="AT211" i="2"/>
  <c r="AT289" i="2"/>
  <c r="AT192" i="2"/>
  <c r="AT458" i="2"/>
  <c r="AT510" i="2"/>
  <c r="AT320" i="2"/>
  <c r="AT256" i="2"/>
  <c r="AT708" i="2"/>
  <c r="AT196" i="2"/>
  <c r="AT412" i="2"/>
  <c r="AT307" i="2"/>
  <c r="AT513" i="2"/>
  <c r="AT73" i="2"/>
  <c r="AT208" i="2"/>
  <c r="AT61" i="2"/>
  <c r="AT398" i="2"/>
  <c r="AT329" i="2"/>
  <c r="AR445" i="2"/>
  <c r="AR482" i="2"/>
  <c r="AR317" i="2"/>
  <c r="AR99" i="2"/>
  <c r="AR247" i="2"/>
  <c r="AR91" i="2"/>
  <c r="AR356" i="2"/>
  <c r="AR348" i="2"/>
  <c r="AR114" i="2"/>
  <c r="AR538" i="2"/>
  <c r="AR265" i="2"/>
  <c r="AR529" i="2"/>
  <c r="AR503" i="2"/>
  <c r="AR402" i="2"/>
  <c r="AR649" i="2"/>
  <c r="AR361" i="2"/>
  <c r="AR476" i="2"/>
  <c r="AR35" i="2"/>
  <c r="AR130" i="2"/>
  <c r="AR496" i="2"/>
  <c r="AR50" i="2"/>
  <c r="AR67" i="2"/>
  <c r="AR386" i="2"/>
  <c r="AR365" i="2"/>
  <c r="AR195" i="2"/>
  <c r="AR56" i="2"/>
  <c r="AR163" i="2"/>
  <c r="AR76" i="2"/>
  <c r="AR447" i="2"/>
  <c r="AR541" i="2"/>
  <c r="AR379" i="2"/>
  <c r="AR434" i="2"/>
  <c r="AR509" i="2"/>
  <c r="AR85" i="2"/>
  <c r="AR668" i="2"/>
  <c r="AR593" i="2"/>
  <c r="AU728" i="2"/>
  <c r="AU710" i="2"/>
  <c r="AU473" i="2"/>
  <c r="AU405" i="2"/>
  <c r="AU427" i="2"/>
  <c r="AU499" i="2"/>
  <c r="AU202" i="2"/>
  <c r="AU110" i="2"/>
  <c r="AU648" i="2"/>
  <c r="AU577" i="2"/>
  <c r="AU654" i="2"/>
  <c r="AU112" i="2"/>
  <c r="AU101" i="2"/>
  <c r="AU364" i="2"/>
  <c r="AU443" i="2"/>
  <c r="AT641" i="2"/>
  <c r="AT553" i="2"/>
  <c r="AT712" i="2"/>
  <c r="AT714" i="2"/>
  <c r="AT558" i="2"/>
  <c r="AT223" i="2"/>
  <c r="AT301" i="2"/>
  <c r="AT138" i="2"/>
  <c r="AT691" i="2"/>
  <c r="AT392" i="2"/>
  <c r="AT709" i="2"/>
  <c r="AT53" i="2"/>
  <c r="AT106" i="2"/>
  <c r="AT579" i="2"/>
  <c r="AT369" i="2"/>
  <c r="AT26" i="2"/>
  <c r="AT622" i="2"/>
  <c r="AT69" i="2"/>
  <c r="AT687" i="2"/>
  <c r="AT382" i="2"/>
  <c r="AT19" i="2"/>
  <c r="AT457" i="2"/>
  <c r="AT614" i="2"/>
  <c r="AT15" i="2"/>
  <c r="AT686" i="2"/>
  <c r="AT640" i="2"/>
  <c r="AT164" i="2"/>
  <c r="AT147" i="2"/>
  <c r="AT22" i="2"/>
  <c r="AT592" i="2"/>
  <c r="AT521" i="2"/>
  <c r="AT555" i="2"/>
  <c r="AT121" i="2"/>
  <c r="AT62" i="2"/>
  <c r="AT222" i="2"/>
  <c r="AT309" i="2"/>
  <c r="AT7" i="2"/>
  <c r="AT31" i="2"/>
  <c r="AT152" i="2"/>
  <c r="AT556" i="2"/>
  <c r="AT347" i="2"/>
  <c r="AT311" i="2"/>
  <c r="AT119" i="2"/>
  <c r="AT500" i="2"/>
  <c r="AT465" i="2"/>
  <c r="AT330" i="2"/>
  <c r="AT539" i="2"/>
  <c r="AT508" i="2"/>
  <c r="AT100" i="2"/>
  <c r="AT721" i="2"/>
  <c r="AT372" i="2"/>
  <c r="AT175" i="2"/>
  <c r="AT170" i="2"/>
  <c r="AT293" i="2"/>
  <c r="AT331" i="2"/>
  <c r="AT461" i="2"/>
  <c r="AT203" i="2"/>
  <c r="AT285" i="2"/>
  <c r="AT665" i="2"/>
  <c r="AT68" i="2"/>
  <c r="AT355" i="2"/>
  <c r="AR421" i="2"/>
  <c r="AR525" i="2"/>
  <c r="AT630" i="2"/>
  <c r="AT662" i="2"/>
  <c r="AT701" i="2"/>
  <c r="AT672" i="2"/>
  <c r="AT445" i="2"/>
  <c r="AT482" i="2"/>
  <c r="AT317" i="2"/>
  <c r="AT699" i="2"/>
  <c r="AT99" i="2"/>
  <c r="AT693" i="2"/>
  <c r="AT247" i="2"/>
  <c r="AT91" i="2"/>
  <c r="AT696" i="2"/>
  <c r="AT356" i="2"/>
  <c r="AT348" i="2"/>
  <c r="AT81" i="2"/>
  <c r="AT114" i="2"/>
  <c r="AT538" i="2"/>
  <c r="AT265" i="2"/>
  <c r="AT529" i="2"/>
  <c r="AT107" i="2"/>
  <c r="AT503" i="2"/>
  <c r="AT419" i="2"/>
  <c r="AT402" i="2"/>
  <c r="AT649" i="2"/>
  <c r="AT314" i="2"/>
  <c r="AT497" i="2"/>
  <c r="AT393" i="2"/>
  <c r="AT133" i="2"/>
  <c r="AT234" i="2"/>
  <c r="AT673" i="2"/>
  <c r="AT361" i="2"/>
  <c r="AT476" i="2"/>
  <c r="AT35" i="2"/>
  <c r="AT130" i="2"/>
  <c r="AT496" i="2"/>
  <c r="AT50" i="2"/>
  <c r="AT67" i="2"/>
  <c r="AT386" i="2"/>
  <c r="AT365" i="2"/>
  <c r="AT195" i="2"/>
  <c r="AT589" i="2"/>
  <c r="AT56" i="2"/>
  <c r="AT209" i="2"/>
  <c r="AT440" i="2"/>
  <c r="AT657" i="2"/>
  <c r="AT163" i="2"/>
  <c r="AT76" i="2"/>
  <c r="AT352" i="2"/>
  <c r="AT447" i="2"/>
  <c r="AT541" i="2"/>
  <c r="AT379" i="2"/>
  <c r="AT434" i="2"/>
  <c r="AT635" i="2"/>
  <c r="AT509" i="2"/>
  <c r="AT182" i="2"/>
  <c r="AT395" i="2"/>
  <c r="AT452" i="2"/>
  <c r="AT85" i="2"/>
  <c r="AT668" i="2"/>
  <c r="AT593" i="2"/>
  <c r="AU271" i="2"/>
  <c r="AU273" i="2"/>
  <c r="AU706" i="2"/>
  <c r="AU300" i="2"/>
  <c r="AU584" i="2"/>
  <c r="AU705" i="2"/>
  <c r="AU306" i="2"/>
  <c r="AU252" i="2"/>
  <c r="AU537" i="2"/>
  <c r="AU225" i="2"/>
  <c r="AU583" i="2"/>
  <c r="AU733" i="2"/>
  <c r="AU487" i="2"/>
  <c r="AU682" i="2"/>
  <c r="AU335" i="2"/>
  <c r="AU524" i="2"/>
  <c r="AU266" i="2"/>
  <c r="AU426" i="2"/>
  <c r="AU54" i="2"/>
  <c r="AU13" i="2"/>
  <c r="AU637" i="2"/>
  <c r="AU692" i="2"/>
  <c r="AU162" i="2"/>
  <c r="AU617" i="2"/>
  <c r="AU146" i="2"/>
  <c r="AU664" i="2"/>
  <c r="AU636" i="2"/>
  <c r="AU267" i="2"/>
  <c r="AU185" i="2"/>
  <c r="AU639" i="2"/>
  <c r="AU70" i="2"/>
  <c r="AU472" i="2"/>
  <c r="AU490" i="2"/>
  <c r="AU459" i="2"/>
  <c r="AU519" i="2"/>
  <c r="AU186" i="2"/>
  <c r="AU546" i="2"/>
  <c r="AU532" i="2"/>
  <c r="AU656" i="2"/>
  <c r="AU359" i="2"/>
  <c r="AU275" i="2"/>
  <c r="AU528" i="2"/>
  <c r="AU677" i="2"/>
  <c r="AU374" i="2"/>
  <c r="AU591" i="2"/>
  <c r="AU685" i="2"/>
  <c r="AU634" i="2"/>
  <c r="AU238" i="2"/>
  <c r="AU336" i="2"/>
  <c r="AU371" i="2"/>
  <c r="AU122" i="2"/>
  <c r="AU471" i="2"/>
  <c r="AU280" i="2"/>
  <c r="AU96" i="2"/>
  <c r="AU703" i="2"/>
  <c r="AU603" i="2"/>
  <c r="AU148" i="2"/>
  <c r="AU467" i="2"/>
  <c r="AU466" i="2"/>
  <c r="AU544" i="2"/>
  <c r="AU411" i="2"/>
  <c r="AU227" i="2"/>
  <c r="AU315" i="2"/>
  <c r="AU219" i="2"/>
  <c r="AU55" i="2"/>
  <c r="AU557" i="2"/>
  <c r="AU400" i="2"/>
  <c r="AU160" i="2"/>
  <c r="AU176" i="2"/>
  <c r="AU332" i="2"/>
  <c r="AU418" i="2"/>
  <c r="AU671" i="2"/>
  <c r="AU616" i="2"/>
  <c r="AU104" i="2"/>
  <c r="AU594" i="2"/>
  <c r="AR301" i="2"/>
  <c r="AR138" i="2"/>
  <c r="AR392" i="2"/>
  <c r="AR53" i="2"/>
  <c r="AR106" i="2"/>
  <c r="AR579" i="2"/>
  <c r="AR369" i="2"/>
  <c r="AR26" i="2"/>
  <c r="AR69" i="2"/>
  <c r="AR382" i="2"/>
  <c r="AR19" i="2"/>
  <c r="AR457" i="2"/>
  <c r="AR164" i="2"/>
  <c r="AR147" i="2"/>
  <c r="AR22" i="2"/>
  <c r="AR521" i="2"/>
  <c r="AR555" i="2"/>
  <c r="AR121" i="2"/>
  <c r="AR62" i="2"/>
  <c r="AR222" i="2"/>
  <c r="AR309" i="2"/>
  <c r="AR7" i="2"/>
  <c r="AR347" i="2"/>
  <c r="AR311" i="2"/>
  <c r="AR500" i="2"/>
  <c r="AR465" i="2"/>
  <c r="AR330" i="2"/>
  <c r="AR508" i="2"/>
  <c r="AR100" i="2"/>
  <c r="AR372" i="2"/>
  <c r="AR175" i="2"/>
  <c r="AR170" i="2"/>
  <c r="AR331" i="2"/>
  <c r="AR461" i="2"/>
  <c r="AR203" i="2"/>
  <c r="AR665" i="2"/>
  <c r="AR68" i="2"/>
  <c r="AR355" i="2"/>
  <c r="AU596" i="2"/>
  <c r="AU694" i="2"/>
  <c r="AU415" i="2"/>
  <c r="AU613" i="2"/>
  <c r="AU302" i="2"/>
  <c r="AU495" i="2"/>
  <c r="AU573" i="2"/>
  <c r="AU287" i="2"/>
  <c r="AU735" i="2"/>
  <c r="AU681" i="2"/>
  <c r="AU385" i="2"/>
  <c r="AU729" i="2"/>
  <c r="AU213" i="2"/>
  <c r="AU422" i="2"/>
  <c r="AU34" i="2"/>
  <c r="AU695" i="2"/>
  <c r="AU188" i="2"/>
  <c r="AU59" i="2"/>
  <c r="AU380" i="2"/>
  <c r="AU652" i="2"/>
  <c r="AU14" i="2"/>
  <c r="AU651" i="2"/>
  <c r="AU367" i="2"/>
  <c r="AU115" i="2"/>
  <c r="AU363" i="2"/>
  <c r="AU477" i="2"/>
  <c r="AU339" i="2"/>
  <c r="AU580" i="2"/>
  <c r="AU360" i="2"/>
  <c r="AU384" i="2"/>
  <c r="AU690" i="2"/>
  <c r="AU142" i="2"/>
  <c r="AU399" i="2"/>
  <c r="AU716" i="2"/>
  <c r="AU489" i="2"/>
  <c r="AU140" i="2"/>
  <c r="AU502" i="2"/>
  <c r="AU723" i="2"/>
  <c r="AU49" i="2"/>
  <c r="AU561" i="2"/>
  <c r="AU199" i="2"/>
  <c r="AU232" i="2"/>
  <c r="AU481" i="2"/>
  <c r="AU676" i="2"/>
  <c r="AU381" i="2"/>
  <c r="AU725" i="2"/>
  <c r="AU299" i="2"/>
  <c r="AU375" i="2"/>
  <c r="AU12" i="2"/>
  <c r="AU216" i="2"/>
  <c r="AU193" i="2"/>
  <c r="AU109" i="2"/>
  <c r="AR659" i="2"/>
  <c r="AR357" i="2"/>
  <c r="AR501" i="2"/>
  <c r="AR606" i="2"/>
  <c r="AR75" i="2"/>
  <c r="AR599" i="2"/>
  <c r="AR498" i="2"/>
  <c r="AR151" i="2"/>
  <c r="AR278" i="2"/>
  <c r="AR40" i="2"/>
  <c r="AR283" i="2"/>
  <c r="AR349" i="2"/>
  <c r="AR608" i="2"/>
  <c r="AR350" i="2"/>
  <c r="AR129" i="2"/>
  <c r="AR373" i="2"/>
  <c r="AR207" i="2"/>
  <c r="AR416" i="2"/>
  <c r="AR251" i="2"/>
  <c r="AR277" i="2"/>
  <c r="AR137" i="2"/>
  <c r="AR454" i="2"/>
  <c r="AR543" i="2"/>
  <c r="AR16" i="2"/>
  <c r="AR486" i="2"/>
  <c r="AR86" i="2"/>
  <c r="AR198" i="2"/>
  <c r="AR488" i="2"/>
  <c r="AR43" i="2"/>
  <c r="AR161" i="2"/>
  <c r="AR57" i="2"/>
  <c r="AR480" i="2"/>
  <c r="AR531" i="2"/>
  <c r="AR29" i="2"/>
  <c r="AR139" i="2"/>
  <c r="AR492" i="2"/>
  <c r="AU641" i="2"/>
  <c r="AU553" i="2"/>
  <c r="AU712" i="2"/>
  <c r="AU714" i="2"/>
  <c r="AU558" i="2"/>
  <c r="AU223" i="2"/>
  <c r="AU301" i="2"/>
  <c r="AU138" i="2"/>
  <c r="AU691" i="2"/>
  <c r="AU392" i="2"/>
  <c r="AU709" i="2"/>
  <c r="AU53" i="2"/>
  <c r="AU106" i="2"/>
  <c r="AU579" i="2"/>
  <c r="AU369" i="2"/>
  <c r="AU26" i="2"/>
  <c r="AU622" i="2"/>
  <c r="AU69" i="2"/>
  <c r="AU687" i="2"/>
  <c r="AU382" i="2"/>
  <c r="AU19" i="2"/>
  <c r="AU457" i="2"/>
  <c r="AU614" i="2"/>
  <c r="AU15" i="2"/>
  <c r="AU686" i="2"/>
  <c r="AU640" i="2"/>
  <c r="AU164" i="2"/>
  <c r="AU147" i="2"/>
  <c r="AU22" i="2"/>
  <c r="AU592" i="2"/>
  <c r="AU521" i="2"/>
  <c r="AU555" i="2"/>
  <c r="AU121" i="2"/>
  <c r="AU62" i="2"/>
  <c r="AU222" i="2"/>
  <c r="AU309" i="2"/>
  <c r="AU7" i="2"/>
  <c r="AR377" i="2"/>
  <c r="AR587" i="2"/>
  <c r="AR491" i="2"/>
  <c r="AR65" i="2"/>
  <c r="AR189" i="2"/>
  <c r="AR262" i="2"/>
  <c r="AR32" i="2"/>
  <c r="AR210" i="2"/>
  <c r="AR370" i="2"/>
  <c r="AR94" i="2"/>
  <c r="AR261" i="2"/>
  <c r="AR41" i="2"/>
  <c r="AR212" i="2"/>
  <c r="AR117" i="2"/>
  <c r="AR63" i="2"/>
  <c r="AR523" i="2"/>
  <c r="AR231" i="2"/>
  <c r="AR282" i="2"/>
  <c r="AR316" i="2"/>
  <c r="AR390" i="2"/>
  <c r="AR58" i="2"/>
  <c r="AR254" i="2"/>
  <c r="AR567" i="2"/>
  <c r="AR263" i="2"/>
  <c r="AR409" i="2"/>
  <c r="AR204" i="2"/>
  <c r="AR303" i="2"/>
  <c r="AR286" i="2"/>
  <c r="AR424" i="2"/>
  <c r="AR345" i="2"/>
  <c r="AR559" i="2"/>
  <c r="AR621" i="2"/>
  <c r="AR605" i="2"/>
  <c r="AR105" i="2"/>
  <c r="AR246" i="2"/>
  <c r="AR288" i="2"/>
  <c r="AR611" i="2"/>
  <c r="AR134" i="2"/>
  <c r="AR308" i="2"/>
  <c r="AR118" i="2"/>
  <c r="AU630" i="2"/>
  <c r="AU662" i="2"/>
  <c r="AU701" i="2"/>
  <c r="AU672" i="2"/>
  <c r="AU445" i="2"/>
  <c r="AU482" i="2"/>
  <c r="AU317" i="2"/>
  <c r="AU699" i="2"/>
  <c r="AU99" i="2"/>
  <c r="AU693" i="2"/>
  <c r="AU247" i="2"/>
  <c r="AU91" i="2"/>
  <c r="AU696" i="2"/>
  <c r="AU356" i="2"/>
  <c r="AU348" i="2"/>
  <c r="AU81" i="2"/>
  <c r="AU114" i="2"/>
  <c r="AU538" i="2"/>
  <c r="AU265" i="2"/>
  <c r="AU529" i="2"/>
  <c r="AU107" i="2"/>
  <c r="AU503" i="2"/>
  <c r="AU419" i="2"/>
  <c r="AU402" i="2"/>
  <c r="AU649" i="2"/>
  <c r="AU314" i="2"/>
  <c r="AU497" i="2"/>
  <c r="AU393" i="2"/>
  <c r="AU133" i="2"/>
  <c r="AU40" i="2"/>
  <c r="AU619" i="2"/>
  <c r="AU464" i="2"/>
  <c r="AU283" i="2"/>
  <c r="AU349" i="2"/>
  <c r="AU675" i="2"/>
  <c r="AU608" i="2"/>
  <c r="AU350" i="2"/>
  <c r="AU727" i="2"/>
  <c r="AU462" i="2"/>
  <c r="AU129" i="2"/>
  <c r="AU646" i="2"/>
  <c r="AU373" i="2"/>
  <c r="AU421" i="2"/>
  <c r="AU207" i="2"/>
  <c r="AU416" i="2"/>
  <c r="AU251" i="2"/>
  <c r="AU277" i="2"/>
  <c r="AU588" i="2"/>
  <c r="AU137" i="2"/>
  <c r="AU454" i="2"/>
  <c r="AU543" i="2"/>
  <c r="AR28" i="2"/>
  <c r="AR228" i="2"/>
  <c r="AR224" i="2"/>
  <c r="AR235" i="2"/>
  <c r="AR3" i="2"/>
  <c r="AR10" i="2"/>
  <c r="AR126" i="2"/>
  <c r="AR397" i="2"/>
  <c r="AU670" i="2"/>
  <c r="AU629" i="2"/>
  <c r="AU718" i="2"/>
  <c r="AU720" i="2"/>
  <c r="AU257" i="2"/>
  <c r="AU377" i="2"/>
  <c r="AU607" i="2"/>
  <c r="AU650" i="2"/>
  <c r="AU587" i="2"/>
  <c r="AU354" i="2"/>
  <c r="AU491" i="2"/>
  <c r="AU65" i="2"/>
  <c r="AU669" i="2"/>
  <c r="AU189" i="2"/>
  <c r="AU262" i="2"/>
  <c r="AU645" i="2"/>
  <c r="AU32" i="2"/>
  <c r="AU210" i="2"/>
  <c r="AU370" i="2"/>
  <c r="AU94" i="2"/>
  <c r="AU261" i="2"/>
  <c r="AU732" i="2"/>
  <c r="AU41" i="2"/>
  <c r="AU212" i="2"/>
  <c r="AU117" i="2"/>
  <c r="AU63" i="2"/>
  <c r="AU523" i="2"/>
  <c r="AU231" i="2"/>
  <c r="AU205" i="2"/>
  <c r="AU282" i="2"/>
  <c r="AU316" i="2"/>
  <c r="AU527" i="2"/>
  <c r="AU514" i="2"/>
  <c r="AU390" i="2"/>
  <c r="AU58" i="2"/>
  <c r="AU254" i="2"/>
  <c r="AU567" i="2"/>
  <c r="AR64" i="2"/>
  <c r="AR338" i="2"/>
  <c r="AR167" i="2"/>
  <c r="AR179" i="2"/>
  <c r="AR149" i="2"/>
  <c r="AR433" i="2"/>
  <c r="AR125" i="2"/>
  <c r="AR468" i="2"/>
  <c r="AR127" i="2"/>
  <c r="AR258" i="2"/>
  <c r="AR520" i="2"/>
  <c r="AR704" i="2"/>
  <c r="AR229" i="2"/>
  <c r="AR554" i="2"/>
  <c r="AR221" i="2"/>
  <c r="AR154" i="2"/>
  <c r="AR441" i="2"/>
  <c r="AR197" i="2"/>
  <c r="AR60" i="2"/>
  <c r="AR78" i="2"/>
  <c r="AR575" i="2"/>
  <c r="AR515" i="2"/>
  <c r="AR82" i="2"/>
  <c r="AR233" i="2"/>
  <c r="AR236" i="2"/>
  <c r="AR25" i="2"/>
  <c r="AR45" i="2"/>
  <c r="AR38" i="2"/>
  <c r="AR102" i="2"/>
  <c r="AR319" i="2"/>
  <c r="AR97" i="2"/>
  <c r="AR177" i="2"/>
  <c r="AR340" i="2"/>
  <c r="AR171" i="2"/>
  <c r="AR326" i="2"/>
  <c r="AR183" i="2"/>
  <c r="AR174" i="2"/>
  <c r="AR156" i="2"/>
  <c r="AU715" i="2"/>
  <c r="AU600" i="2"/>
  <c r="AU547" i="2"/>
  <c r="AU533" i="2"/>
  <c r="AU620" i="2"/>
  <c r="AU408" i="2"/>
  <c r="AU542" i="2"/>
  <c r="AU362" i="2"/>
  <c r="AU403" i="2"/>
  <c r="AU518" i="2"/>
  <c r="AU116" i="2"/>
  <c r="AU143" i="2"/>
  <c r="AU334" i="2"/>
  <c r="AU643" i="2"/>
  <c r="AU448" i="2"/>
  <c r="AU84" i="2"/>
  <c r="AU388" i="2"/>
  <c r="AU333" i="2"/>
  <c r="AU407" i="2"/>
  <c r="AU413" i="2"/>
  <c r="AU463" i="2"/>
  <c r="AU430" i="2"/>
  <c r="AU184" i="2"/>
  <c r="AU4" i="2"/>
  <c r="AU281" i="2"/>
  <c r="AU618" i="2"/>
  <c r="AU730" i="2"/>
  <c r="AU21" i="2"/>
  <c r="AU36" i="2"/>
  <c r="AR429" i="2"/>
  <c r="AR506" i="2"/>
  <c r="AR271" i="2"/>
  <c r="AR273" i="2"/>
  <c r="AR584" i="2"/>
  <c r="AR705" i="2"/>
  <c r="AR306" i="2"/>
  <c r="AR252" i="2"/>
  <c r="AR537" i="2"/>
  <c r="AR225" i="2"/>
  <c r="AR583" i="2"/>
  <c r="AR335" i="2"/>
  <c r="AR524" i="2"/>
  <c r="AR54" i="2"/>
  <c r="AR13" i="2"/>
  <c r="AR162" i="2"/>
  <c r="AR146" i="2"/>
  <c r="AR664" i="2"/>
  <c r="AR267" i="2"/>
  <c r="AR185" i="2"/>
  <c r="AR70" i="2"/>
  <c r="AR490" i="2"/>
  <c r="AR459" i="2"/>
  <c r="AR519" i="2"/>
  <c r="AR186" i="2"/>
  <c r="AR218" i="2"/>
  <c r="AR20" i="2"/>
  <c r="AR187" i="2"/>
  <c r="AR230" i="2"/>
  <c r="AR344" i="2"/>
  <c r="AR201" i="2"/>
  <c r="AR47" i="2"/>
  <c r="AR6" i="2"/>
  <c r="AR431" i="2"/>
  <c r="AR200" i="2"/>
  <c r="AR90" i="2"/>
  <c r="AR610" i="2"/>
  <c r="AU679" i="2"/>
  <c r="AU713" i="2"/>
  <c r="AU569" i="2"/>
  <c r="AU717" i="2"/>
  <c r="AU172" i="2"/>
  <c r="AU435" i="2"/>
  <c r="AU726" i="2"/>
  <c r="AU343" i="2"/>
  <c r="AU255" i="2"/>
  <c r="AU414" i="2"/>
  <c r="AU383" i="2"/>
  <c r="AU493" i="2"/>
  <c r="AU155" i="2"/>
  <c r="AU77" i="2"/>
  <c r="AU628" i="2"/>
  <c r="AU37" i="2"/>
  <c r="AU294" i="2"/>
  <c r="AU295" i="2"/>
  <c r="AU124" i="2"/>
  <c r="AU598" i="2"/>
  <c r="AU436" i="2"/>
  <c r="AU535" i="2"/>
  <c r="AU74" i="2"/>
  <c r="AU83" i="2"/>
  <c r="AU218" i="2"/>
  <c r="AU20" i="2"/>
  <c r="AU187" i="2"/>
  <c r="AU230" i="2"/>
  <c r="AU344" i="2"/>
  <c r="AU201" i="2"/>
  <c r="AU47" i="2"/>
  <c r="AU6" i="2"/>
  <c r="AU394" i="2"/>
  <c r="AU431" i="2"/>
  <c r="AU200" i="2"/>
  <c r="AU90" i="2"/>
  <c r="AU24" i="2"/>
  <c r="AU688" i="2"/>
  <c r="AU610" i="2"/>
  <c r="AU428" i="2"/>
  <c r="AU245" i="2"/>
  <c r="AU707" i="2"/>
  <c r="AU44" i="2"/>
  <c r="AU572" i="2"/>
  <c r="AU173" i="2"/>
  <c r="AU453" i="2"/>
  <c r="AU181" i="2"/>
  <c r="AU479" i="2"/>
  <c r="AU604" i="2"/>
  <c r="AU376" i="2"/>
  <c r="AU180" i="2"/>
  <c r="AU190" i="2"/>
  <c r="AU194" i="2"/>
  <c r="AU284" i="2"/>
  <c r="AU11" i="2"/>
  <c r="AU292" i="2"/>
  <c r="AU581" i="2"/>
  <c r="AU327" i="2"/>
  <c r="AU136" i="2"/>
  <c r="AU346" i="2"/>
  <c r="AU131" i="2"/>
  <c r="AU560" i="2"/>
  <c r="AU153" i="2"/>
  <c r="AU642" i="2"/>
  <c r="AU18" i="2"/>
  <c r="AU51" i="2"/>
  <c r="AU351" i="2"/>
  <c r="AU534" i="2"/>
  <c r="AU389" i="2"/>
  <c r="AU437" i="2"/>
  <c r="AU30" i="2"/>
  <c r="AU633" i="2"/>
  <c r="AU450" i="2"/>
  <c r="AU241" i="2"/>
  <c r="AU240" i="2"/>
  <c r="AU582" i="2"/>
  <c r="AU526" i="2"/>
  <c r="AU48" i="2"/>
  <c r="AU215" i="2"/>
  <c r="AU449" i="2"/>
  <c r="AU141" i="2"/>
  <c r="AU545" i="2"/>
  <c r="AU655" i="2"/>
  <c r="AU135" i="2"/>
  <c r="AU530" i="2"/>
  <c r="AU71" i="2"/>
  <c r="AU132" i="2"/>
  <c r="AU585" i="2"/>
  <c r="AU304" i="2"/>
  <c r="AU321" i="2"/>
  <c r="AU578" i="2"/>
  <c r="AU72" i="2"/>
  <c r="AU325" i="2"/>
  <c r="AU264" i="2"/>
  <c r="AU456" i="2"/>
  <c r="AU276" i="2"/>
  <c r="AU312" i="2"/>
  <c r="AU220" i="2"/>
  <c r="AU108" i="2"/>
  <c r="AU88" i="2"/>
  <c r="AU211" i="2"/>
  <c r="AU289" i="2"/>
  <c r="AU192" i="2"/>
  <c r="AU458" i="2"/>
  <c r="AU510" i="2"/>
  <c r="AU320" i="2"/>
  <c r="AU256" i="2"/>
  <c r="AU708" i="2"/>
  <c r="AU196" i="2"/>
  <c r="AU412" i="2"/>
  <c r="AU307" i="2"/>
  <c r="AU513" i="2"/>
  <c r="AU73" i="2"/>
  <c r="AU208" i="2"/>
  <c r="AU61" i="2"/>
  <c r="AU398" i="2"/>
  <c r="AU329" i="2"/>
  <c r="AU31" i="2"/>
  <c r="AU152" i="2"/>
  <c r="AU556" i="2"/>
  <c r="AU347" i="2"/>
  <c r="AU311" i="2"/>
  <c r="AU119" i="2"/>
  <c r="AU500" i="2"/>
  <c r="AU465" i="2"/>
  <c r="AU330" i="2"/>
  <c r="AU539" i="2"/>
  <c r="AU508" i="2"/>
  <c r="AU100" i="2"/>
  <c r="AU721" i="2"/>
  <c r="AU372" i="2"/>
  <c r="AU175" i="2"/>
  <c r="AU170" i="2"/>
  <c r="AU293" i="2"/>
  <c r="AU331" i="2"/>
  <c r="AU461" i="2"/>
  <c r="AU203" i="2"/>
  <c r="AU285" i="2"/>
  <c r="AU665" i="2"/>
  <c r="AU68" i="2"/>
  <c r="AU355" i="2"/>
  <c r="AU234" i="2"/>
  <c r="AU673" i="2"/>
  <c r="AU361" i="2"/>
  <c r="AU476" i="2"/>
  <c r="AU35" i="2"/>
  <c r="AU130" i="2"/>
  <c r="AU496" i="2"/>
  <c r="AU50" i="2"/>
  <c r="AU67" i="2"/>
  <c r="AU386" i="2"/>
  <c r="AU365" i="2"/>
  <c r="AU195" i="2"/>
  <c r="AU589" i="2"/>
  <c r="AU56" i="2"/>
  <c r="AU209" i="2"/>
  <c r="AU440" i="2"/>
  <c r="AU657" i="2"/>
  <c r="AU163" i="2"/>
  <c r="AU76" i="2"/>
  <c r="AU352" i="2"/>
  <c r="AU447" i="2"/>
  <c r="AU541" i="2"/>
  <c r="AU379" i="2"/>
  <c r="AU434" i="2"/>
  <c r="AU635" i="2"/>
  <c r="AU509" i="2"/>
  <c r="AU182" i="2"/>
  <c r="AU395" i="2"/>
  <c r="AU452" i="2"/>
  <c r="AU85" i="2"/>
  <c r="AU668" i="2"/>
  <c r="AU593" i="2"/>
  <c r="AU505" i="2"/>
  <c r="AU566" i="2"/>
  <c r="AU16" i="2"/>
  <c r="AU700" i="2"/>
  <c r="AU525" i="2"/>
  <c r="AU404" i="2"/>
  <c r="AU486" i="2"/>
  <c r="AU206" i="2"/>
  <c r="AU432" i="2"/>
  <c r="AU342" i="2"/>
  <c r="AU420" i="2"/>
  <c r="AU86" i="2"/>
  <c r="AU198" i="2"/>
  <c r="AU488" i="2"/>
  <c r="AU43" i="2"/>
  <c r="AU161" i="2"/>
  <c r="AU57" i="2"/>
  <c r="AU480" i="2"/>
  <c r="AU217" i="2"/>
  <c r="AU531" i="2"/>
  <c r="AU29" i="2"/>
  <c r="AU139" i="2"/>
  <c r="AU469" i="2"/>
  <c r="AU492" i="2"/>
  <c r="AU263" i="2"/>
  <c r="AU409" i="2"/>
  <c r="AU204" i="2"/>
  <c r="AU303" i="2"/>
  <c r="AU286" i="2"/>
  <c r="AU424" i="2"/>
  <c r="AU345" i="2"/>
  <c r="AU559" i="2"/>
  <c r="AU660" i="2"/>
  <c r="AU621" i="2"/>
  <c r="AU605" i="2"/>
  <c r="AU105" i="2"/>
  <c r="AU246" i="2"/>
  <c r="AU288" i="2"/>
  <c r="AU423" i="2"/>
  <c r="AU297" i="2"/>
  <c r="AU611" i="2"/>
  <c r="AU134" i="2"/>
  <c r="AU308" i="2"/>
  <c r="AU118" i="2"/>
  <c r="AU550" i="2"/>
  <c r="AU337" i="2"/>
  <c r="AU485" i="2"/>
  <c r="AU318" i="2"/>
  <c r="AU623" i="2"/>
  <c r="AU103" i="2"/>
  <c r="AU80" i="2"/>
  <c r="AU470" i="2"/>
  <c r="AU9" i="2"/>
  <c r="AU166" i="2"/>
  <c r="AU323" i="2"/>
  <c r="AU324" i="2"/>
  <c r="AU250" i="2"/>
  <c r="AU79" i="2"/>
  <c r="AU410" i="2"/>
  <c r="AU178" i="2"/>
  <c r="AU625" i="2"/>
  <c r="AU253" i="2"/>
  <c r="AU661" i="2"/>
  <c r="AU624" i="2"/>
  <c r="AU568" i="2"/>
  <c r="AU658" i="2"/>
  <c r="AU249" i="2"/>
  <c r="AU711" i="2"/>
  <c r="AU417" i="2"/>
  <c r="AU239" i="2"/>
  <c r="AU310" i="2"/>
  <c r="AU5" i="2"/>
  <c r="AU269" i="2"/>
  <c r="AU144" i="2"/>
  <c r="AU478" i="2"/>
  <c r="AU653" i="2"/>
  <c r="AU95" i="2"/>
  <c r="AU667" i="2"/>
  <c r="AU396" i="2"/>
  <c r="AU565" i="2"/>
  <c r="AU113" i="2"/>
  <c r="AU158" i="2"/>
  <c r="AU341" i="2"/>
  <c r="AU23" i="2"/>
  <c r="AU446" i="2"/>
  <c r="AU98" i="2"/>
  <c r="AU93" i="2"/>
  <c r="AU157" i="2"/>
  <c r="AU674" i="2"/>
  <c r="AU39" i="2"/>
  <c r="AU42" i="2"/>
  <c r="AU425" i="2"/>
  <c r="AU270" i="2"/>
  <c r="AU576" i="2"/>
  <c r="AU52" i="2"/>
  <c r="AU159" i="2"/>
  <c r="AU305" i="2"/>
  <c r="AU150" i="2"/>
  <c r="AU722" i="2"/>
  <c r="AU168" i="2"/>
  <c r="AU296" i="2"/>
  <c r="AU387" i="2"/>
  <c r="AU595" i="2"/>
  <c r="AU627" i="2"/>
  <c r="AU169" i="2"/>
  <c r="AU243" i="2"/>
  <c r="AU28" i="2"/>
  <c r="AU228" i="2"/>
  <c r="AU279" i="2"/>
  <c r="AU224" i="2"/>
  <c r="AU235" i="2"/>
  <c r="AU3" i="2"/>
  <c r="AU368" i="2"/>
  <c r="AU66" i="2"/>
  <c r="AU10" i="2"/>
  <c r="AU548" i="2"/>
  <c r="AU126" i="2"/>
  <c r="AU397" i="2"/>
  <c r="K25" i="3" l="1"/>
  <c r="N22" i="3"/>
  <c r="S22" i="3"/>
  <c r="K84" i="3"/>
  <c r="N63" i="3"/>
  <c r="O95" i="3"/>
  <c r="O99" i="3"/>
  <c r="K43" i="3"/>
  <c r="K64" i="3"/>
  <c r="K31" i="3"/>
  <c r="O66" i="3"/>
  <c r="M13" i="3"/>
  <c r="T21" i="3"/>
  <c r="R13" i="3"/>
  <c r="K108" i="3"/>
  <c r="R90" i="3"/>
  <c r="S79" i="3"/>
  <c r="J40" i="3"/>
  <c r="N79" i="3"/>
  <c r="N30" i="3"/>
  <c r="J84" i="3"/>
  <c r="T83" i="3"/>
  <c r="T81" i="3"/>
  <c r="S84" i="3"/>
  <c r="N86" i="3"/>
  <c r="M67" i="3"/>
  <c r="O86" i="3"/>
  <c r="M20" i="3"/>
  <c r="O63" i="3"/>
  <c r="R28" i="3"/>
  <c r="N108" i="3"/>
  <c r="R36" i="3"/>
  <c r="N9" i="3"/>
  <c r="J83" i="3"/>
  <c r="T76" i="3"/>
  <c r="L47" i="3"/>
  <c r="K19" i="3"/>
  <c r="J13" i="3"/>
  <c r="K81" i="3"/>
  <c r="N32" i="3"/>
  <c r="T24" i="3"/>
  <c r="R76" i="3"/>
  <c r="L6" i="3"/>
  <c r="S63" i="3"/>
  <c r="J93" i="3"/>
  <c r="T18" i="3"/>
  <c r="T68" i="3"/>
  <c r="K95" i="3"/>
  <c r="R110" i="3"/>
  <c r="O36" i="3"/>
  <c r="N67" i="3"/>
  <c r="L94" i="3"/>
  <c r="N106" i="3"/>
  <c r="M83" i="3"/>
  <c r="N73" i="3"/>
  <c r="K110" i="3"/>
  <c r="L90" i="3"/>
  <c r="L36" i="3"/>
  <c r="N7" i="3"/>
  <c r="S37" i="3"/>
  <c r="L24" i="3"/>
  <c r="L88" i="3"/>
  <c r="T48" i="3"/>
  <c r="M71" i="3"/>
  <c r="L86" i="3"/>
  <c r="S107" i="3"/>
  <c r="S31" i="3"/>
  <c r="R71" i="3"/>
  <c r="L70" i="3"/>
  <c r="L37" i="3"/>
  <c r="N29" i="3"/>
  <c r="S93" i="3"/>
  <c r="N114" i="3"/>
  <c r="M18" i="3"/>
  <c r="R9" i="3"/>
  <c r="K21" i="3"/>
  <c r="K67" i="3"/>
  <c r="R22" i="3"/>
  <c r="L40" i="3"/>
  <c r="T56" i="3"/>
  <c r="J47" i="3"/>
  <c r="J108" i="3"/>
  <c r="O88" i="3"/>
  <c r="K37" i="3"/>
  <c r="M64" i="3"/>
  <c r="T26" i="3"/>
  <c r="O65" i="3"/>
  <c r="S75" i="3"/>
  <c r="L67" i="3"/>
  <c r="M9" i="3"/>
  <c r="K24" i="3"/>
  <c r="T92" i="3"/>
  <c r="L108" i="3"/>
  <c r="O90" i="3"/>
  <c r="T88" i="3"/>
  <c r="J20" i="3"/>
  <c r="S90" i="3"/>
  <c r="L13" i="3"/>
  <c r="T78" i="3"/>
  <c r="O82" i="3"/>
  <c r="L85" i="3"/>
  <c r="R85" i="3"/>
  <c r="R56" i="3"/>
  <c r="T108" i="3"/>
  <c r="J32" i="3"/>
  <c r="T93" i="3"/>
  <c r="R99" i="3"/>
  <c r="N111" i="3"/>
  <c r="K122" i="3"/>
  <c r="R86" i="3"/>
  <c r="S32" i="3"/>
  <c r="K69" i="3"/>
  <c r="S95" i="3"/>
  <c r="T109" i="3"/>
  <c r="K28" i="3"/>
  <c r="L19" i="3"/>
  <c r="N24" i="3"/>
  <c r="K106" i="3"/>
  <c r="N21" i="3"/>
  <c r="S11" i="3"/>
  <c r="T91" i="3"/>
  <c r="J39" i="3"/>
  <c r="S24" i="3"/>
  <c r="K91" i="3"/>
  <c r="N28" i="3"/>
  <c r="N78" i="3"/>
  <c r="N47" i="3"/>
  <c r="O31" i="3"/>
  <c r="M47" i="3"/>
  <c r="O25" i="3"/>
  <c r="M79" i="3"/>
  <c r="N101" i="3"/>
  <c r="J85" i="3"/>
  <c r="S48" i="3"/>
  <c r="O11" i="3"/>
  <c r="N65" i="3"/>
  <c r="S109" i="3"/>
  <c r="N76" i="3"/>
  <c r="M69" i="3"/>
  <c r="M26" i="3"/>
  <c r="K99" i="3"/>
  <c r="T89" i="3"/>
  <c r="N19" i="3"/>
  <c r="R83" i="3"/>
  <c r="K88" i="3"/>
  <c r="T13" i="3"/>
  <c r="S89" i="3"/>
  <c r="N17" i="3"/>
  <c r="T19" i="3"/>
  <c r="T59" i="3"/>
  <c r="O22" i="3"/>
  <c r="O80" i="3"/>
  <c r="M109" i="3"/>
  <c r="R68" i="3"/>
  <c r="K113" i="3"/>
  <c r="S85" i="3"/>
  <c r="L115" i="3"/>
  <c r="T106" i="3"/>
  <c r="R111" i="3"/>
  <c r="M68" i="3"/>
  <c r="T90" i="3"/>
  <c r="J11" i="3"/>
  <c r="O71" i="3"/>
  <c r="O91" i="3"/>
  <c r="N26" i="3"/>
  <c r="M89" i="3"/>
  <c r="R84" i="3"/>
  <c r="N110" i="3"/>
  <c r="L81" i="3"/>
  <c r="N20" i="3"/>
  <c r="K63" i="3"/>
  <c r="O92" i="3"/>
  <c r="M31" i="3"/>
  <c r="N109" i="3"/>
  <c r="M75" i="3"/>
  <c r="J25" i="3"/>
  <c r="L63" i="3"/>
  <c r="S26" i="3"/>
  <c r="O40" i="3"/>
  <c r="R95" i="3"/>
  <c r="L65" i="3"/>
  <c r="L28" i="3"/>
  <c r="S40" i="3"/>
  <c r="J62" i="3"/>
  <c r="K89" i="3"/>
  <c r="T30" i="3"/>
  <c r="J109" i="3"/>
  <c r="L39" i="3"/>
  <c r="O28" i="3"/>
  <c r="K36" i="3"/>
  <c r="O39" i="3"/>
  <c r="O24" i="3"/>
  <c r="S64" i="3"/>
  <c r="L92" i="3"/>
  <c r="L18" i="3"/>
  <c r="L38" i="3"/>
  <c r="O113" i="3"/>
  <c r="S6" i="3"/>
  <c r="M82" i="3"/>
  <c r="K65" i="3"/>
  <c r="R24" i="3"/>
  <c r="J30" i="3"/>
  <c r="T39" i="3"/>
  <c r="S39" i="3"/>
  <c r="S94" i="3"/>
  <c r="K86" i="3"/>
  <c r="M36" i="3"/>
  <c r="T84" i="3"/>
  <c r="O70" i="3"/>
  <c r="R67" i="3"/>
  <c r="R20" i="3"/>
  <c r="N94" i="3"/>
  <c r="O56" i="3"/>
  <c r="O94" i="3"/>
  <c r="N93" i="3"/>
  <c r="N6" i="3"/>
  <c r="J107" i="3"/>
  <c r="N68" i="3"/>
  <c r="K18" i="3"/>
  <c r="L83" i="3"/>
  <c r="O7" i="3"/>
  <c r="L33" i="3"/>
  <c r="L11" i="3"/>
  <c r="L31" i="3"/>
  <c r="S47" i="3"/>
  <c r="S91" i="3"/>
  <c r="M37" i="3"/>
  <c r="M63" i="3"/>
  <c r="T64" i="3"/>
  <c r="O18" i="3"/>
  <c r="J81" i="3"/>
  <c r="M56" i="3"/>
  <c r="K114" i="3"/>
  <c r="K75" i="3"/>
  <c r="L56" i="3"/>
  <c r="L68" i="3"/>
  <c r="J31" i="3"/>
  <c r="O68" i="3"/>
  <c r="T66" i="3"/>
  <c r="M110" i="3"/>
  <c r="J68" i="3"/>
  <c r="L32" i="3"/>
  <c r="L25" i="3"/>
  <c r="N89" i="3"/>
  <c r="J99" i="3"/>
  <c r="M40" i="3"/>
  <c r="T28" i="3"/>
  <c r="O32" i="3"/>
  <c r="J28" i="3"/>
  <c r="K40" i="3"/>
  <c r="N95" i="3"/>
  <c r="R93" i="3"/>
  <c r="N88" i="3"/>
  <c r="J110" i="3"/>
  <c r="M108" i="3"/>
  <c r="K32" i="3"/>
  <c r="N48" i="3"/>
  <c r="O33" i="3"/>
  <c r="J43" i="3"/>
  <c r="S83" i="3"/>
  <c r="O81" i="3"/>
  <c r="T85" i="3"/>
  <c r="T114" i="3"/>
  <c r="J71" i="3"/>
  <c r="L43" i="3"/>
  <c r="R88" i="3"/>
  <c r="M90" i="3"/>
  <c r="K71" i="3"/>
  <c r="O13" i="3"/>
  <c r="L22" i="3"/>
  <c r="J22" i="3"/>
  <c r="S28" i="3"/>
  <c r="O47" i="3"/>
  <c r="L7" i="3"/>
  <c r="M32" i="3"/>
  <c r="S71" i="3"/>
  <c r="T25" i="3"/>
  <c r="M114" i="3"/>
  <c r="S108" i="3"/>
  <c r="K83" i="3"/>
  <c r="S18" i="3"/>
  <c r="T95" i="3"/>
  <c r="M88" i="3"/>
  <c r="O76" i="3"/>
  <c r="L26" i="3"/>
  <c r="R106" i="3"/>
  <c r="K62" i="3"/>
  <c r="R108" i="3"/>
  <c r="M85" i="3"/>
  <c r="N81" i="3"/>
  <c r="L109" i="3"/>
  <c r="O43" i="3"/>
  <c r="N37" i="3"/>
  <c r="R92" i="3"/>
  <c r="M48" i="3"/>
  <c r="J88" i="3"/>
  <c r="N85" i="3"/>
  <c r="S65" i="3"/>
  <c r="O64" i="3"/>
  <c r="S59" i="3"/>
  <c r="O75" i="3"/>
  <c r="S56" i="3"/>
  <c r="S43" i="3"/>
  <c r="S13" i="3"/>
  <c r="L48" i="3"/>
  <c r="T31" i="3"/>
  <c r="L95" i="3"/>
  <c r="M43" i="3"/>
  <c r="K68" i="3"/>
  <c r="R37" i="3"/>
  <c r="T70" i="3"/>
  <c r="T79" i="3"/>
  <c r="L75" i="3"/>
  <c r="K48" i="3"/>
  <c r="K56" i="3"/>
  <c r="L91" i="3"/>
  <c r="O85" i="3"/>
  <c r="L79" i="3"/>
  <c r="K93" i="3"/>
  <c r="N56" i="3"/>
  <c r="O89" i="3"/>
  <c r="R18" i="3"/>
  <c r="J56" i="3"/>
  <c r="O84" i="3"/>
  <c r="R81" i="3"/>
  <c r="R25" i="3"/>
  <c r="R43" i="3"/>
  <c r="R30" i="3"/>
  <c r="K107" i="3"/>
  <c r="K94" i="3"/>
  <c r="O73" i="3"/>
  <c r="L114" i="3"/>
  <c r="O78" i="3"/>
  <c r="N43" i="3"/>
  <c r="N18" i="3"/>
  <c r="L64" i="3"/>
  <c r="K22" i="3"/>
  <c r="L84" i="3"/>
  <c r="R48" i="3"/>
  <c r="N40" i="3"/>
  <c r="L71" i="3"/>
  <c r="O30" i="3"/>
  <c r="S88" i="3"/>
  <c r="M6" i="3"/>
  <c r="O114" i="3"/>
  <c r="M22" i="3"/>
  <c r="N84" i="3"/>
  <c r="R47" i="3"/>
  <c r="K85" i="3"/>
  <c r="K90" i="3"/>
  <c r="O6" i="3"/>
  <c r="N75" i="3"/>
  <c r="T71" i="3"/>
  <c r="O48" i="3"/>
  <c r="L99" i="3"/>
  <c r="AV151" i="2"/>
  <c r="AV659" i="2"/>
  <c r="Y66" i="3"/>
  <c r="Y122" i="3"/>
  <c r="W11" i="3"/>
  <c r="AV731" i="2"/>
  <c r="W37" i="3"/>
  <c r="Y79" i="3"/>
  <c r="W50" i="3"/>
  <c r="W27" i="3"/>
  <c r="Y55" i="3"/>
  <c r="W89" i="3"/>
  <c r="Y117" i="3"/>
  <c r="W32" i="3"/>
  <c r="W105" i="3"/>
  <c r="Y77" i="3"/>
  <c r="W21" i="3"/>
  <c r="Y61" i="3"/>
  <c r="W5" i="3"/>
  <c r="Y24" i="3"/>
  <c r="W120" i="3"/>
  <c r="Y78" i="3"/>
  <c r="W28" i="3"/>
  <c r="Y30" i="3"/>
  <c r="Y105" i="3"/>
  <c r="W9" i="3"/>
  <c r="W33" i="3"/>
  <c r="W108" i="3"/>
  <c r="Y27" i="3"/>
  <c r="W2" i="3"/>
  <c r="Y8" i="3"/>
  <c r="W86" i="3"/>
  <c r="W82" i="3"/>
  <c r="W51" i="3"/>
  <c r="W114" i="3"/>
  <c r="W76" i="3"/>
  <c r="W68" i="3"/>
  <c r="Y121" i="3"/>
  <c r="W42" i="3"/>
  <c r="Y18" i="3"/>
  <c r="Y107" i="3"/>
  <c r="Y100" i="3"/>
  <c r="W16" i="3"/>
  <c r="Y2" i="3"/>
  <c r="W38" i="3"/>
  <c r="Y14" i="3"/>
  <c r="W102" i="3"/>
  <c r="W20" i="3"/>
  <c r="Y37" i="3"/>
  <c r="Y94" i="3"/>
  <c r="Y50" i="3"/>
  <c r="W64" i="3"/>
  <c r="Y5" i="3"/>
  <c r="W92" i="3"/>
  <c r="W48" i="3"/>
  <c r="W94" i="3"/>
  <c r="Y58" i="3"/>
  <c r="W17" i="3"/>
  <c r="W110" i="3"/>
  <c r="W26" i="3"/>
  <c r="W95" i="3"/>
  <c r="W106" i="3"/>
  <c r="W87" i="3"/>
  <c r="W4" i="3"/>
  <c r="Y63" i="3"/>
  <c r="W12" i="3"/>
  <c r="W45" i="3"/>
  <c r="Y67" i="3"/>
  <c r="W99" i="3"/>
  <c r="W58" i="3"/>
  <c r="Y23" i="3"/>
  <c r="W119" i="3"/>
  <c r="Y21" i="3"/>
  <c r="W74" i="3"/>
  <c r="Y80" i="3"/>
  <c r="Y42" i="3"/>
  <c r="W3" i="3"/>
  <c r="Y26" i="3"/>
  <c r="Y104" i="3"/>
  <c r="Y70" i="3"/>
  <c r="W83" i="3"/>
  <c r="Y11" i="3"/>
  <c r="W40" i="3"/>
  <c r="W15" i="3"/>
  <c r="W84" i="3"/>
  <c r="Y22" i="3"/>
  <c r="W10" i="3"/>
  <c r="W93" i="3"/>
  <c r="Y72" i="3"/>
  <c r="W60" i="3"/>
  <c r="Y76" i="3"/>
  <c r="W75" i="3"/>
  <c r="Y53" i="3"/>
  <c r="W62" i="3"/>
  <c r="Y68" i="3"/>
  <c r="W111" i="3"/>
  <c r="W19" i="3"/>
  <c r="Y40" i="3"/>
  <c r="W88" i="3"/>
  <c r="Y88" i="3"/>
  <c r="Y98" i="3"/>
  <c r="Y84" i="3"/>
  <c r="W96" i="3"/>
  <c r="Y36" i="3"/>
  <c r="Y47" i="3"/>
  <c r="W81" i="3"/>
  <c r="W18" i="3"/>
  <c r="Y7" i="3"/>
  <c r="W6" i="3"/>
  <c r="Y25" i="3"/>
  <c r="W104" i="3"/>
  <c r="Y62" i="3"/>
  <c r="W55" i="3"/>
  <c r="Y51" i="3"/>
  <c r="W78" i="3"/>
  <c r="Y82" i="3"/>
  <c r="Y19" i="3"/>
  <c r="W43" i="3"/>
  <c r="Y106" i="3"/>
  <c r="W98" i="3"/>
  <c r="Y81" i="3"/>
  <c r="W109" i="3"/>
  <c r="W59" i="3"/>
  <c r="Y10" i="3"/>
  <c r="W117" i="3"/>
  <c r="Y60" i="3"/>
  <c r="W77" i="3"/>
  <c r="W44" i="3"/>
  <c r="Y6" i="3"/>
  <c r="W112" i="3"/>
  <c r="W53" i="3"/>
  <c r="Y89" i="3"/>
  <c r="W73" i="3"/>
  <c r="Y56" i="3"/>
  <c r="W66" i="3"/>
  <c r="Y65" i="3"/>
  <c r="W52" i="3"/>
  <c r="Y35" i="3"/>
  <c r="W61" i="3"/>
  <c r="Y43" i="3"/>
  <c r="W70" i="3"/>
  <c r="Y114" i="3"/>
  <c r="W100" i="3"/>
  <c r="Y92" i="3"/>
  <c r="Y49" i="3"/>
  <c r="Y4" i="3"/>
  <c r="W13" i="3"/>
  <c r="Y44" i="3"/>
  <c r="Y73" i="3"/>
  <c r="W29" i="3"/>
  <c r="Y109" i="3"/>
  <c r="Y99" i="3"/>
  <c r="Y75" i="3"/>
  <c r="Y52" i="3"/>
  <c r="W113" i="3"/>
  <c r="Y95" i="3"/>
  <c r="W103" i="3"/>
  <c r="Y9" i="3"/>
  <c r="W30" i="3"/>
  <c r="Y31" i="3"/>
  <c r="W91" i="3"/>
  <c r="Y17" i="3"/>
  <c r="W121" i="3"/>
  <c r="Y13" i="3"/>
  <c r="W24" i="3"/>
  <c r="Y86" i="3"/>
  <c r="Y3" i="3"/>
  <c r="W63" i="3"/>
  <c r="Y46" i="3"/>
  <c r="W39" i="3"/>
  <c r="Y96" i="3"/>
  <c r="Y103" i="3"/>
  <c r="W118" i="3"/>
  <c r="Y48" i="3"/>
  <c r="Y90" i="3"/>
  <c r="Y120" i="3"/>
  <c r="W56" i="3"/>
  <c r="Y91" i="3"/>
  <c r="Y28" i="3"/>
  <c r="W85" i="3"/>
  <c r="Y38" i="3"/>
  <c r="W36" i="3"/>
  <c r="Y32" i="3"/>
  <c r="W54" i="3"/>
  <c r="Y71" i="3"/>
  <c r="Y83" i="3"/>
  <c r="Y39" i="3"/>
  <c r="W107" i="3"/>
  <c r="Y64" i="3"/>
  <c r="W49" i="3"/>
  <c r="Y59" i="3"/>
  <c r="W22" i="3"/>
  <c r="Y41" i="3"/>
  <c r="Y119" i="3"/>
  <c r="W34" i="3"/>
  <c r="Y112" i="3"/>
  <c r="W14" i="3"/>
  <c r="Y85" i="3"/>
  <c r="Y57" i="3"/>
  <c r="W80" i="3"/>
  <c r="Y110" i="3"/>
  <c r="W57" i="3"/>
  <c r="Y54" i="3"/>
  <c r="Y16" i="3"/>
  <c r="W116" i="3"/>
  <c r="Y45" i="3"/>
  <c r="W41" i="3"/>
  <c r="Y33" i="3"/>
  <c r="W97" i="3"/>
  <c r="W46" i="3"/>
  <c r="Y108" i="3"/>
  <c r="Y34" i="3"/>
  <c r="W122" i="3"/>
  <c r="Y74" i="3"/>
  <c r="W7" i="3"/>
  <c r="Y29" i="3"/>
  <c r="W25" i="3"/>
  <c r="W23" i="3"/>
  <c r="W101" i="3"/>
  <c r="Y113" i="3"/>
  <c r="W67" i="3"/>
  <c r="Y116" i="3"/>
  <c r="Y69" i="3"/>
  <c r="W31" i="3"/>
  <c r="W69" i="3"/>
  <c r="Y97" i="3"/>
  <c r="W8" i="3"/>
  <c r="Y12" i="3"/>
  <c r="W115" i="3"/>
  <c r="Y93" i="3"/>
  <c r="W71" i="3"/>
  <c r="Y102" i="3"/>
  <c r="W79" i="3"/>
  <c r="Y20" i="3"/>
  <c r="W47" i="3"/>
  <c r="Y101" i="3"/>
  <c r="Y111" i="3"/>
  <c r="W65" i="3"/>
  <c r="Y15" i="3"/>
  <c r="Y118" i="3"/>
  <c r="W35" i="3"/>
  <c r="W90" i="3"/>
  <c r="W72" i="3"/>
  <c r="Y115" i="3"/>
  <c r="Y87" i="3"/>
  <c r="AV302" i="2"/>
  <c r="AV244" i="2"/>
  <c r="AV272" i="2"/>
  <c r="AV483" i="2"/>
  <c r="AV494" i="2"/>
  <c r="AV303" i="2"/>
  <c r="AV485" i="2"/>
  <c r="AV718" i="2"/>
  <c r="AV390" i="2"/>
  <c r="AV611" i="2"/>
  <c r="AV492" i="2"/>
  <c r="AV86" i="2"/>
  <c r="AV505" i="2"/>
  <c r="AV129" i="2"/>
  <c r="AV278" i="2"/>
  <c r="AV626" i="2"/>
  <c r="AV434" i="2"/>
  <c r="AV195" i="2"/>
  <c r="AV133" i="2"/>
  <c r="AV114" i="2"/>
  <c r="AV445" i="2"/>
  <c r="AV293" i="2"/>
  <c r="AV320" i="2"/>
  <c r="AV264" i="2"/>
  <c r="AV12" i="2"/>
  <c r="AV364" i="2"/>
  <c r="AV710" i="2"/>
  <c r="AV655" i="2"/>
  <c r="AV30" i="2"/>
  <c r="AV489" i="2"/>
  <c r="AV367" i="2"/>
  <c r="AV594" i="2"/>
  <c r="AV315" i="2"/>
  <c r="AV122" i="2"/>
  <c r="AV656" i="2"/>
  <c r="AV344" i="2"/>
  <c r="AV472" i="2"/>
  <c r="AV13" i="2"/>
  <c r="AV252" i="2"/>
  <c r="AV429" i="2"/>
  <c r="AV171" i="2"/>
  <c r="AV82" i="2"/>
  <c r="AV704" i="2"/>
  <c r="AV338" i="2"/>
  <c r="AV516" i="2"/>
  <c r="AV269" i="2"/>
  <c r="AV625" i="2"/>
  <c r="AV623" i="2"/>
  <c r="AV333" i="2"/>
  <c r="AV408" i="2"/>
  <c r="AV592" i="2"/>
  <c r="AV553" i="2"/>
  <c r="AV500" i="2"/>
  <c r="AV8" i="2"/>
  <c r="AV613" i="2"/>
  <c r="AV601" i="2"/>
  <c r="AV268" i="2"/>
  <c r="AV439" i="2"/>
  <c r="AV698" i="2"/>
  <c r="AV118" i="2"/>
  <c r="AV734" i="2"/>
  <c r="AV231" i="2"/>
  <c r="AV105" i="2"/>
  <c r="AV469" i="2"/>
  <c r="AV420" i="2"/>
  <c r="AV543" i="2"/>
  <c r="AV719" i="2"/>
  <c r="AV689" i="2"/>
  <c r="AV379" i="2"/>
  <c r="AV365" i="2"/>
  <c r="AV393" i="2"/>
  <c r="AV81" i="2"/>
  <c r="AV672" i="2"/>
  <c r="AV329" i="2"/>
  <c r="AV510" i="2"/>
  <c r="AV109" i="2"/>
  <c r="AV375" i="2"/>
  <c r="AV101" i="2"/>
  <c r="AV728" i="2"/>
  <c r="AV104" i="2"/>
  <c r="AV227" i="2"/>
  <c r="AV371" i="2"/>
  <c r="AV597" i="2"/>
  <c r="AV230" i="2"/>
  <c r="AV70" i="2"/>
  <c r="AV54" i="2"/>
  <c r="AV306" i="2"/>
  <c r="AV563" i="2"/>
  <c r="AV340" i="2"/>
  <c r="AV87" i="2"/>
  <c r="AV520" i="2"/>
  <c r="AV64" i="2"/>
  <c r="AV237" i="2"/>
  <c r="AV5" i="2"/>
  <c r="AV178" i="2"/>
  <c r="AV36" i="2"/>
  <c r="AV388" i="2"/>
  <c r="AV620" i="2"/>
  <c r="AV226" i="2"/>
  <c r="AV15" i="2"/>
  <c r="AV150" i="2"/>
  <c r="AV562" i="2"/>
  <c r="AV437" i="2"/>
  <c r="AV717" i="2"/>
  <c r="AV139" i="2"/>
  <c r="AV342" i="2"/>
  <c r="AV454" i="2"/>
  <c r="AV462" i="2"/>
  <c r="AV541" i="2"/>
  <c r="AV386" i="2"/>
  <c r="AV497" i="2"/>
  <c r="AV348" i="2"/>
  <c r="AV701" i="2"/>
  <c r="AV398" i="2"/>
  <c r="AV458" i="2"/>
  <c r="AV325" i="2"/>
  <c r="AV299" i="2"/>
  <c r="AV112" i="2"/>
  <c r="AV141" i="2"/>
  <c r="AV389" i="2"/>
  <c r="AV399" i="2"/>
  <c r="AV14" i="2"/>
  <c r="AV131" i="2"/>
  <c r="AV604" i="2"/>
  <c r="AV616" i="2"/>
  <c r="AV411" i="2"/>
  <c r="AV336" i="2"/>
  <c r="AV684" i="2"/>
  <c r="AV610" i="2"/>
  <c r="AV187" i="2"/>
  <c r="AV639" i="2"/>
  <c r="AV426" i="2"/>
  <c r="AV705" i="2"/>
  <c r="AV632" i="2"/>
  <c r="AV177" i="2"/>
  <c r="AV515" i="2"/>
  <c r="AV258" i="2"/>
  <c r="AV474" i="2"/>
  <c r="AV586" i="2"/>
  <c r="AV228" i="2"/>
  <c r="AV159" i="2"/>
  <c r="AV23" i="2"/>
  <c r="AV628" i="2"/>
  <c r="AV569" i="2"/>
  <c r="AV310" i="2"/>
  <c r="AV410" i="2"/>
  <c r="AV21" i="2"/>
  <c r="AV84" i="2"/>
  <c r="AV533" i="2"/>
  <c r="AV640" i="2"/>
  <c r="AV665" i="2"/>
  <c r="AV311" i="2"/>
  <c r="AV457" i="2"/>
  <c r="AV641" i="2"/>
  <c r="AV298" i="2"/>
  <c r="AV415" i="2"/>
  <c r="AV455" i="2"/>
  <c r="AV571" i="2"/>
  <c r="AV406" i="2"/>
  <c r="AV128" i="2"/>
  <c r="AV246" i="2"/>
  <c r="AV724" i="2"/>
  <c r="AV514" i="2"/>
  <c r="AV423" i="2"/>
  <c r="AV212" i="2"/>
  <c r="AV286" i="2"/>
  <c r="AV681" i="2"/>
  <c r="AV391" i="2"/>
  <c r="AV376" i="2"/>
  <c r="AV712" i="2"/>
  <c r="AV29" i="2"/>
  <c r="AV432" i="2"/>
  <c r="AV137" i="2"/>
  <c r="AV727" i="2"/>
  <c r="AV451" i="2"/>
  <c r="AV447" i="2"/>
  <c r="AV67" i="2"/>
  <c r="AV314" i="2"/>
  <c r="AV356" i="2"/>
  <c r="AV662" i="2"/>
  <c r="AV61" i="2"/>
  <c r="AV192" i="2"/>
  <c r="AV72" i="2"/>
  <c r="AV725" i="2"/>
  <c r="AV654" i="2"/>
  <c r="AV449" i="2"/>
  <c r="AV534" i="2"/>
  <c r="AV142" i="2"/>
  <c r="AV652" i="2"/>
  <c r="AV346" i="2"/>
  <c r="AV479" i="2"/>
  <c r="AV671" i="2"/>
  <c r="AV544" i="2"/>
  <c r="AV238" i="2"/>
  <c r="AV688" i="2"/>
  <c r="AV20" i="2"/>
  <c r="AV185" i="2"/>
  <c r="AV266" i="2"/>
  <c r="AV584" i="2"/>
  <c r="AV97" i="2"/>
  <c r="AV575" i="2"/>
  <c r="AV127" i="2"/>
  <c r="AV438" i="2"/>
  <c r="AV401" i="2"/>
  <c r="AV28" i="2"/>
  <c r="AV52" i="2"/>
  <c r="AV341" i="2"/>
  <c r="AV77" i="2"/>
  <c r="AV713" i="2"/>
  <c r="AV239" i="2"/>
  <c r="AV79" i="2"/>
  <c r="AV730" i="2"/>
  <c r="AV448" i="2"/>
  <c r="AV547" i="2"/>
  <c r="AV614" i="2"/>
  <c r="AV285" i="2"/>
  <c r="AV347" i="2"/>
  <c r="AV382" i="2"/>
  <c r="AV484" i="2"/>
  <c r="AV694" i="2"/>
  <c r="AV536" i="2"/>
  <c r="AV92" i="2"/>
  <c r="AV444" i="2"/>
  <c r="AV574" i="2"/>
  <c r="AV559" i="2"/>
  <c r="AV205" i="2"/>
  <c r="AV621" i="2"/>
  <c r="AV370" i="2"/>
  <c r="AV567" i="2"/>
  <c r="AV294" i="2"/>
  <c r="AV558" i="2"/>
  <c r="AV651" i="2"/>
  <c r="AV119" i="2"/>
  <c r="AV531" i="2"/>
  <c r="AV588" i="2"/>
  <c r="AV350" i="2"/>
  <c r="AV274" i="2"/>
  <c r="AV593" i="2"/>
  <c r="AV352" i="2"/>
  <c r="AV50" i="2"/>
  <c r="AV649" i="2"/>
  <c r="AV696" i="2"/>
  <c r="AV630" i="2"/>
  <c r="AV208" i="2"/>
  <c r="AV289" i="2"/>
  <c r="AV578" i="2"/>
  <c r="AV381" i="2"/>
  <c r="AV577" i="2"/>
  <c r="AV215" i="2"/>
  <c r="AV351" i="2"/>
  <c r="AV690" i="2"/>
  <c r="AV380" i="2"/>
  <c r="AV136" i="2"/>
  <c r="AV181" i="2"/>
  <c r="AV418" i="2"/>
  <c r="AV466" i="2"/>
  <c r="AV634" i="2"/>
  <c r="AV24" i="2"/>
  <c r="AV532" i="2"/>
  <c r="AV267" i="2"/>
  <c r="AV524" i="2"/>
  <c r="AV300" i="2"/>
  <c r="AV319" i="2"/>
  <c r="AV78" i="2"/>
  <c r="AV468" i="2"/>
  <c r="AV512" i="2"/>
  <c r="AV397" i="2"/>
  <c r="AV243" i="2"/>
  <c r="AV576" i="2"/>
  <c r="AV158" i="2"/>
  <c r="AV155" i="2"/>
  <c r="AV679" i="2"/>
  <c r="AV417" i="2"/>
  <c r="AV250" i="2"/>
  <c r="AV618" i="2"/>
  <c r="AV643" i="2"/>
  <c r="AV600" i="2"/>
  <c r="AV19" i="2"/>
  <c r="AV170" i="2"/>
  <c r="AV152" i="2"/>
  <c r="AV69" i="2"/>
  <c r="AV602" i="2"/>
  <c r="AV549" i="2"/>
  <c r="AV596" i="2"/>
  <c r="AV680" i="2"/>
  <c r="AV313" i="2"/>
  <c r="AV17" i="2"/>
  <c r="AV378" i="2"/>
  <c r="AV263" i="2"/>
  <c r="AV41" i="2"/>
  <c r="AV424" i="2"/>
  <c r="AV354" i="2"/>
  <c r="AV58" i="2"/>
  <c r="AV224" i="2"/>
  <c r="AV446" i="2"/>
  <c r="AV217" i="2"/>
  <c r="AV206" i="2"/>
  <c r="AV277" i="2"/>
  <c r="AV608" i="2"/>
  <c r="AV644" i="2"/>
  <c r="AV668" i="2"/>
  <c r="AV76" i="2"/>
  <c r="AV496" i="2"/>
  <c r="AV402" i="2"/>
  <c r="AV91" i="2"/>
  <c r="AV73" i="2"/>
  <c r="AV211" i="2"/>
  <c r="AV321" i="2"/>
  <c r="AV676" i="2"/>
  <c r="AV648" i="2"/>
  <c r="AV48" i="2"/>
  <c r="AV51" i="2"/>
  <c r="AV384" i="2"/>
  <c r="AV59" i="2"/>
  <c r="AV327" i="2"/>
  <c r="AV453" i="2"/>
  <c r="AV332" i="2"/>
  <c r="AV467" i="2"/>
  <c r="AV685" i="2"/>
  <c r="AV90" i="2"/>
  <c r="AV218" i="2"/>
  <c r="AV636" i="2"/>
  <c r="AV335" i="2"/>
  <c r="AV706" i="2"/>
  <c r="AV102" i="2"/>
  <c r="AV60" i="2"/>
  <c r="AV125" i="2"/>
  <c r="AV33" i="2"/>
  <c r="AV126" i="2"/>
  <c r="AV169" i="2"/>
  <c r="AV270" i="2"/>
  <c r="AV113" i="2"/>
  <c r="AV493" i="2"/>
  <c r="AV565" i="2"/>
  <c r="AV711" i="2"/>
  <c r="AV324" i="2"/>
  <c r="AV281" i="2"/>
  <c r="AV334" i="2"/>
  <c r="AV715" i="2"/>
  <c r="AV687" i="2"/>
  <c r="AV175" i="2"/>
  <c r="AV7" i="2"/>
  <c r="AV622" i="2"/>
  <c r="AV540" i="2"/>
  <c r="AV564" i="2"/>
  <c r="AV242" i="2"/>
  <c r="AV552" i="2"/>
  <c r="AV214" i="2"/>
  <c r="AV666" i="2"/>
  <c r="AV669" i="2"/>
  <c r="AV527" i="2"/>
  <c r="AV262" i="2"/>
  <c r="AV204" i="2"/>
  <c r="AV377" i="2"/>
  <c r="AV316" i="2"/>
  <c r="AV716" i="2"/>
  <c r="AV37" i="2"/>
  <c r="AV480" i="2"/>
  <c r="AV486" i="2"/>
  <c r="AV251" i="2"/>
  <c r="AV675" i="2"/>
  <c r="AV498" i="2"/>
  <c r="AV85" i="2"/>
  <c r="AV163" i="2"/>
  <c r="AV130" i="2"/>
  <c r="AV419" i="2"/>
  <c r="AV247" i="2"/>
  <c r="AV513" i="2"/>
  <c r="AV88" i="2"/>
  <c r="AV304" i="2"/>
  <c r="AV481" i="2"/>
  <c r="AV110" i="2"/>
  <c r="AV526" i="2"/>
  <c r="AV18" i="2"/>
  <c r="AV360" i="2"/>
  <c r="AV188" i="2"/>
  <c r="AV581" i="2"/>
  <c r="AV173" i="2"/>
  <c r="AV176" i="2"/>
  <c r="AV148" i="2"/>
  <c r="AV591" i="2"/>
  <c r="AV200" i="2"/>
  <c r="AV83" i="2"/>
  <c r="AV664" i="2"/>
  <c r="AV682" i="2"/>
  <c r="AV273" i="2"/>
  <c r="AV38" i="2"/>
  <c r="AV197" i="2"/>
  <c r="AV145" i="2"/>
  <c r="AV475" i="2"/>
  <c r="AV548" i="2"/>
  <c r="AV627" i="2"/>
  <c r="AV425" i="2"/>
  <c r="AV74" i="2"/>
  <c r="AV383" i="2"/>
  <c r="AV396" i="2"/>
  <c r="AV249" i="2"/>
  <c r="AV323" i="2"/>
  <c r="AV4" i="2"/>
  <c r="AV143" i="2"/>
  <c r="AV539" i="2"/>
  <c r="AV26" i="2"/>
  <c r="AV372" i="2"/>
  <c r="AV222" i="2"/>
  <c r="AV369" i="2"/>
  <c r="AV590" i="2"/>
  <c r="AV65" i="2"/>
  <c r="AV322" i="2"/>
  <c r="AV328" i="2"/>
  <c r="AV260" i="2"/>
  <c r="AV551" i="2"/>
  <c r="AV523" i="2"/>
  <c r="AV607" i="2"/>
  <c r="AV254" i="2"/>
  <c r="AV318" i="2"/>
  <c r="AV670" i="2"/>
  <c r="AV63" i="2"/>
  <c r="AV57" i="2"/>
  <c r="AV404" i="2"/>
  <c r="AV416" i="2"/>
  <c r="AV349" i="2"/>
  <c r="AV599" i="2"/>
  <c r="AV452" i="2"/>
  <c r="AV657" i="2"/>
  <c r="AV35" i="2"/>
  <c r="AV503" i="2"/>
  <c r="AV693" i="2"/>
  <c r="AV355" i="2"/>
  <c r="AV307" i="2"/>
  <c r="AV108" i="2"/>
  <c r="AV585" i="2"/>
  <c r="AV232" i="2"/>
  <c r="AV202" i="2"/>
  <c r="AV582" i="2"/>
  <c r="AV642" i="2"/>
  <c r="AV580" i="2"/>
  <c r="AV695" i="2"/>
  <c r="AV292" i="2"/>
  <c r="AV572" i="2"/>
  <c r="AV160" i="2"/>
  <c r="AV603" i="2"/>
  <c r="AV374" i="2"/>
  <c r="AV431" i="2"/>
  <c r="AV546" i="2"/>
  <c r="AV146" i="2"/>
  <c r="AV487" i="2"/>
  <c r="AV271" i="2"/>
  <c r="AV45" i="2"/>
  <c r="AV441" i="2"/>
  <c r="AV517" i="2"/>
  <c r="AV663" i="2"/>
  <c r="AV10" i="2"/>
  <c r="AV595" i="2"/>
  <c r="AV42" i="2"/>
  <c r="AV535" i="2"/>
  <c r="AV414" i="2"/>
  <c r="AV667" i="2"/>
  <c r="AV658" i="2"/>
  <c r="AV166" i="2"/>
  <c r="AV184" i="2"/>
  <c r="AV116" i="2"/>
  <c r="AV556" i="2"/>
  <c r="AV579" i="2"/>
  <c r="AV721" i="2"/>
  <c r="AV121" i="2"/>
  <c r="AV106" i="2"/>
  <c r="AV291" i="2"/>
  <c r="AV422" i="2"/>
  <c r="AV2" i="2"/>
  <c r="AV647" i="2"/>
  <c r="AV612" i="2"/>
  <c r="AV191" i="2"/>
  <c r="AV261" i="2"/>
  <c r="AV282" i="2"/>
  <c r="AV308" i="2"/>
  <c r="AV732" i="2"/>
  <c r="AV180" i="2"/>
  <c r="AV545" i="2"/>
  <c r="AV305" i="2"/>
  <c r="AV134" i="2"/>
  <c r="AV161" i="2"/>
  <c r="AV525" i="2"/>
  <c r="AV207" i="2"/>
  <c r="AV283" i="2"/>
  <c r="AV75" i="2"/>
  <c r="AV395" i="2"/>
  <c r="AV440" i="2"/>
  <c r="AV476" i="2"/>
  <c r="AV107" i="2"/>
  <c r="AV99" i="2"/>
  <c r="AV68" i="2"/>
  <c r="AV412" i="2"/>
  <c r="AV220" i="2"/>
  <c r="AV132" i="2"/>
  <c r="AV199" i="2"/>
  <c r="AV499" i="2"/>
  <c r="AV240" i="2"/>
  <c r="AV153" i="2"/>
  <c r="AV339" i="2"/>
  <c r="AV34" i="2"/>
  <c r="AV11" i="2"/>
  <c r="AV44" i="2"/>
  <c r="AV400" i="2"/>
  <c r="AV703" i="2"/>
  <c r="AV677" i="2"/>
  <c r="AV394" i="2"/>
  <c r="AV186" i="2"/>
  <c r="AV617" i="2"/>
  <c r="AV733" i="2"/>
  <c r="AV442" i="2"/>
  <c r="AV156" i="2"/>
  <c r="AV165" i="2"/>
  <c r="AV154" i="2"/>
  <c r="AV433" i="2"/>
  <c r="AV511" i="2"/>
  <c r="AV66" i="2"/>
  <c r="AV387" i="2"/>
  <c r="AV39" i="2"/>
  <c r="AV436" i="2"/>
  <c r="AV255" i="2"/>
  <c r="AV95" i="2"/>
  <c r="AV568" i="2"/>
  <c r="AV9" i="2"/>
  <c r="AV430" i="2"/>
  <c r="AV518" i="2"/>
  <c r="AV31" i="2"/>
  <c r="AV709" i="2"/>
  <c r="AV100" i="2"/>
  <c r="AV521" i="2"/>
  <c r="AV53" i="2"/>
  <c r="AV638" i="2"/>
  <c r="AV735" i="2"/>
  <c r="AV353" i="2"/>
  <c r="AV32" i="2"/>
  <c r="AV678" i="2"/>
  <c r="AV27" i="2"/>
  <c r="AV189" i="2"/>
  <c r="AV117" i="2"/>
  <c r="AV297" i="2"/>
  <c r="AV210" i="2"/>
  <c r="AV172" i="2"/>
  <c r="AV43" i="2"/>
  <c r="AV700" i="2"/>
  <c r="AV421" i="2"/>
  <c r="AV464" i="2"/>
  <c r="AV606" i="2"/>
  <c r="AV182" i="2"/>
  <c r="AV209" i="2"/>
  <c r="AV361" i="2"/>
  <c r="AV529" i="2"/>
  <c r="AV699" i="2"/>
  <c r="AV203" i="2"/>
  <c r="AV196" i="2"/>
  <c r="AV312" i="2"/>
  <c r="AV71" i="2"/>
  <c r="AV561" i="2"/>
  <c r="AV427" i="2"/>
  <c r="AV241" i="2"/>
  <c r="AV723" i="2"/>
  <c r="AV477" i="2"/>
  <c r="AV213" i="2"/>
  <c r="AV284" i="2"/>
  <c r="AV707" i="2"/>
  <c r="AV557" i="2"/>
  <c r="AV96" i="2"/>
  <c r="AV528" i="2"/>
  <c r="AV6" i="2"/>
  <c r="AV519" i="2"/>
  <c r="AV162" i="2"/>
  <c r="AV583" i="2"/>
  <c r="AV460" i="2"/>
  <c r="AV174" i="2"/>
  <c r="AV25" i="2"/>
  <c r="AV221" i="2"/>
  <c r="AV149" i="2"/>
  <c r="AV248" i="2"/>
  <c r="AV368" i="2"/>
  <c r="AV296" i="2"/>
  <c r="AV674" i="2"/>
  <c r="AV598" i="2"/>
  <c r="AV343" i="2"/>
  <c r="AV653" i="2"/>
  <c r="AV624" i="2"/>
  <c r="AV470" i="2"/>
  <c r="AV463" i="2"/>
  <c r="AV403" i="2"/>
  <c r="AV309" i="2"/>
  <c r="AV691" i="2"/>
  <c r="AV508" i="2"/>
  <c r="AV22" i="2"/>
  <c r="AV392" i="2"/>
  <c r="AV504" i="2"/>
  <c r="AV287" i="2"/>
  <c r="AV290" i="2"/>
  <c r="AV615" i="2"/>
  <c r="AV358" i="2"/>
  <c r="AV366" i="2"/>
  <c r="AV257" i="2"/>
  <c r="AV550" i="2"/>
  <c r="AV94" i="2"/>
  <c r="AV605" i="2"/>
  <c r="AV587" i="2"/>
  <c r="AV98" i="2"/>
  <c r="AV560" i="2"/>
  <c r="AV488" i="2"/>
  <c r="AV16" i="2"/>
  <c r="AV373" i="2"/>
  <c r="AV619" i="2"/>
  <c r="AV501" i="2"/>
  <c r="AV509" i="2"/>
  <c r="AV56" i="2"/>
  <c r="AV673" i="2"/>
  <c r="AV265" i="2"/>
  <c r="AV317" i="2"/>
  <c r="AV461" i="2"/>
  <c r="AV708" i="2"/>
  <c r="AV276" i="2"/>
  <c r="AV193" i="2"/>
  <c r="AV49" i="2"/>
  <c r="AV405" i="2"/>
  <c r="AV530" i="2"/>
  <c r="AV450" i="2"/>
  <c r="AV502" i="2"/>
  <c r="AV363" i="2"/>
  <c r="AV729" i="2"/>
  <c r="AV194" i="2"/>
  <c r="AV245" i="2"/>
  <c r="AV55" i="2"/>
  <c r="AV280" i="2"/>
  <c r="AV275" i="2"/>
  <c r="AV47" i="2"/>
  <c r="AV459" i="2"/>
  <c r="AV692" i="2"/>
  <c r="AV225" i="2"/>
  <c r="AV631" i="2"/>
  <c r="AV183" i="2"/>
  <c r="AV236" i="2"/>
  <c r="AV554" i="2"/>
  <c r="AV179" i="2"/>
  <c r="AV570" i="2"/>
  <c r="AV3" i="2"/>
  <c r="AV168" i="2"/>
  <c r="AV157" i="2"/>
  <c r="AV124" i="2"/>
  <c r="AV726" i="2"/>
  <c r="AV478" i="2"/>
  <c r="AV661" i="2"/>
  <c r="AV80" i="2"/>
  <c r="AV413" i="2"/>
  <c r="AV362" i="2"/>
  <c r="AV62" i="2"/>
  <c r="AV301" i="2"/>
  <c r="AV330" i="2"/>
  <c r="AV164" i="2"/>
  <c r="AV138" i="2"/>
  <c r="AV46" i="2"/>
  <c r="AV573" i="2"/>
  <c r="AV111" i="2"/>
  <c r="AV89" i="2"/>
  <c r="AV697" i="2"/>
  <c r="AV683" i="2"/>
  <c r="AV702" i="2"/>
  <c r="AV288" i="2"/>
  <c r="AV645" i="2"/>
  <c r="AV345" i="2"/>
  <c r="AV720" i="2"/>
  <c r="AV279" i="2"/>
  <c r="AV147" i="2"/>
  <c r="AV198" i="2"/>
  <c r="AV566" i="2"/>
  <c r="AV646" i="2"/>
  <c r="AV40" i="2"/>
  <c r="AV357" i="2"/>
  <c r="AV635" i="2"/>
  <c r="AV589" i="2"/>
  <c r="AV234" i="2"/>
  <c r="AV538" i="2"/>
  <c r="AV482" i="2"/>
  <c r="AV331" i="2"/>
  <c r="AV256" i="2"/>
  <c r="AV456" i="2"/>
  <c r="AV216" i="2"/>
  <c r="AV443" i="2"/>
  <c r="AV473" i="2"/>
  <c r="AV135" i="2"/>
  <c r="AV633" i="2"/>
  <c r="AV140" i="2"/>
  <c r="AV115" i="2"/>
  <c r="AV385" i="2"/>
  <c r="AV190" i="2"/>
  <c r="AV428" i="2"/>
  <c r="AV219" i="2"/>
  <c r="AV471" i="2"/>
  <c r="AV359" i="2"/>
  <c r="AV201" i="2"/>
  <c r="AV490" i="2"/>
  <c r="AV637" i="2"/>
  <c r="AV537" i="2"/>
  <c r="AV506" i="2"/>
  <c r="AV326" i="2"/>
  <c r="AV233" i="2"/>
  <c r="AV229" i="2"/>
  <c r="AV167" i="2"/>
  <c r="AV120" i="2"/>
  <c r="AV235" i="2"/>
  <c r="AV722" i="2"/>
  <c r="AV93" i="2"/>
  <c r="AV295" i="2"/>
  <c r="AV435" i="2"/>
  <c r="AV144" i="2"/>
  <c r="AV253" i="2"/>
  <c r="AV103" i="2"/>
  <c r="AV407" i="2"/>
  <c r="AV542" i="2"/>
  <c r="AV555" i="2"/>
  <c r="AV714" i="2"/>
  <c r="AV465" i="2"/>
  <c r="AV686" i="2"/>
  <c r="AV223" i="2"/>
  <c r="AV609" i="2"/>
  <c r="AV495" i="2"/>
  <c r="AV259" i="2"/>
  <c r="AV522" i="2"/>
  <c r="AV491" i="2"/>
  <c r="AV123" i="2"/>
  <c r="AV507" i="2"/>
  <c r="AV660" i="2"/>
  <c r="AV650" i="2"/>
  <c r="AV409" i="2"/>
  <c r="AV337" i="2"/>
  <c r="AV629" i="2"/>
  <c r="X11" i="3" l="1"/>
  <c r="X50" i="3"/>
  <c r="Z32" i="3"/>
  <c r="X30" i="3"/>
  <c r="X13" i="3"/>
  <c r="Z5" i="3"/>
  <c r="Z93" i="3"/>
  <c r="Z56" i="3"/>
  <c r="Z77" i="3"/>
  <c r="X115" i="3"/>
  <c r="X25" i="3"/>
  <c r="X116" i="3"/>
  <c r="Z41" i="3"/>
  <c r="Z38" i="3"/>
  <c r="Z46" i="3"/>
  <c r="X103" i="3"/>
  <c r="Z49" i="3"/>
  <c r="X73" i="3"/>
  <c r="X109" i="3"/>
  <c r="Z25" i="3"/>
  <c r="Z40" i="3"/>
  <c r="Z22" i="3"/>
  <c r="X74" i="3"/>
  <c r="X106" i="3"/>
  <c r="Z50" i="3"/>
  <c r="X42" i="3"/>
  <c r="X33" i="3"/>
  <c r="X105" i="3"/>
  <c r="X71" i="3"/>
  <c r="Z88" i="3"/>
  <c r="X90" i="3"/>
  <c r="Z4" i="3"/>
  <c r="Z18" i="3"/>
  <c r="Z118" i="3"/>
  <c r="Z12" i="3"/>
  <c r="Z29" i="3"/>
  <c r="Z16" i="3"/>
  <c r="X22" i="3"/>
  <c r="X85" i="3"/>
  <c r="X63" i="3"/>
  <c r="Z95" i="3"/>
  <c r="Z92" i="3"/>
  <c r="Z89" i="3"/>
  <c r="Z81" i="3"/>
  <c r="X6" i="3"/>
  <c r="X19" i="3"/>
  <c r="X84" i="3"/>
  <c r="Z21" i="3"/>
  <c r="X95" i="3"/>
  <c r="Z94" i="3"/>
  <c r="Z121" i="3"/>
  <c r="X9" i="3"/>
  <c r="X32" i="3"/>
  <c r="X41" i="3"/>
  <c r="X4" i="3"/>
  <c r="X59" i="3"/>
  <c r="X35" i="3"/>
  <c r="Z15" i="3"/>
  <c r="X8" i="3"/>
  <c r="X7" i="3"/>
  <c r="Z54" i="3"/>
  <c r="Z59" i="3"/>
  <c r="Z28" i="3"/>
  <c r="Z3" i="3"/>
  <c r="X113" i="3"/>
  <c r="X100" i="3"/>
  <c r="X53" i="3"/>
  <c r="X98" i="3"/>
  <c r="Z7" i="3"/>
  <c r="X111" i="3"/>
  <c r="X15" i="3"/>
  <c r="X119" i="3"/>
  <c r="X26" i="3"/>
  <c r="Z37" i="3"/>
  <c r="X68" i="3"/>
  <c r="Z105" i="3"/>
  <c r="Z117" i="3"/>
  <c r="X104" i="3"/>
  <c r="X65" i="3"/>
  <c r="Z97" i="3"/>
  <c r="Z74" i="3"/>
  <c r="X57" i="3"/>
  <c r="X49" i="3"/>
  <c r="Z91" i="3"/>
  <c r="Z86" i="3"/>
  <c r="Z52" i="3"/>
  <c r="Z114" i="3"/>
  <c r="X112" i="3"/>
  <c r="Z106" i="3"/>
  <c r="X18" i="3"/>
  <c r="Z68" i="3"/>
  <c r="X40" i="3"/>
  <c r="Z23" i="3"/>
  <c r="X110" i="3"/>
  <c r="X20" i="3"/>
  <c r="X76" i="3"/>
  <c r="Z30" i="3"/>
  <c r="X89" i="3"/>
  <c r="X101" i="3"/>
  <c r="Z62" i="3"/>
  <c r="Z27" i="3"/>
  <c r="Z119" i="3"/>
  <c r="X64" i="3"/>
  <c r="Z111" i="3"/>
  <c r="X69" i="3"/>
  <c r="X122" i="3"/>
  <c r="Z110" i="3"/>
  <c r="Z64" i="3"/>
  <c r="X56" i="3"/>
  <c r="X24" i="3"/>
  <c r="Z75" i="3"/>
  <c r="X70" i="3"/>
  <c r="Z6" i="3"/>
  <c r="X43" i="3"/>
  <c r="X81" i="3"/>
  <c r="X62" i="3"/>
  <c r="Z11" i="3"/>
  <c r="X58" i="3"/>
  <c r="X17" i="3"/>
  <c r="X102" i="3"/>
  <c r="X114" i="3"/>
  <c r="X28" i="3"/>
  <c r="Z55" i="3"/>
  <c r="X34" i="3"/>
  <c r="Z42" i="3"/>
  <c r="X39" i="3"/>
  <c r="X87" i="3"/>
  <c r="Z101" i="3"/>
  <c r="X31" i="3"/>
  <c r="Z34" i="3"/>
  <c r="X80" i="3"/>
  <c r="X107" i="3"/>
  <c r="Z120" i="3"/>
  <c r="Z13" i="3"/>
  <c r="Z99" i="3"/>
  <c r="Z43" i="3"/>
  <c r="X44" i="3"/>
  <c r="Z19" i="3"/>
  <c r="Z47" i="3"/>
  <c r="Z53" i="3"/>
  <c r="X83" i="3"/>
  <c r="X99" i="3"/>
  <c r="Z58" i="3"/>
  <c r="Z14" i="3"/>
  <c r="X51" i="3"/>
  <c r="Z78" i="3"/>
  <c r="X27" i="3"/>
  <c r="X36" i="3"/>
  <c r="Z80" i="3"/>
  <c r="Z69" i="3"/>
  <c r="Z108" i="3"/>
  <c r="Z57" i="3"/>
  <c r="Z39" i="3"/>
  <c r="Z90" i="3"/>
  <c r="X121" i="3"/>
  <c r="Z109" i="3"/>
  <c r="X61" i="3"/>
  <c r="X77" i="3"/>
  <c r="Z82" i="3"/>
  <c r="Z36" i="3"/>
  <c r="X75" i="3"/>
  <c r="Z70" i="3"/>
  <c r="Z67" i="3"/>
  <c r="X94" i="3"/>
  <c r="X38" i="3"/>
  <c r="X82" i="3"/>
  <c r="X120" i="3"/>
  <c r="X37" i="3"/>
  <c r="X93" i="3"/>
  <c r="X23" i="3"/>
  <c r="X88" i="3"/>
  <c r="X47" i="3"/>
  <c r="Z20" i="3"/>
  <c r="Z116" i="3"/>
  <c r="X46" i="3"/>
  <c r="Z85" i="3"/>
  <c r="Z83" i="3"/>
  <c r="Z48" i="3"/>
  <c r="Z17" i="3"/>
  <c r="X29" i="3"/>
  <c r="Z35" i="3"/>
  <c r="Z60" i="3"/>
  <c r="X78" i="3"/>
  <c r="X96" i="3"/>
  <c r="Z76" i="3"/>
  <c r="Z104" i="3"/>
  <c r="X45" i="3"/>
  <c r="Z79" i="3"/>
  <c r="Z2" i="3"/>
  <c r="X86" i="3"/>
  <c r="Z24" i="3"/>
  <c r="X72" i="3"/>
  <c r="Z96" i="3"/>
  <c r="X21" i="3"/>
  <c r="Z9" i="3"/>
  <c r="X108" i="3"/>
  <c r="Z87" i="3"/>
  <c r="X79" i="3"/>
  <c r="X67" i="3"/>
  <c r="X97" i="3"/>
  <c r="X14" i="3"/>
  <c r="Z71" i="3"/>
  <c r="X118" i="3"/>
  <c r="X91" i="3"/>
  <c r="Z73" i="3"/>
  <c r="X52" i="3"/>
  <c r="X117" i="3"/>
  <c r="Z51" i="3"/>
  <c r="Z84" i="3"/>
  <c r="X60" i="3"/>
  <c r="Z26" i="3"/>
  <c r="X12" i="3"/>
  <c r="X48" i="3"/>
  <c r="X16" i="3"/>
  <c r="Z8" i="3"/>
  <c r="X5" i="3"/>
  <c r="Z122" i="3"/>
  <c r="X66" i="3"/>
  <c r="Z107" i="3"/>
  <c r="Z45" i="3"/>
  <c r="X10" i="3"/>
  <c r="Z115" i="3"/>
  <c r="Z102" i="3"/>
  <c r="Z113" i="3"/>
  <c r="Z33" i="3"/>
  <c r="Z112" i="3"/>
  <c r="X54" i="3"/>
  <c r="Z103" i="3"/>
  <c r="Z31" i="3"/>
  <c r="Z44" i="3"/>
  <c r="Z65" i="3"/>
  <c r="Z10" i="3"/>
  <c r="X55" i="3"/>
  <c r="Z98" i="3"/>
  <c r="Z72" i="3"/>
  <c r="X3" i="3"/>
  <c r="Z63" i="3"/>
  <c r="X92" i="3"/>
  <c r="Z100" i="3"/>
  <c r="X2" i="3"/>
  <c r="Z61" i="3"/>
  <c r="Z66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</calcChain>
</file>

<file path=xl/sharedStrings.xml><?xml version="1.0" encoding="utf-8"?>
<sst xmlns="http://schemas.openxmlformats.org/spreadsheetml/2006/main" count="8933" uniqueCount="3126">
  <si>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</si>
  <si>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</si>
  <si>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</si>
  <si>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</si>
  <si>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</si>
  <si>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</si>
  <si>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</si>
  <si>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</si>
  <si>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</si>
  <si>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</si>
  <si>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</si>
  <si>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</si>
  <si>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</si>
  <si>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</si>
  <si>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</si>
  <si>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</si>
  <si>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</si>
  <si>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</si>
  <si>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</si>
  <si>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</si>
  <si>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</si>
  <si>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</si>
  <si>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</si>
  <si>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</si>
  <si>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</si>
  <si>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</si>
  <si>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</si>
  <si>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</si>
  <si>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</si>
  <si>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</si>
  <si>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</si>
  <si>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</si>
  <si>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</si>
  <si>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</si>
  <si>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</si>
  <si>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</si>
  <si>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</si>
  <si>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</si>
  <si>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</si>
  <si>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</si>
  <si>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</si>
  <si>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</si>
  <si>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</si>
  <si>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</si>
  <si>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</si>
  <si>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</si>
  <si>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</si>
  <si>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</si>
  <si>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</si>
  <si>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Oil and Natural Gas Corporation Ltd</t>
  </si>
  <si>
    <t>ONGC</t>
  </si>
  <si>
    <t>Oil &amp; Gas - Exploration &amp; Production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</si>
  <si>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</si>
  <si>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</si>
  <si>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</si>
  <si>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</si>
  <si>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</si>
  <si>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</si>
  <si>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Tata Motors Ltd</t>
  </si>
  <si>
    <t>TATAMOTORS</t>
  </si>
  <si>
    <t>Four Wheelers</t>
  </si>
  <si>
    <t>NTPC Ltd</t>
  </si>
  <si>
    <t>NTPC</t>
  </si>
  <si>
    <t>Power Generation</t>
  </si>
  <si>
    <t>Maruti Suzuki India Ltd</t>
  </si>
  <si>
    <t>MARUTI</t>
  </si>
  <si>
    <t>Axis Bank Ltd</t>
  </si>
  <si>
    <t>AXISBANK</t>
  </si>
  <si>
    <t>Adani Enterprises Ltd</t>
  </si>
  <si>
    <t>ADANIENT</t>
  </si>
  <si>
    <t>Commodities Trading</t>
  </si>
  <si>
    <t>Kotak Mahindra Bank Ltd</t>
  </si>
  <si>
    <t>KOTAKBANK</t>
  </si>
  <si>
    <t>Mahindra and Mahindra Ltd</t>
  </si>
  <si>
    <t>M&amp;M</t>
  </si>
  <si>
    <t>UltraTech Cement Ltd</t>
  </si>
  <si>
    <t>ULTRACEMCO</t>
  </si>
  <si>
    <t>Cement</t>
  </si>
  <si>
    <t>Coal India Ltd</t>
  </si>
  <si>
    <t>COALINDIA</t>
  </si>
  <si>
    <t>Mining - Coal</t>
  </si>
  <si>
    <t>Avenue Supermarts Ltd</t>
  </si>
  <si>
    <t>DMART</t>
  </si>
  <si>
    <t>Retail - Department Stores</t>
  </si>
  <si>
    <t>Adani Ports and Special Economic Zone Ltd</t>
  </si>
  <si>
    <t>ADANIPORTS</t>
  </si>
  <si>
    <t>Ports</t>
  </si>
  <si>
    <t>Hindustan Aeronautics Ltd</t>
  </si>
  <si>
    <t>HAL</t>
  </si>
  <si>
    <t>Aerospace &amp; Defense Equipments</t>
  </si>
  <si>
    <t>Power Grid Corporation of India Ltd</t>
  </si>
  <si>
    <t>POWERGRID</t>
  </si>
  <si>
    <t>Power Transmission &amp; Distribution</t>
  </si>
  <si>
    <t>Titan Company Ltd</t>
  </si>
  <si>
    <t>TITAN</t>
  </si>
  <si>
    <t>Precious Metals, Jewellery &amp; Watches</t>
  </si>
  <si>
    <t>Asian Paints Ltd</t>
  </si>
  <si>
    <t>ASIANPAINT</t>
  </si>
  <si>
    <t>Paints</t>
  </si>
  <si>
    <t>Adani Green Energy Ltd</t>
  </si>
  <si>
    <t>ADANIGREEN</t>
  </si>
  <si>
    <t>Renewable Energy</t>
  </si>
  <si>
    <t>Bajaj Auto Ltd</t>
  </si>
  <si>
    <t>BAJAJ-AUTO</t>
  </si>
  <si>
    <t>Two Wheelers</t>
  </si>
  <si>
    <t>Adani Power Ltd</t>
  </si>
  <si>
    <t>ADANIPOWER</t>
  </si>
  <si>
    <t>Wipro Ltd</t>
  </si>
  <si>
    <t>WIPRO</t>
  </si>
  <si>
    <t>Siemens Ltd</t>
  </si>
  <si>
    <t>SIEMENS</t>
  </si>
  <si>
    <t>Conglomerates</t>
  </si>
  <si>
    <t>Bajaj Finserv Ltd</t>
  </si>
  <si>
    <t>BAJAJFINSV</t>
  </si>
  <si>
    <t>Hindustan Zinc Ltd</t>
  </si>
  <si>
    <t>HINDZINC</t>
  </si>
  <si>
    <t>Mining - Diversified</t>
  </si>
  <si>
    <t>Nestle India Ltd</t>
  </si>
  <si>
    <t>NESTLEIND</t>
  </si>
  <si>
    <t>FMCG - Foods</t>
  </si>
  <si>
    <t>Indian Railway Finance Corp Ltd</t>
  </si>
  <si>
    <t>IRFC</t>
  </si>
  <si>
    <t>Specialized Finance</t>
  </si>
  <si>
    <t>Indian Oil Corporation Ltd</t>
  </si>
  <si>
    <t>IOC</t>
  </si>
  <si>
    <t>Trent Ltd</t>
  </si>
  <si>
    <t>TRENT</t>
  </si>
  <si>
    <t>Retail - Apparel</t>
  </si>
  <si>
    <t>Zomato Ltd</t>
  </si>
  <si>
    <t>ZOMATO</t>
  </si>
  <si>
    <t>Online Services</t>
  </si>
  <si>
    <t>JSW Steel Ltd</t>
  </si>
  <si>
    <t>JSWSTEEL</t>
  </si>
  <si>
    <t>Iron &amp; Steel</t>
  </si>
  <si>
    <t>Bharat Electronics Ltd</t>
  </si>
  <si>
    <t>BEL</t>
  </si>
  <si>
    <t>Electronic Equipments</t>
  </si>
  <si>
    <t>Jio Financial Services Ltd</t>
  </si>
  <si>
    <t>JIOFIN</t>
  </si>
  <si>
    <t>DLF Ltd</t>
  </si>
  <si>
    <t>DLF</t>
  </si>
  <si>
    <t>Real Estate</t>
  </si>
  <si>
    <t>Varun Beverages Ltd</t>
  </si>
  <si>
    <t>VBL</t>
  </si>
  <si>
    <t>Soft Drinks</t>
  </si>
  <si>
    <t>Tata Steel Ltd</t>
  </si>
  <si>
    <t>TATASTEEL</t>
  </si>
  <si>
    <t>Grasim Industries Ltd</t>
  </si>
  <si>
    <t>GRASIM</t>
  </si>
  <si>
    <t>SBI Life Insurance Company Ltd</t>
  </si>
  <si>
    <t>SBILIFE</t>
  </si>
  <si>
    <t>Vedanta Ltd</t>
  </si>
  <si>
    <t>VEDL</t>
  </si>
  <si>
    <t>Metals - Diversified</t>
  </si>
  <si>
    <t>Interglobe Aviation Ltd</t>
  </si>
  <si>
    <t>INDIGO</t>
  </si>
  <si>
    <t>Airlines</t>
  </si>
  <si>
    <t>ABB India Ltd</t>
  </si>
  <si>
    <t>ABB</t>
  </si>
  <si>
    <t>Heavy Electrical Equipments</t>
  </si>
  <si>
    <t>LTIMindtree Ltd</t>
  </si>
  <si>
    <t>LTIM</t>
  </si>
  <si>
    <t>Power Finance Corporation Ltd</t>
  </si>
  <si>
    <t>PFC</t>
  </si>
  <si>
    <t>Pidilite Industries Ltd</t>
  </si>
  <si>
    <t>PIDILITIND</t>
  </si>
  <si>
    <t>Diversified Chemicals</t>
  </si>
  <si>
    <t>Ambuja Cements Ltd</t>
  </si>
  <si>
    <t>AMBUJACEM</t>
  </si>
  <si>
    <t>TATAMTRDVR</t>
  </si>
  <si>
    <t>REC Limited</t>
  </si>
  <si>
    <t>RECLTD</t>
  </si>
  <si>
    <t>Gail (India) Ltd</t>
  </si>
  <si>
    <t>GAIL</t>
  </si>
  <si>
    <t>Gas Distribution</t>
  </si>
  <si>
    <t>HDFC Life Insurance Company Ltd</t>
  </si>
  <si>
    <t>HDFCLIFE</t>
  </si>
  <si>
    <t>Tech Mahindra Ltd</t>
  </si>
  <si>
    <t>TECHM</t>
  </si>
  <si>
    <t>Godrej Consumer Products Ltd</t>
  </si>
  <si>
    <t>GODREJCP</t>
  </si>
  <si>
    <t>FMCG - Personal Products</t>
  </si>
  <si>
    <t>Bharat Petroleum Corporation Ltd</t>
  </si>
  <si>
    <t>BPCL</t>
  </si>
  <si>
    <t>Hindalco Industries Ltd</t>
  </si>
  <si>
    <t>HINDALCO</t>
  </si>
  <si>
    <t>Metals - Aluminium</t>
  </si>
  <si>
    <t>Britannia Industries Ltd</t>
  </si>
  <si>
    <t>BRITANNIA</t>
  </si>
  <si>
    <t>Eicher Motors Ltd</t>
  </si>
  <si>
    <t>EICHERMOT</t>
  </si>
  <si>
    <t>Trucks &amp; Buses</t>
  </si>
  <si>
    <t>Tata Power Company Ltd</t>
  </si>
  <si>
    <t>TATAPOWER</t>
  </si>
  <si>
    <t>Macrotech Developers Ltd</t>
  </si>
  <si>
    <t>LODHA</t>
  </si>
  <si>
    <t>Divi's Laboratories Ltd</t>
  </si>
  <si>
    <t>DIVISLAB</t>
  </si>
  <si>
    <t>Labs &amp; Life Sciences Services</t>
  </si>
  <si>
    <t>Adani Energy Solutions Ltd</t>
  </si>
  <si>
    <t>ADANIENSOL</t>
  </si>
  <si>
    <t>Power Infrastructure</t>
  </si>
  <si>
    <t>Cipla Ltd</t>
  </si>
  <si>
    <t>CIPLA</t>
  </si>
  <si>
    <t>Punjab National Bank</t>
  </si>
  <si>
    <t>PNB</t>
  </si>
  <si>
    <t>TVS Motor Company Ltd</t>
  </si>
  <si>
    <t>TVSMOTOR</t>
  </si>
  <si>
    <t>Bank of Baroda Ltd</t>
  </si>
  <si>
    <t>BANKBARODA</t>
  </si>
  <si>
    <t>Samvardhana Motherson International Ltd</t>
  </si>
  <si>
    <t>MOTHERSON</t>
  </si>
  <si>
    <t>Auto Parts</t>
  </si>
  <si>
    <t>Rail Vikas Nigam Ltd</t>
  </si>
  <si>
    <t>RVNL</t>
  </si>
  <si>
    <t>Zydus Lifesciences Ltd</t>
  </si>
  <si>
    <t>ZYDUSLIFE</t>
  </si>
  <si>
    <t>JSW Energy Ltd</t>
  </si>
  <si>
    <t>JSWENERGY</t>
  </si>
  <si>
    <t>Tata Consumer Products Ltd</t>
  </si>
  <si>
    <t>TATACONSUM</t>
  </si>
  <si>
    <t>Tea &amp; Coffee</t>
  </si>
  <si>
    <t>Dr Reddy's Laboratories Ltd</t>
  </si>
  <si>
    <t>DRREDDY</t>
  </si>
  <si>
    <t>Havells India Ltd</t>
  </si>
  <si>
    <t>HAVELLS</t>
  </si>
  <si>
    <t>Electrical Components &amp; Equipments</t>
  </si>
  <si>
    <t>Indian Overseas Bank</t>
  </si>
  <si>
    <t>IOB</t>
  </si>
  <si>
    <t>Torrent Pharmaceuticals Ltd</t>
  </si>
  <si>
    <t>TORNTPHARM</t>
  </si>
  <si>
    <t>Oil India Ltd</t>
  </si>
  <si>
    <t>OIL</t>
  </si>
  <si>
    <t>Cholamandalam Investment and Finance Company Ltd</t>
  </si>
  <si>
    <t>CHOLAFIN</t>
  </si>
  <si>
    <t>Suzlon Energy Ltd</t>
  </si>
  <si>
    <t>SUZLON</t>
  </si>
  <si>
    <t>Renewable Energy Equipment &amp; Services</t>
  </si>
  <si>
    <t>Indus Towers Ltd</t>
  </si>
  <si>
    <t>INDUSTOWER</t>
  </si>
  <si>
    <t>Telecom Infrastructure</t>
  </si>
  <si>
    <t>Shriram Finance Ltd</t>
  </si>
  <si>
    <t>SHRIRAMFIN</t>
  </si>
  <si>
    <t>Vodafone Idea Ltd</t>
  </si>
  <si>
    <t>IDEA</t>
  </si>
  <si>
    <t>Dabur India Ltd</t>
  </si>
  <si>
    <t>DABUR</t>
  </si>
  <si>
    <t>CG Power and Industrial Solutions Ltd</t>
  </si>
  <si>
    <t>CGPOWER</t>
  </si>
  <si>
    <t>Indusind Bank Ltd</t>
  </si>
  <si>
    <t>INDUSINDBK</t>
  </si>
  <si>
    <t>Hero MotoCorp Ltd</t>
  </si>
  <si>
    <t>HEROMOTOCO</t>
  </si>
  <si>
    <t>ICICI Prudential Life Insurance Company Ltd</t>
  </si>
  <si>
    <t>ICICIPRULI</t>
  </si>
  <si>
    <t>Cummins India Ltd</t>
  </si>
  <si>
    <t>CUMMINSIND</t>
  </si>
  <si>
    <t>Industrial Machinery</t>
  </si>
  <si>
    <t>United Spirits Ltd</t>
  </si>
  <si>
    <t>UNITDSPR</t>
  </si>
  <si>
    <t>Alcoholic Beverages</t>
  </si>
  <si>
    <t>Bajaj Holdings and Investment Ltd</t>
  </si>
  <si>
    <t>BAJAJHLDNG</t>
  </si>
  <si>
    <t>Asset Management</t>
  </si>
  <si>
    <t>Bharat Heavy Electricals Ltd</t>
  </si>
  <si>
    <t>BHEL</t>
  </si>
  <si>
    <t>IDBI Bank Ltd</t>
  </si>
  <si>
    <t>IDBI</t>
  </si>
  <si>
    <t>Private Bank</t>
  </si>
  <si>
    <t>GMR Airports Infrastructure Ltd</t>
  </si>
  <si>
    <t>GMRINFRA</t>
  </si>
  <si>
    <t>Mazagon Dock Shipbuilders Ltd</t>
  </si>
  <si>
    <t>MAZDOCK</t>
  </si>
  <si>
    <t>Shipbuilding</t>
  </si>
  <si>
    <t>Canara Bank Ltd</t>
  </si>
  <si>
    <t>CANBK</t>
  </si>
  <si>
    <t>Polycab India Ltd</t>
  </si>
  <si>
    <t>POLYCAB</t>
  </si>
  <si>
    <t>ICICI Lombard General Insurance Company Ltd</t>
  </si>
  <si>
    <t>ICICIGI</t>
  </si>
  <si>
    <t>Lupin Ltd</t>
  </si>
  <si>
    <t>LUPIN</t>
  </si>
  <si>
    <t>NHPC Ltd</t>
  </si>
  <si>
    <t>NHPC</t>
  </si>
  <si>
    <t>Apollo Hospitals Enterprise Ltd</t>
  </si>
  <si>
    <t>APOLLOHOSP</t>
  </si>
  <si>
    <t>Hospitals &amp; Diagnostic Centres</t>
  </si>
  <si>
    <t>Colgate-Palmolive (India) Ltd</t>
  </si>
  <si>
    <t>COLPAL</t>
  </si>
  <si>
    <t>Adani Total Gas Ltd</t>
  </si>
  <si>
    <t>ATGL</t>
  </si>
  <si>
    <t>Bosch Ltd</t>
  </si>
  <si>
    <t>BOSCHLTD</t>
  </si>
  <si>
    <t>Oracle Financial Services Software Ltd</t>
  </si>
  <si>
    <t>OFSS</t>
  </si>
  <si>
    <t>Software Services</t>
  </si>
  <si>
    <t>Jindal Steel And Power Ltd</t>
  </si>
  <si>
    <t>JINDALSTEL</t>
  </si>
  <si>
    <t>Info Edge (India) Ltd</t>
  </si>
  <si>
    <t>NAUKRI</t>
  </si>
  <si>
    <t>Union Bank of India Ltd</t>
  </si>
  <si>
    <t>UNIONBANK</t>
  </si>
  <si>
    <t>Solar Industries India Ltd</t>
  </si>
  <si>
    <t>SOLARINDS</t>
  </si>
  <si>
    <t>Commodity Chemicals</t>
  </si>
  <si>
    <t>HDFC Asset Management Company Ltd</t>
  </si>
  <si>
    <t>HDFCAMC</t>
  </si>
  <si>
    <t>Aurobindo Pharma Ltd</t>
  </si>
  <si>
    <t>AUROPHARMA</t>
  </si>
  <si>
    <t>Shree Cement Ltd</t>
  </si>
  <si>
    <t>SHREECEM</t>
  </si>
  <si>
    <t>Mankind Pharma Ltd</t>
  </si>
  <si>
    <t>MANKIND</t>
  </si>
  <si>
    <t>Indian Hotels Company Ltd</t>
  </si>
  <si>
    <t>INDHOTEL</t>
  </si>
  <si>
    <t>Hotels, Resorts &amp; Cruise Lines</t>
  </si>
  <si>
    <t>Marico Ltd</t>
  </si>
  <si>
    <t>MARICO</t>
  </si>
  <si>
    <t>Max Healthcare Institute Ltd</t>
  </si>
  <si>
    <t>MAXHEALTH</t>
  </si>
  <si>
    <t>Torrent Power Ltd</t>
  </si>
  <si>
    <t>TORNTPOWER</t>
  </si>
  <si>
    <t>Godrej Properties Ltd</t>
  </si>
  <si>
    <t>GODREJPROP</t>
  </si>
  <si>
    <t>Hindustan Petroleum Corp Ltd</t>
  </si>
  <si>
    <t>HINDPETRO</t>
  </si>
  <si>
    <t>Tube Investments of India Ltd</t>
  </si>
  <si>
    <t>TIINDIA</t>
  </si>
  <si>
    <t>Cycles</t>
  </si>
  <si>
    <t>Yes Bank Ltd</t>
  </si>
  <si>
    <t>YESBANK</t>
  </si>
  <si>
    <t>SRF Ltd</t>
  </si>
  <si>
    <t>SRF</t>
  </si>
  <si>
    <t>Muthoot Finance Ltd</t>
  </si>
  <si>
    <t>MUTHOOTFIN</t>
  </si>
  <si>
    <t>Indian Bank</t>
  </si>
  <si>
    <t>INDIANB</t>
  </si>
  <si>
    <t>Ashok Leyland Ltd</t>
  </si>
  <si>
    <t>ASHOKLEY</t>
  </si>
  <si>
    <t>Bharat Forge Ltd</t>
  </si>
  <si>
    <t>BHARATFORG</t>
  </si>
  <si>
    <t>Indian Railway Catering and Tourism Corporation Ltd</t>
  </si>
  <si>
    <t>IRCTC</t>
  </si>
  <si>
    <t>Persistent Systems Ltd</t>
  </si>
  <si>
    <t>PERSISTENT</t>
  </si>
  <si>
    <t>Dixon Technologies (India) Ltd</t>
  </si>
  <si>
    <t>DIXON</t>
  </si>
  <si>
    <t>Home Electronics &amp; Appliances</t>
  </si>
  <si>
    <t>Prestige Estates Projects Ltd</t>
  </si>
  <si>
    <t>PRESTIGE</t>
  </si>
  <si>
    <t>Alkem Laboratories Ltd</t>
  </si>
  <si>
    <t>ALKEM</t>
  </si>
  <si>
    <t>General Insurance Corporation of India</t>
  </si>
  <si>
    <t>GICRE</t>
  </si>
  <si>
    <t>PB Fintech Ltd</t>
  </si>
  <si>
    <t>POLICYBZR</t>
  </si>
  <si>
    <t>PI Industries Ltd</t>
  </si>
  <si>
    <t>PIIND</t>
  </si>
  <si>
    <t>SBI Cards and Payment Services Ltd</t>
  </si>
  <si>
    <t>SBICARD</t>
  </si>
  <si>
    <t>Payment Infrastructure</t>
  </si>
  <si>
    <t>NMDC Ltd</t>
  </si>
  <si>
    <t>NMDC</t>
  </si>
  <si>
    <t>Mining - Iron Ore</t>
  </si>
  <si>
    <t>JSW Infrastructure Ltd</t>
  </si>
  <si>
    <t>JSWINFRA</t>
  </si>
  <si>
    <t>Patanjali Foods Ltd</t>
  </si>
  <si>
    <t>PATANJALI</t>
  </si>
  <si>
    <t>Packaged Foods &amp; Meats</t>
  </si>
  <si>
    <t>Supreme Industries Ltd</t>
  </si>
  <si>
    <t>SUPREMEIND</t>
  </si>
  <si>
    <t>Plastic Products</t>
  </si>
  <si>
    <t>Indian Renewable Energy Development Agency Ltd</t>
  </si>
  <si>
    <t>IREDA</t>
  </si>
  <si>
    <t>Oberoi Realty Ltd</t>
  </si>
  <si>
    <t>OBEROIRLTY</t>
  </si>
  <si>
    <t>Linde India Ltd</t>
  </si>
  <si>
    <t>LINDEINDIA</t>
  </si>
  <si>
    <t>Schaeffler India Ltd</t>
  </si>
  <si>
    <t>SCHAEFFLER</t>
  </si>
  <si>
    <t>Berger Paints India Ltd</t>
  </si>
  <si>
    <t>BERGEPAINT</t>
  </si>
  <si>
    <t>Fertilisers And Chemicals Travancore Ltd</t>
  </si>
  <si>
    <t>FACT</t>
  </si>
  <si>
    <t>Fertilizers &amp; Agro Chemicals</t>
  </si>
  <si>
    <t>Phoenix Mills Ltd</t>
  </si>
  <si>
    <t>PHOENIXLTD</t>
  </si>
  <si>
    <t>UCO Bank</t>
  </si>
  <si>
    <t>UCOBANK</t>
  </si>
  <si>
    <t>UNO Minda Ltd</t>
  </si>
  <si>
    <t>UNOMINDA</t>
  </si>
  <si>
    <t>MRF Ltd</t>
  </si>
  <si>
    <t>MRF</t>
  </si>
  <si>
    <t>Tires &amp; Rubber</t>
  </si>
  <si>
    <t>Container Corporation of India Ltd</t>
  </si>
  <si>
    <t>CONCOR</t>
  </si>
  <si>
    <t>Logistics</t>
  </si>
  <si>
    <t>Abbott India Ltd</t>
  </si>
  <si>
    <t>ABBOTINDIA</t>
  </si>
  <si>
    <t>Cochin Shipyard Ltd</t>
  </si>
  <si>
    <t>COCHINSHIP</t>
  </si>
  <si>
    <t>Housing and Urban Development Corporation Ltd</t>
  </si>
  <si>
    <t>HUDCO</t>
  </si>
  <si>
    <t>Kalyan Jewellers India Ltd</t>
  </si>
  <si>
    <t>KALYANKJIL</t>
  </si>
  <si>
    <t>Jindal Stainless Ltd</t>
  </si>
  <si>
    <t>JSL</t>
  </si>
  <si>
    <t>Bharti Hexacom Ltd</t>
  </si>
  <si>
    <t>BHARTIHEXA</t>
  </si>
  <si>
    <t>Petronet LNG Ltd</t>
  </si>
  <si>
    <t>PETRONET</t>
  </si>
  <si>
    <t>Oil &amp; Gas - Storage &amp; Transportation</t>
  </si>
  <si>
    <t>Procter &amp; Gamble Hygiene and Health Care Ltd</t>
  </si>
  <si>
    <t>PGHH</t>
  </si>
  <si>
    <t>Aditya Birla Capital Ltd</t>
  </si>
  <si>
    <t>ABCAPITAL</t>
  </si>
  <si>
    <t>Diversified Financials</t>
  </si>
  <si>
    <t>SJVN Ltd</t>
  </si>
  <si>
    <t>SJVN</t>
  </si>
  <si>
    <t>Balkrishna Industries Ltd</t>
  </si>
  <si>
    <t>BALKRISIND</t>
  </si>
  <si>
    <t>Fsn E-Commerce Ventures Ltd</t>
  </si>
  <si>
    <t>NYKAA</t>
  </si>
  <si>
    <t>Wellness Services</t>
  </si>
  <si>
    <t>IDFC First Bank Ltd</t>
  </si>
  <si>
    <t>IDFCFIRSTB</t>
  </si>
  <si>
    <t>Steel Authority of India Ltd</t>
  </si>
  <si>
    <t>SAIL</t>
  </si>
  <si>
    <t>Tata Communications Ltd</t>
  </si>
  <si>
    <t>TATACOMM</t>
  </si>
  <si>
    <t>Bank of India Ltd</t>
  </si>
  <si>
    <t>BANKINDIA</t>
  </si>
  <si>
    <t>Voltas Ltd</t>
  </si>
  <si>
    <t>VOLTAS</t>
  </si>
  <si>
    <t>Astral Ltd</t>
  </si>
  <si>
    <t>ASTRAL</t>
  </si>
  <si>
    <t>Building Products - Pipes</t>
  </si>
  <si>
    <t>L&amp;T Technology Services Ltd</t>
  </si>
  <si>
    <t>LTTS</t>
  </si>
  <si>
    <t>Mphasis Ltd</t>
  </si>
  <si>
    <t>MPHASIS</t>
  </si>
  <si>
    <t>Central Bank of India Ltd</t>
  </si>
  <si>
    <t>CENTRALBK</t>
  </si>
  <si>
    <t>Coromandel International Ltd</t>
  </si>
  <si>
    <t>COROMANDEL</t>
  </si>
  <si>
    <t>United Breweries Ltd</t>
  </si>
  <si>
    <t>UBL</t>
  </si>
  <si>
    <t>Federal Bank Ltd</t>
  </si>
  <si>
    <t>FEDERALBNK</t>
  </si>
  <si>
    <t>Bharat Dynamics Ltd</t>
  </si>
  <si>
    <t>BDL</t>
  </si>
  <si>
    <t>Thermax Limited</t>
  </si>
  <si>
    <t>THERMAX</t>
  </si>
  <si>
    <t>Hitachi Energy India Ltd</t>
  </si>
  <si>
    <t>POWERINDIA</t>
  </si>
  <si>
    <t>GlaxoSmithKline Pharmaceuticals Ltd</t>
  </si>
  <si>
    <t>GLAXO</t>
  </si>
  <si>
    <t>Ola Electric Mobility Ltd</t>
  </si>
  <si>
    <t>OLAELEC</t>
  </si>
  <si>
    <t>KPIT Technologies Ltd</t>
  </si>
  <si>
    <t>KPITTECH</t>
  </si>
  <si>
    <t>Adani Wilmar Ltd</t>
  </si>
  <si>
    <t>AWL</t>
  </si>
  <si>
    <t>Page Industries Ltd</t>
  </si>
  <si>
    <t>PAGEIND</t>
  </si>
  <si>
    <t>Apparel &amp; Accessories</t>
  </si>
  <si>
    <t>AU Small Finance Bank Ltd</t>
  </si>
  <si>
    <t>AUBANK</t>
  </si>
  <si>
    <t>Honeywell Automation India Ltd</t>
  </si>
  <si>
    <t>HONAUT</t>
  </si>
  <si>
    <t>Ge T&amp;D India Ltd</t>
  </si>
  <si>
    <t>GET&amp;D</t>
  </si>
  <si>
    <t>ACC Ltd</t>
  </si>
  <si>
    <t>ACC</t>
  </si>
  <si>
    <t>AIA Engineering Ltd</t>
  </si>
  <si>
    <t>AIAENG</t>
  </si>
  <si>
    <t>Bank of Maharashtra Ltd</t>
  </si>
  <si>
    <t>MAHABANK</t>
  </si>
  <si>
    <t>Sundaram Finance Ltd</t>
  </si>
  <si>
    <t>SUNDARMFIN</t>
  </si>
  <si>
    <t>Jubilant Foodworks Ltd</t>
  </si>
  <si>
    <t>JUBLFOOD</t>
  </si>
  <si>
    <t>Restaurants &amp; Cafes</t>
  </si>
  <si>
    <t>Tata Elxsi Ltd</t>
  </si>
  <si>
    <t>TATAELXSI</t>
  </si>
  <si>
    <t>Exide Industries Ltd</t>
  </si>
  <si>
    <t>EXIDEIND</t>
  </si>
  <si>
    <t>Batteries</t>
  </si>
  <si>
    <t>Glenmark Pharmaceuticals Ltd</t>
  </si>
  <si>
    <t>GLENMARK</t>
  </si>
  <si>
    <t>3M India Ltd</t>
  </si>
  <si>
    <t>3MINDIA</t>
  </si>
  <si>
    <t>Stationery</t>
  </si>
  <si>
    <t>UPL Ltd</t>
  </si>
  <si>
    <t>UPL</t>
  </si>
  <si>
    <t>Gujarat Gas Ltd</t>
  </si>
  <si>
    <t>GUJGASLTD</t>
  </si>
  <si>
    <t>Nippon Life India Asset Management Ltd</t>
  </si>
  <si>
    <t>NAM-INDIA</t>
  </si>
  <si>
    <t>L&amp;T Finance Ltd</t>
  </si>
  <si>
    <t>LTF</t>
  </si>
  <si>
    <t>Biocon Ltd</t>
  </si>
  <si>
    <t>BIOCON</t>
  </si>
  <si>
    <t>Biotechnology</t>
  </si>
  <si>
    <t>Tata Technologies Ltd</t>
  </si>
  <si>
    <t>TATATECH</t>
  </si>
  <si>
    <t>Escorts Kubota Ltd</t>
  </si>
  <si>
    <t>ESCORTS</t>
  </si>
  <si>
    <t>Tractors</t>
  </si>
  <si>
    <t>Lloyds Metals And Energy Ltd</t>
  </si>
  <si>
    <t>LLOYDSME</t>
  </si>
  <si>
    <t>Ajanta Pharma Ltd</t>
  </si>
  <si>
    <t>AJANTPHARM</t>
  </si>
  <si>
    <t>Punjab &amp; Sind Bank</t>
  </si>
  <si>
    <t>PSB</t>
  </si>
  <si>
    <t>New India Assurance Company Ltd</t>
  </si>
  <si>
    <t>NIACL</t>
  </si>
  <si>
    <t>APL Apollo Tubes Ltd</t>
  </si>
  <si>
    <t>APLAPOLLO</t>
  </si>
  <si>
    <t>KEI Industries Ltd</t>
  </si>
  <si>
    <t>KEI</t>
  </si>
  <si>
    <t>Cables</t>
  </si>
  <si>
    <t>Fortis Healthcare Ltd</t>
  </si>
  <si>
    <t>FORTIS</t>
  </si>
  <si>
    <t>Coforge Ltd</t>
  </si>
  <si>
    <t>COFORGE</t>
  </si>
  <si>
    <t>Deepak Nitrite Ltd</t>
  </si>
  <si>
    <t>DEEPAKNTR</t>
  </si>
  <si>
    <t>Sona BLW Precision Forgings Ltd</t>
  </si>
  <si>
    <t>SONACOMS</t>
  </si>
  <si>
    <t>IRB Infrastructure Developers Ltd</t>
  </si>
  <si>
    <t>IRB</t>
  </si>
  <si>
    <t>Indraprastha Gas Ltd</t>
  </si>
  <si>
    <t>IGL</t>
  </si>
  <si>
    <t>360 One Wam Ltd</t>
  </si>
  <si>
    <t>360ONE</t>
  </si>
  <si>
    <t>Investment Banking &amp; Brokerage</t>
  </si>
  <si>
    <t>Gujarat Fluorochemicals Ltd</t>
  </si>
  <si>
    <t>FLUOROCHEM</t>
  </si>
  <si>
    <t>Specialty Chemicals</t>
  </si>
  <si>
    <t>Max Financial Services Ltd</t>
  </si>
  <si>
    <t>MFSL</t>
  </si>
  <si>
    <t>Endurance Technologies Ltd</t>
  </si>
  <si>
    <t>ENDURANCE</t>
  </si>
  <si>
    <t>NLC India Ltd</t>
  </si>
  <si>
    <t>NLCINDIA</t>
  </si>
  <si>
    <t>Mahindra and Mahindra Financial Services Ltd</t>
  </si>
  <si>
    <t>M&amp;MFIN</t>
  </si>
  <si>
    <t>Mangalore Refinery and Petrochemicals Ltd</t>
  </si>
  <si>
    <t>MRPL</t>
  </si>
  <si>
    <t>Emami Ltd</t>
  </si>
  <si>
    <t>EMAMILTD</t>
  </si>
  <si>
    <t>IPCA Laboratories Ltd</t>
  </si>
  <si>
    <t>IPCALAB</t>
  </si>
  <si>
    <t>LIC Housing Finance Ltd</t>
  </si>
  <si>
    <t>LICHSGFIN</t>
  </si>
  <si>
    <t>Home Financing</t>
  </si>
  <si>
    <t>Brainbees Solutions Ltd</t>
  </si>
  <si>
    <t>FIRSTCRY</t>
  </si>
  <si>
    <t>Blue Star Ltd</t>
  </si>
  <si>
    <t>BLUESTARCO</t>
  </si>
  <si>
    <t>BSE Ltd</t>
  </si>
  <si>
    <t>BSE</t>
  </si>
  <si>
    <t>Stock Exchanges &amp; Ratings</t>
  </si>
  <si>
    <t>Motilal Oswal Financial Services Ltd</t>
  </si>
  <si>
    <t>MOTILALOFS</t>
  </si>
  <si>
    <t>Metro Brands Ltd</t>
  </si>
  <si>
    <t>METROBRAND</t>
  </si>
  <si>
    <t>Footwear</t>
  </si>
  <si>
    <t>Apar Industries Ltd</t>
  </si>
  <si>
    <t>APARINDS</t>
  </si>
  <si>
    <t>Star Health and Allied Insurance Company Ltd</t>
  </si>
  <si>
    <t>STARHEALTH</t>
  </si>
  <si>
    <t>CRISIL Ltd</t>
  </si>
  <si>
    <t>CRISIL</t>
  </si>
  <si>
    <t>Syngene International Ltd</t>
  </si>
  <si>
    <t>SYNGENE</t>
  </si>
  <si>
    <t>Dalmia Bharat Ltd</t>
  </si>
  <si>
    <t>DALBHARAT</t>
  </si>
  <si>
    <t>Gland Pharma Ltd</t>
  </si>
  <si>
    <t>GLAND</t>
  </si>
  <si>
    <t>Sun Tv Network Ltd</t>
  </si>
  <si>
    <t>SUNTV</t>
  </si>
  <si>
    <t>TV Channels &amp; Broadcasters</t>
  </si>
  <si>
    <t>J K Cement Ltd</t>
  </si>
  <si>
    <t>JKCEMENT</t>
  </si>
  <si>
    <t>Embassy Office Parks REIT</t>
  </si>
  <si>
    <t>EMBASSY</t>
  </si>
  <si>
    <t>One 97 Communications Ltd</t>
  </si>
  <si>
    <t>PAYTM</t>
  </si>
  <si>
    <t>Business Support Services</t>
  </si>
  <si>
    <t>Go Digit General Insurance Ltd</t>
  </si>
  <si>
    <t>GODIGIT</t>
  </si>
  <si>
    <t>Aditya Birla Fashion and Retail Ltd</t>
  </si>
  <si>
    <t>ABFRL</t>
  </si>
  <si>
    <t>National Aluminium Co Ltd</t>
  </si>
  <si>
    <t>NATIONALUM</t>
  </si>
  <si>
    <t>NBCC (India) Ltd</t>
  </si>
  <si>
    <t>NBCC</t>
  </si>
  <si>
    <t>Bandhan Bank Ltd</t>
  </si>
  <si>
    <t>BANDHANBNK</t>
  </si>
  <si>
    <t>Motherson Sumi Wiring India Ltd</t>
  </si>
  <si>
    <t>MSUMI</t>
  </si>
  <si>
    <t>Apollo Tyres Ltd</t>
  </si>
  <si>
    <t>APOLLOTYRE</t>
  </si>
  <si>
    <t>BASF India Ltd</t>
  </si>
  <si>
    <t>BASF</t>
  </si>
  <si>
    <t>Tata Investment Corporation Ltd</t>
  </si>
  <si>
    <t>TATAINVEST</t>
  </si>
  <si>
    <t>Hindustan Copper Ltd</t>
  </si>
  <si>
    <t>HINDCOPPER</t>
  </si>
  <si>
    <t>Mining - Copper</t>
  </si>
  <si>
    <t>J B Chemicals and Pharmaceuticals Ltd</t>
  </si>
  <si>
    <t>JBCHEPHARM</t>
  </si>
  <si>
    <t>Delhivery Ltd</t>
  </si>
  <si>
    <t>DELHIVERY</t>
  </si>
  <si>
    <t>Kaynes Technology India Ltd</t>
  </si>
  <si>
    <t>KAYNES</t>
  </si>
  <si>
    <t>Godrej Industries Ltd</t>
  </si>
  <si>
    <t>GODREJIND</t>
  </si>
  <si>
    <t>KPR Mill Ltd</t>
  </si>
  <si>
    <t>KPRMILL</t>
  </si>
  <si>
    <t>Textiles</t>
  </si>
  <si>
    <t>TVS Holdings Ltd</t>
  </si>
  <si>
    <t>TVSHLTD</t>
  </si>
  <si>
    <t>Carborundum Universal Ltd</t>
  </si>
  <si>
    <t>CARBORUNIV</t>
  </si>
  <si>
    <t>Global Health Ltd</t>
  </si>
  <si>
    <t>MEDANTA</t>
  </si>
  <si>
    <t>ZF Commercial Vehicle Control Systems India Ltd</t>
  </si>
  <si>
    <t>ZFCVINDIA</t>
  </si>
  <si>
    <t>Amara Raja Energy &amp; Mobility Ltd</t>
  </si>
  <si>
    <t>ARE&amp;M</t>
  </si>
  <si>
    <t>Timken India Ltd</t>
  </si>
  <si>
    <t>TIMKEN</t>
  </si>
  <si>
    <t>Hatsun Agro Product Ltd</t>
  </si>
  <si>
    <t>HATSUN</t>
  </si>
  <si>
    <t>Sundram Fasteners Ltd</t>
  </si>
  <si>
    <t>SUNDRMFAST</t>
  </si>
  <si>
    <t>Cholamandalam Financial Holdings Ltd</t>
  </si>
  <si>
    <t>CHOLAHLDNG</t>
  </si>
  <si>
    <t>Inox Wind Ltd</t>
  </si>
  <si>
    <t>INOXWIND</t>
  </si>
  <si>
    <t>Crompton Greaves Consumer Electricals Ltd</t>
  </si>
  <si>
    <t>CROMPTON</t>
  </si>
  <si>
    <t>Bayer Cropscience Ltd</t>
  </si>
  <si>
    <t>BAYERCROP</t>
  </si>
  <si>
    <t>ITI Ltd</t>
  </si>
  <si>
    <t>ITI</t>
  </si>
  <si>
    <t>Telecom Equipments</t>
  </si>
  <si>
    <t>Poonawalla Fincorp Ltd</t>
  </si>
  <si>
    <t>POONAWALLA</t>
  </si>
  <si>
    <t>Dr. Lal PathLabs Ltd</t>
  </si>
  <si>
    <t>LALPATHLAB</t>
  </si>
  <si>
    <t>Vedant Fashions Ltd</t>
  </si>
  <si>
    <t>MANYAVAR</t>
  </si>
  <si>
    <t>Grindwell Norton Ltd</t>
  </si>
  <si>
    <t>GRINDWELL</t>
  </si>
  <si>
    <t>Pfizer Ltd</t>
  </si>
  <si>
    <t>PFIZER</t>
  </si>
  <si>
    <t>Natco Pharma Ltd</t>
  </si>
  <si>
    <t>NATCOPHARM</t>
  </si>
  <si>
    <t>Central Depository Services (India) Ltd</t>
  </si>
  <si>
    <t>CDSL</t>
  </si>
  <si>
    <t>Aegis Logistics Ltd</t>
  </si>
  <si>
    <t>AEGISLOG</t>
  </si>
  <si>
    <t>Sumitomo Chemical India Ltd</t>
  </si>
  <si>
    <t>SUMICHEM</t>
  </si>
  <si>
    <t>Tata Chemicals Ltd</t>
  </si>
  <si>
    <t>TATACHEM</t>
  </si>
  <si>
    <t>Whirlpool of India Ltd</t>
  </si>
  <si>
    <t>WHIRLPOOL</t>
  </si>
  <si>
    <t>Brigade Enterprises Ltd</t>
  </si>
  <si>
    <t>BRIGADE</t>
  </si>
  <si>
    <t>SKF India Ltd</t>
  </si>
  <si>
    <t>SKFINDIA</t>
  </si>
  <si>
    <t>Suven Pharmaceuticals Ltd</t>
  </si>
  <si>
    <t>SUVENPHAR</t>
  </si>
  <si>
    <t>KIOCL Ltd</t>
  </si>
  <si>
    <t>KIOCL</t>
  </si>
  <si>
    <t>ICICI Securities Ltd</t>
  </si>
  <si>
    <t>ISEC</t>
  </si>
  <si>
    <t>Ratnamani Metals and Tubes Ltd</t>
  </si>
  <si>
    <t>RATNAMANI</t>
  </si>
  <si>
    <t>Ircon International Ltd</t>
  </si>
  <si>
    <t>IRCON</t>
  </si>
  <si>
    <t>Gillette India Ltd</t>
  </si>
  <si>
    <t>GILLETTE</t>
  </si>
  <si>
    <t>Triveni Turbine Ltd</t>
  </si>
  <si>
    <t>TRITURBINE</t>
  </si>
  <si>
    <t>Jyoti CNC Automation Ltd</t>
  </si>
  <si>
    <t>JYOTICNC</t>
  </si>
  <si>
    <t>Computer Hardware</t>
  </si>
  <si>
    <t>Castrol India Ltd</t>
  </si>
  <si>
    <t>CASTROLIND</t>
  </si>
  <si>
    <t>Piramal Pharma Ltd</t>
  </si>
  <si>
    <t>PPLPHARMA</t>
  </si>
  <si>
    <t>Narayana Hrudayalaya Ltd</t>
  </si>
  <si>
    <t>NH</t>
  </si>
  <si>
    <t>Century Textiles and Industries Ltd</t>
  </si>
  <si>
    <t>CENTURYTEX</t>
  </si>
  <si>
    <t>Paper Products</t>
  </si>
  <si>
    <t>Authum Investment &amp; Infrastructure Ltd</t>
  </si>
  <si>
    <t>AIIL</t>
  </si>
  <si>
    <t>Jupiter Wagons Ltd</t>
  </si>
  <si>
    <t>JWL</t>
  </si>
  <si>
    <t>Rail</t>
  </si>
  <si>
    <t>EIH Ltd</t>
  </si>
  <si>
    <t>EIHOTEL</t>
  </si>
  <si>
    <t>Kansai Nerolac Paints Ltd</t>
  </si>
  <si>
    <t>KANSAINER</t>
  </si>
  <si>
    <t>Emcure Pharmaceuticals Ltd</t>
  </si>
  <si>
    <t>EMCURE</t>
  </si>
  <si>
    <t>CESC Ltd</t>
  </si>
  <si>
    <t>CESC</t>
  </si>
  <si>
    <t>CPSE ETF</t>
  </si>
  <si>
    <t>CPSEETF</t>
  </si>
  <si>
    <t>Equity</t>
  </si>
  <si>
    <t>Godfrey Phillips India Ltd</t>
  </si>
  <si>
    <t>GODFRYPHLP</t>
  </si>
  <si>
    <t>Laurus Labs Ltd</t>
  </si>
  <si>
    <t>LAURUSLABS</t>
  </si>
  <si>
    <t>V Guard Industries Ltd</t>
  </si>
  <si>
    <t>VGUARD</t>
  </si>
  <si>
    <t>Aarti Industries Ltd</t>
  </si>
  <si>
    <t>AARTIIND</t>
  </si>
  <si>
    <t>JBM Auto Ltd</t>
  </si>
  <si>
    <t>JBMA</t>
  </si>
  <si>
    <t>Atul Ltd</t>
  </si>
  <si>
    <t>ATUL</t>
  </si>
  <si>
    <t>Kajaria Ceramics Ltd</t>
  </si>
  <si>
    <t>KAJARIACER</t>
  </si>
  <si>
    <t>Building Products - Ceramics</t>
  </si>
  <si>
    <t>Himadri Speciality Chemical Ltd</t>
  </si>
  <si>
    <t>HSCL</t>
  </si>
  <si>
    <t>Garden Reach Shipbuilders &amp; Engineers Ltd</t>
  </si>
  <si>
    <t>GRSE</t>
  </si>
  <si>
    <t>Multi Commodity Exchange of India Ltd</t>
  </si>
  <si>
    <t>MCX</t>
  </si>
  <si>
    <t>Radico Khaitan Ltd</t>
  </si>
  <si>
    <t>RADICO</t>
  </si>
  <si>
    <t>Piramal Enterprises Ltd</t>
  </si>
  <si>
    <t>PEL</t>
  </si>
  <si>
    <t>Finolex Cables Ltd</t>
  </si>
  <si>
    <t>FINCABLES</t>
  </si>
  <si>
    <t>Nuvama Wealth Management Ltd</t>
  </si>
  <si>
    <t>NUVAMA</t>
  </si>
  <si>
    <t>Swan Energy Ltd</t>
  </si>
  <si>
    <t>SWANENERGY</t>
  </si>
  <si>
    <t>Affle (India) Ltd</t>
  </si>
  <si>
    <t>AFFLE</t>
  </si>
  <si>
    <t>Advertising</t>
  </si>
  <si>
    <t>KEC International Ltd</t>
  </si>
  <si>
    <t>KEC</t>
  </si>
  <si>
    <t>Bikaji Foods International Ltd</t>
  </si>
  <si>
    <t>BIKAJI</t>
  </si>
  <si>
    <t>Alembic Pharmaceuticals Ltd</t>
  </si>
  <si>
    <t>APLLTD</t>
  </si>
  <si>
    <t>PNB Housing Finance Ltd</t>
  </si>
  <si>
    <t>PNBHOUSING</t>
  </si>
  <si>
    <t>Signatureglobal (India) Ltd</t>
  </si>
  <si>
    <t>SIGNATURE</t>
  </si>
  <si>
    <t>Shyam Metalics and Energy Ltd</t>
  </si>
  <si>
    <t>SHYAMMETL</t>
  </si>
  <si>
    <t>Vinati Organics Ltd</t>
  </si>
  <si>
    <t>VINATIORGA</t>
  </si>
  <si>
    <t>Tejas Networks Ltd</t>
  </si>
  <si>
    <t>TEJASNET</t>
  </si>
  <si>
    <t>Five-Star Business Finance Ltd</t>
  </si>
  <si>
    <t>FIVESTAR</t>
  </si>
  <si>
    <t>Kalpataru Projects International Ltd</t>
  </si>
  <si>
    <t>KPIL</t>
  </si>
  <si>
    <t>Computer Age Management Services Ltd</t>
  </si>
  <si>
    <t>CAMS</t>
  </si>
  <si>
    <t>Devyani International Ltd</t>
  </si>
  <si>
    <t>DEVYANI</t>
  </si>
  <si>
    <t>Nexus Select Trust</t>
  </si>
  <si>
    <t>NXST</t>
  </si>
  <si>
    <t>CIE Automotive India Ltd</t>
  </si>
  <si>
    <t>CIEINDIA</t>
  </si>
  <si>
    <t>Mindspace Business Parks REIT</t>
  </si>
  <si>
    <t>MINDSPACE</t>
  </si>
  <si>
    <t>Jyothy Labs Ltd</t>
  </si>
  <si>
    <t>JYOTHYLAB</t>
  </si>
  <si>
    <t>PTC Industries Ltd</t>
  </si>
  <si>
    <t>PTCIL</t>
  </si>
  <si>
    <t>Aditya Birla Sun Life Amc Ltd</t>
  </si>
  <si>
    <t>ABSLAMC</t>
  </si>
  <si>
    <t>NCC Ltd</t>
  </si>
  <si>
    <t>NCC</t>
  </si>
  <si>
    <t>Relaxo Footwears Ltd</t>
  </si>
  <si>
    <t>RELAXO</t>
  </si>
  <si>
    <t>HFCL Ltd</t>
  </si>
  <si>
    <t>HFCL</t>
  </si>
  <si>
    <t>Jindal SAW Ltd</t>
  </si>
  <si>
    <t>JINDALSAW</t>
  </si>
  <si>
    <t>Chambal Fertilisers and Chemicals Ltd</t>
  </si>
  <si>
    <t>CHAMBLFERT</t>
  </si>
  <si>
    <t>Great Eastern Shipping Company Ltd</t>
  </si>
  <si>
    <t>GESHIP</t>
  </si>
  <si>
    <t>Cello World Ltd</t>
  </si>
  <si>
    <t>CELLO</t>
  </si>
  <si>
    <t>Aster DM Healthcare Ltd</t>
  </si>
  <si>
    <t>ASTERDM</t>
  </si>
  <si>
    <t>Elgi Equipments Ltd</t>
  </si>
  <si>
    <t>ELGIEQUIP</t>
  </si>
  <si>
    <t>Sobha Ltd</t>
  </si>
  <si>
    <t>SOBHA</t>
  </si>
  <si>
    <t>CreditAccess Grameen Ltd</t>
  </si>
  <si>
    <t>CREDITACC</t>
  </si>
  <si>
    <t>Firstsource Solutions Ltd</t>
  </si>
  <si>
    <t>FSL</t>
  </si>
  <si>
    <t>Outsourced services</t>
  </si>
  <si>
    <t>Schneider Electric Infrastructure Ltd</t>
  </si>
  <si>
    <t>SCHNEIDER</t>
  </si>
  <si>
    <t>Techno Electric &amp; Engineering Company Ltd</t>
  </si>
  <si>
    <t>TECHNOE</t>
  </si>
  <si>
    <t>Blue Dart Express Ltd</t>
  </si>
  <si>
    <t>BLUEDART</t>
  </si>
  <si>
    <t>Angel One Ltd</t>
  </si>
  <si>
    <t>ANGELONE</t>
  </si>
  <si>
    <t>Titagarh Rail Systems Ltd</t>
  </si>
  <si>
    <t>TITAGARH</t>
  </si>
  <si>
    <t>IFCI Ltd</t>
  </si>
  <si>
    <t>IFCI</t>
  </si>
  <si>
    <t>Trident Ltd</t>
  </si>
  <si>
    <t>TRIDENT</t>
  </si>
  <si>
    <t>Ramco Cements Limited</t>
  </si>
  <si>
    <t>RAMCOCEM</t>
  </si>
  <si>
    <t>Poly Medicure Ltd</t>
  </si>
  <si>
    <t>POLYMED</t>
  </si>
  <si>
    <t>Health Care Equipment &amp; Supplies</t>
  </si>
  <si>
    <t>Cyient Ltd</t>
  </si>
  <si>
    <t>CYIENT</t>
  </si>
  <si>
    <t>Gujarat State Petronet Ltd</t>
  </si>
  <si>
    <t>GSPL</t>
  </si>
  <si>
    <t>Bata India Ltd</t>
  </si>
  <si>
    <t>BATAINDIA</t>
  </si>
  <si>
    <t>Kirloskar Oil Engines Ltd</t>
  </si>
  <si>
    <t>KIRLOSENG</t>
  </si>
  <si>
    <t>R R Kabel Ltd</t>
  </si>
  <si>
    <t>RRKABEL</t>
  </si>
  <si>
    <t>Krishna Institute of Medical Sciences Ltd</t>
  </si>
  <si>
    <t>KIMS</t>
  </si>
  <si>
    <t>Tbo Tek Ltd</t>
  </si>
  <si>
    <t>TBOTEK</t>
  </si>
  <si>
    <t>Tour &amp; Travel Services</t>
  </si>
  <si>
    <t>Mahanagar Gas Ltd</t>
  </si>
  <si>
    <t>MGL</t>
  </si>
  <si>
    <t>Tata Teleservices (Maharashtra) Ltd</t>
  </si>
  <si>
    <t>TTML</t>
  </si>
  <si>
    <t>Welspun Corp Ltd</t>
  </si>
  <si>
    <t>WELCORP</t>
  </si>
  <si>
    <t>Finolex Industries Ltd</t>
  </si>
  <si>
    <t>FINPIPE</t>
  </si>
  <si>
    <t>Manappuram Finance Ltd</t>
  </si>
  <si>
    <t>MANAPPURAM</t>
  </si>
  <si>
    <t>Kfin Technologies Ltd</t>
  </si>
  <si>
    <t>KFINTECH</t>
  </si>
  <si>
    <t>Anant Raj Ltd</t>
  </si>
  <si>
    <t>ANANTRAJ</t>
  </si>
  <si>
    <t>Karur Vysya Bank Ltd</t>
  </si>
  <si>
    <t>KARURVYSYA</t>
  </si>
  <si>
    <t>DCM Shriram Ltd</t>
  </si>
  <si>
    <t>DCMSHRIRAM</t>
  </si>
  <si>
    <t>IIFL Finance Ltd</t>
  </si>
  <si>
    <t>IIFL</t>
  </si>
  <si>
    <t>Aadhar Housing Finance Ltd</t>
  </si>
  <si>
    <t>AADHARHFC</t>
  </si>
  <si>
    <t>HBL Power Systems Ltd</t>
  </si>
  <si>
    <t>HBLPOWER</t>
  </si>
  <si>
    <t>IDFC Ltd</t>
  </si>
  <si>
    <t>IDFC</t>
  </si>
  <si>
    <t>Zensar Technologies Ltd</t>
  </si>
  <si>
    <t>ZENSARTECH</t>
  </si>
  <si>
    <t>Welspun Living Ltd</t>
  </si>
  <si>
    <t>WELSPUNLIV</t>
  </si>
  <si>
    <t>Clean Science and Technology Ltd</t>
  </si>
  <si>
    <t>CLEAN</t>
  </si>
  <si>
    <t>Chalet Hotels Ltd</t>
  </si>
  <si>
    <t>CHALET</t>
  </si>
  <si>
    <t>Data Patterns (India) Ltd</t>
  </si>
  <si>
    <t>DATAPATTNS</t>
  </si>
  <si>
    <t>Ramkrishna Forgings Ltd</t>
  </si>
  <si>
    <t>RKFORGE</t>
  </si>
  <si>
    <t>Indian Energy Exchange Ltd</t>
  </si>
  <si>
    <t>IEX</t>
  </si>
  <si>
    <t>Power Trading &amp; Consultancy</t>
  </si>
  <si>
    <t>Capri Global Capital Ltd</t>
  </si>
  <si>
    <t>CGCL</t>
  </si>
  <si>
    <t>Astrazeneca Pharma India Ltd</t>
  </si>
  <si>
    <t>ASTRAZEN</t>
  </si>
  <si>
    <t>Jai Balaji Industries Ltd</t>
  </si>
  <si>
    <t>JAIBALAJI</t>
  </si>
  <si>
    <t>Granules India Ltd</t>
  </si>
  <si>
    <t>GRANULES</t>
  </si>
  <si>
    <t>Eris Lifesciences Ltd</t>
  </si>
  <si>
    <t>ERIS</t>
  </si>
  <si>
    <t>Concord Biotech Ltd</t>
  </si>
  <si>
    <t>CONCORDBIO</t>
  </si>
  <si>
    <t>Navin Fluorine International Ltd</t>
  </si>
  <si>
    <t>NAVINFLUOR</t>
  </si>
  <si>
    <t>Century Plyboards (India) Ltd</t>
  </si>
  <si>
    <t>CENTURYPLY</t>
  </si>
  <si>
    <t>Wood Products</t>
  </si>
  <si>
    <t>Sonata Software Ltd</t>
  </si>
  <si>
    <t>SONATSOFTW</t>
  </si>
  <si>
    <t>Indiamart Intermesh Ltd</t>
  </si>
  <si>
    <t>INDIAMART</t>
  </si>
  <si>
    <t>Fine Organic Industries Ltd</t>
  </si>
  <si>
    <t>FINEORG</t>
  </si>
  <si>
    <t>RITES Ltd</t>
  </si>
  <si>
    <t>RITES</t>
  </si>
  <si>
    <t>KSB Ltd</t>
  </si>
  <si>
    <t>KSB</t>
  </si>
  <si>
    <t>Supreme Petrochem Ltd</t>
  </si>
  <si>
    <t>SPLPETRO</t>
  </si>
  <si>
    <t>BEML Ltd</t>
  </si>
  <si>
    <t>BEML</t>
  </si>
  <si>
    <t>NMDC Steel Ltd</t>
  </si>
  <si>
    <t>NSLNISP</t>
  </si>
  <si>
    <t>Godrej Agrovet Ltd</t>
  </si>
  <si>
    <t>GODREJAGRO</t>
  </si>
  <si>
    <t>Agro Products</t>
  </si>
  <si>
    <t>Lakshmi Machine Works Ltd</t>
  </si>
  <si>
    <t>LAXMIMACH</t>
  </si>
  <si>
    <t>Bombay Burmah Trading Corporation Ltd</t>
  </si>
  <si>
    <t>BBTC</t>
  </si>
  <si>
    <t>Waaree Renewable Technologies Ltd</t>
  </si>
  <si>
    <t>WAAREERTL</t>
  </si>
  <si>
    <t>Sterling and Wilson Renewable Energy Ltd</t>
  </si>
  <si>
    <t>SWSOLAR</t>
  </si>
  <si>
    <t>Birlasoft Ltd</t>
  </si>
  <si>
    <t>BSOFT</t>
  </si>
  <si>
    <t>UTI S&amp;P BSE Sensex ETF</t>
  </si>
  <si>
    <t>UTISENSETF</t>
  </si>
  <si>
    <t>MMTC Ltd</t>
  </si>
  <si>
    <t>MMTC</t>
  </si>
  <si>
    <t>Sanofi India Ltd</t>
  </si>
  <si>
    <t>SANOFI</t>
  </si>
  <si>
    <t>Redington Ltd</t>
  </si>
  <si>
    <t>REDINGTON</t>
  </si>
  <si>
    <t>Technology Hardware</t>
  </si>
  <si>
    <t>Bls International Services Ltd</t>
  </si>
  <si>
    <t>BLS</t>
  </si>
  <si>
    <t>Aptus Value Housing Finance India Ltd</t>
  </si>
  <si>
    <t>APTUS</t>
  </si>
  <si>
    <t>G R Infraprojects Ltd</t>
  </si>
  <si>
    <t>GRINFRA</t>
  </si>
  <si>
    <t>Railtel Corporation of India Ltd</t>
  </si>
  <si>
    <t>RAILTEL</t>
  </si>
  <si>
    <t>Communication &amp; Networking</t>
  </si>
  <si>
    <t>Honasa Consumer Ltd</t>
  </si>
  <si>
    <t>HONASA</t>
  </si>
  <si>
    <t>Kirloskar Brothers Ltd</t>
  </si>
  <si>
    <t>KIRLOSBROS</t>
  </si>
  <si>
    <t>Action Construction Equipment Ltd</t>
  </si>
  <si>
    <t>ACE</t>
  </si>
  <si>
    <t>Heavy Machinery</t>
  </si>
  <si>
    <t>Asahi India Glass Ltd</t>
  </si>
  <si>
    <t>ASAHIINDIA</t>
  </si>
  <si>
    <t>Anand Rathi Wealth Ltd</t>
  </si>
  <si>
    <t>ANANDRATHI</t>
  </si>
  <si>
    <t>Neuland Laboratories Ltd</t>
  </si>
  <si>
    <t>NEULANDLAB</t>
  </si>
  <si>
    <t>Akums Drugs and Pharmaceuticals Ltd</t>
  </si>
  <si>
    <t>AKUMS</t>
  </si>
  <si>
    <t>Akzo Nobel India Ltd</t>
  </si>
  <si>
    <t>AKZOINDIA</t>
  </si>
  <si>
    <t>Newgen Software Technologies Ltd</t>
  </si>
  <si>
    <t>NEWGEN</t>
  </si>
  <si>
    <t>Zydus Wellness Ltd</t>
  </si>
  <si>
    <t>ZYDUSWELL</t>
  </si>
  <si>
    <t>Wockhardt Ltd</t>
  </si>
  <si>
    <t>WOCKPHARMA</t>
  </si>
  <si>
    <t>Vardhman Textiles Ltd</t>
  </si>
  <si>
    <t>VTL</t>
  </si>
  <si>
    <t>PVR INOX Ltd</t>
  </si>
  <si>
    <t>PVRINOX</t>
  </si>
  <si>
    <t>Theatres</t>
  </si>
  <si>
    <t>PCBL Ltd</t>
  </si>
  <si>
    <t>PCBL</t>
  </si>
  <si>
    <t>TTK Prestige Ltd</t>
  </si>
  <si>
    <t>TTKPRESTIG</t>
  </si>
  <si>
    <t>Zen Technologies Ltd</t>
  </si>
  <si>
    <t>ZENTEC</t>
  </si>
  <si>
    <t>E I D-Parry (India) Ltd</t>
  </si>
  <si>
    <t>EIDPARRY</t>
  </si>
  <si>
    <t>Sugar</t>
  </si>
  <si>
    <t>Amber Enterprises India Ltd</t>
  </si>
  <si>
    <t>AMBER</t>
  </si>
  <si>
    <t>Doms Industries Ltd</t>
  </si>
  <si>
    <t>DOMS</t>
  </si>
  <si>
    <t>Office Supplies</t>
  </si>
  <si>
    <t>Olectra Greentech Ltd</t>
  </si>
  <si>
    <t>OLECTRA</t>
  </si>
  <si>
    <t>Godawari Power and Ispat Ltd</t>
  </si>
  <si>
    <t>GPIL</t>
  </si>
  <si>
    <t>Praj Industries Ltd</t>
  </si>
  <si>
    <t>PRAJIND</t>
  </si>
  <si>
    <t>Aavas Financiers Ltd</t>
  </si>
  <si>
    <t>AAVAS</t>
  </si>
  <si>
    <t>Jubilant Pharmova Ltd</t>
  </si>
  <si>
    <t>JUBLPHARMA</t>
  </si>
  <si>
    <t>Elecon Engineering Company Ltd</t>
  </si>
  <si>
    <t>ELECON</t>
  </si>
  <si>
    <t>Voltamp Transformers Ltd</t>
  </si>
  <si>
    <t>VOLTAMP</t>
  </si>
  <si>
    <t>Chennai Petroleum Corporation Ltd</t>
  </si>
  <si>
    <t>CHENNPETRO</t>
  </si>
  <si>
    <t>Nava Limited</t>
  </si>
  <si>
    <t>NAVA</t>
  </si>
  <si>
    <t>Indegene Ltd</t>
  </si>
  <si>
    <t>INDGN</t>
  </si>
  <si>
    <t>Zee Entertainment Enterprises Ltd</t>
  </si>
  <si>
    <t>ZEEL</t>
  </si>
  <si>
    <t>UTI Asset Management Company Ltd</t>
  </si>
  <si>
    <t>UTIAMC</t>
  </si>
  <si>
    <t>RBL Bank Ltd</t>
  </si>
  <si>
    <t>RBLBANK</t>
  </si>
  <si>
    <t>Intellect Design Arena Ltd</t>
  </si>
  <si>
    <t>INTELLECT</t>
  </si>
  <si>
    <t>Netweb Technologies India Ltd</t>
  </si>
  <si>
    <t>NETWEB</t>
  </si>
  <si>
    <t>Cube Highways Trust</t>
  </si>
  <si>
    <t>CUBEINVIT</t>
  </si>
  <si>
    <t>Roads</t>
  </si>
  <si>
    <t>Ingersoll-Rand (India) Ltd</t>
  </si>
  <si>
    <t>INGERRAND</t>
  </si>
  <si>
    <t>Cera Sanitaryware Ltd</t>
  </si>
  <si>
    <t>CERA</t>
  </si>
  <si>
    <t>Craftsman Automation Ltd</t>
  </si>
  <si>
    <t>CRAFTSMAN</t>
  </si>
  <si>
    <t>KPI Green Energy Ltd</t>
  </si>
  <si>
    <t>KPIGREEN</t>
  </si>
  <si>
    <t>Electrosteel Castings Ltd</t>
  </si>
  <si>
    <t>ELECTCAST</t>
  </si>
  <si>
    <t>Alok Industries Ltd</t>
  </si>
  <si>
    <t>ALOKINDS</t>
  </si>
  <si>
    <t>PNC Infratech Ltd</t>
  </si>
  <si>
    <t>PNCINFRA</t>
  </si>
  <si>
    <t>Westlife Foodworld Ltd</t>
  </si>
  <si>
    <t>WESTLIFE</t>
  </si>
  <si>
    <t>Raymond Ltd</t>
  </si>
  <si>
    <t>RAYMOND</t>
  </si>
  <si>
    <t>shipping corporation of India Ltd</t>
  </si>
  <si>
    <t>SCI</t>
  </si>
  <si>
    <t>Engineers India Ltd</t>
  </si>
  <si>
    <t>ENGINERSIN</t>
  </si>
  <si>
    <t>RHI Magnesita India Ltd</t>
  </si>
  <si>
    <t>RHIM</t>
  </si>
  <si>
    <t>Gravita India Ltd</t>
  </si>
  <si>
    <t>GRAVITA</t>
  </si>
  <si>
    <t>Metals - Lead</t>
  </si>
  <si>
    <t>Rainbow Children's Medicare Ltd</t>
  </si>
  <si>
    <t>RAINBOW</t>
  </si>
  <si>
    <t>Reliance Power Ltd</t>
  </si>
  <si>
    <t>RPOWER</t>
  </si>
  <si>
    <t>Tanla Platforms Ltd</t>
  </si>
  <si>
    <t>TANLA</t>
  </si>
  <si>
    <t>Jammu and Kashmir Bank Ltd</t>
  </si>
  <si>
    <t>J&amp;KBANK</t>
  </si>
  <si>
    <t>Glenmark Life Sciences Ltd</t>
  </si>
  <si>
    <t>GLS</t>
  </si>
  <si>
    <t>Minda Corporation Ltd</t>
  </si>
  <si>
    <t>MINDACORP</t>
  </si>
  <si>
    <t>Jaiprakash Power Ventures Ltd</t>
  </si>
  <si>
    <t>JPPOWER</t>
  </si>
  <si>
    <t>Deepak Fertilisers and Petrochemicals Corp Ltd</t>
  </si>
  <si>
    <t>DEEPAKFERT</t>
  </si>
  <si>
    <t>Inox Wind Energy Ltd</t>
  </si>
  <si>
    <t>IWEL</t>
  </si>
  <si>
    <t>City Union Bank Ltd</t>
  </si>
  <si>
    <t>CUB</t>
  </si>
  <si>
    <t>Aether Industries Ltd</t>
  </si>
  <si>
    <t>AETHER</t>
  </si>
  <si>
    <t>Nuvoco Vistas Corporation Ltd</t>
  </si>
  <si>
    <t>NUVOCO</t>
  </si>
  <si>
    <t>Caplin Point Laboratories Ltd</t>
  </si>
  <si>
    <t>CAPLIPOINT</t>
  </si>
  <si>
    <t>Genus Power Infrastructures Ltd</t>
  </si>
  <si>
    <t>GENUSPOWER</t>
  </si>
  <si>
    <t>CE Info Systems Ltd</t>
  </si>
  <si>
    <t>MAPMYINDIA</t>
  </si>
  <si>
    <t>Eclerx Services Ltd</t>
  </si>
  <si>
    <t>ECLERX</t>
  </si>
  <si>
    <t>Kirloskar Ferrous Industries Ltd</t>
  </si>
  <si>
    <t>KIRLFER</t>
  </si>
  <si>
    <t>Safari Industries (India) Ltd</t>
  </si>
  <si>
    <t>SAFARI</t>
  </si>
  <si>
    <t>Gujarat Mineral Development Corporation Ltd</t>
  </si>
  <si>
    <t>GMDCLTD</t>
  </si>
  <si>
    <t>Powergrid Infrastructure Investment Trust</t>
  </si>
  <si>
    <t>PGINVIT</t>
  </si>
  <si>
    <t>Gujarat Pipavav Port Ltd</t>
  </si>
  <si>
    <t>GPPL</t>
  </si>
  <si>
    <t>Tega Industries Ltd</t>
  </si>
  <si>
    <t>TEGA</t>
  </si>
  <si>
    <t>Symphony Ltd</t>
  </si>
  <si>
    <t>SYMPHONY</t>
  </si>
  <si>
    <t>Happy Forgings Ltd</t>
  </si>
  <si>
    <t>HAPPYFORGE</t>
  </si>
  <si>
    <t>Auto, Truck &amp; Motorcycle Parts</t>
  </si>
  <si>
    <t>PG Electroplast Ltd</t>
  </si>
  <si>
    <t>PGEL</t>
  </si>
  <si>
    <t>India Cements Ltd</t>
  </si>
  <si>
    <t>INDIACEM</t>
  </si>
  <si>
    <t>Happiest Minds Technologies Ltd</t>
  </si>
  <si>
    <t>HAPPSTMNDS</t>
  </si>
  <si>
    <t>Bajaj Electricals Ltd</t>
  </si>
  <si>
    <t>BAJAJELEC</t>
  </si>
  <si>
    <t>Rattanindia Enterprises Ltd</t>
  </si>
  <si>
    <t>RTNINDIA</t>
  </si>
  <si>
    <t>Puravankara Ltd</t>
  </si>
  <si>
    <t>PURVA</t>
  </si>
  <si>
    <t>Force Motors Ltd</t>
  </si>
  <si>
    <t>FORCEMOT</t>
  </si>
  <si>
    <t>Valor Estate Ltd</t>
  </si>
  <si>
    <t>DBREALTY</t>
  </si>
  <si>
    <t>Strides Pharma Science Ltd</t>
  </si>
  <si>
    <t>STAR</t>
  </si>
  <si>
    <t>Inox India Ltd</t>
  </si>
  <si>
    <t>INOXINDIA</t>
  </si>
  <si>
    <t>Sea-Borne Tankers</t>
  </si>
  <si>
    <t>Bharat 22 ETF</t>
  </si>
  <si>
    <t>ICICIB22</t>
  </si>
  <si>
    <t>Can Fin Homes Ltd</t>
  </si>
  <si>
    <t>CANFINHOME</t>
  </si>
  <si>
    <t>Just Dial Ltd</t>
  </si>
  <si>
    <t>JUSTDIAL</t>
  </si>
  <si>
    <t>Nippon India ETF Nifty Bank BeES</t>
  </si>
  <si>
    <t>BANKBEES</t>
  </si>
  <si>
    <t>CEAT Ltd</t>
  </si>
  <si>
    <t>CEATLTD</t>
  </si>
  <si>
    <t>Sarda Energy &amp; Minerals Ltd</t>
  </si>
  <si>
    <t>SARDAEN</t>
  </si>
  <si>
    <t>LT Foods Ltd</t>
  </si>
  <si>
    <t>LTFOODS</t>
  </si>
  <si>
    <t>Rashtriya Chemicals and Fertilizers Ltd</t>
  </si>
  <si>
    <t>RCF</t>
  </si>
  <si>
    <t>Arvind Ltd</t>
  </si>
  <si>
    <t>ARVIND</t>
  </si>
  <si>
    <t>Bengal &amp; Assam Company Ltd</t>
  </si>
  <si>
    <t>BENGALASM</t>
  </si>
  <si>
    <t>Jubilant Ingrevia Ltd</t>
  </si>
  <si>
    <t>JUBLINGREA</t>
  </si>
  <si>
    <t>Maharashtra Scooters Ltd</t>
  </si>
  <si>
    <t>MAHSCOOTER</t>
  </si>
  <si>
    <t>JK Tyre &amp; Industries Ltd</t>
  </si>
  <si>
    <t>JKTYRE</t>
  </si>
  <si>
    <t>HMT Ltd</t>
  </si>
  <si>
    <t>HMT</t>
  </si>
  <si>
    <t>Graphite India Ltd</t>
  </si>
  <si>
    <t>GRAPHITE</t>
  </si>
  <si>
    <t>Alkyl Amines Chemicals Ltd</t>
  </si>
  <si>
    <t>ALKYLAMINE</t>
  </si>
  <si>
    <t>Balrampur Chini Mills Ltd</t>
  </si>
  <si>
    <t>BALRAMCHIN</t>
  </si>
  <si>
    <t>Metropolis Healthcare Ltd</t>
  </si>
  <si>
    <t>METROPOLIS</t>
  </si>
  <si>
    <t>HG Infra Engineering Ltd</t>
  </si>
  <si>
    <t>HGINFRA</t>
  </si>
  <si>
    <t>Quess Corp Ltd</t>
  </si>
  <si>
    <t>QUESS</t>
  </si>
  <si>
    <t>Employment Services</t>
  </si>
  <si>
    <t>Isgec Heavy Engineering Ltd</t>
  </si>
  <si>
    <t>ISGEC</t>
  </si>
  <si>
    <t>Vesuvius India Ltd</t>
  </si>
  <si>
    <t>VESUVIUS</t>
  </si>
  <si>
    <t>Shree Renuka Sugars Ltd</t>
  </si>
  <si>
    <t>RENUKA</t>
  </si>
  <si>
    <t>Transformers and Rectifiers (India) Ltd</t>
  </si>
  <si>
    <t>TRIL</t>
  </si>
  <si>
    <t>Usha Martin Ltd</t>
  </si>
  <si>
    <t>USHAMART</t>
  </si>
  <si>
    <t>Prudent Corporate Advisory Services Ltd</t>
  </si>
  <si>
    <t>PRUDENT</t>
  </si>
  <si>
    <t>Sheela Foam Ltd</t>
  </si>
  <si>
    <t>SFL</t>
  </si>
  <si>
    <t>Home Furnishing</t>
  </si>
  <si>
    <t>Galaxy Surfactants Ltd</t>
  </si>
  <si>
    <t>GALAXYSURF</t>
  </si>
  <si>
    <t>Sapphire Foods India Ltd</t>
  </si>
  <si>
    <t>SAPPHIRE</t>
  </si>
  <si>
    <t>Network18 Media &amp; Investments Ltd</t>
  </si>
  <si>
    <t>NETWORK18</t>
  </si>
  <si>
    <t>Movies &amp; TV Serials</t>
  </si>
  <si>
    <t>KNR Constructions Ltd</t>
  </si>
  <si>
    <t>KNRCON</t>
  </si>
  <si>
    <t>Latent View Analytics Ltd</t>
  </si>
  <si>
    <t>LATENTVIEW</t>
  </si>
  <si>
    <t>Brookfield India Real Estate Trust</t>
  </si>
  <si>
    <t>BIRET</t>
  </si>
  <si>
    <t>Gujarat Narmada Valley Fertilizers &amp; Chemicals Ltd</t>
  </si>
  <si>
    <t>GNFC</t>
  </si>
  <si>
    <t>JK Lakshmi Cement Ltd</t>
  </si>
  <si>
    <t>JKLAKSHMI</t>
  </si>
  <si>
    <t>Azad Engineering Ltd</t>
  </si>
  <si>
    <t>AZAD</t>
  </si>
  <si>
    <t>India Grid Trust</t>
  </si>
  <si>
    <t>INDIGRID</t>
  </si>
  <si>
    <t>Route Mobile Ltd</t>
  </si>
  <si>
    <t>ROUTE</t>
  </si>
  <si>
    <t>Saregama India Ltd</t>
  </si>
  <si>
    <t>SAREGAMA</t>
  </si>
  <si>
    <t>Lemon Tree Hotels Ltd</t>
  </si>
  <si>
    <t>LEMONTREE</t>
  </si>
  <si>
    <t>RedTape</t>
  </si>
  <si>
    <t>REDTAPE</t>
  </si>
  <si>
    <t>Avanti Feeds Ltd</t>
  </si>
  <si>
    <t>AVANTIFEED</t>
  </si>
  <si>
    <t>Birla Corporation Ltd</t>
  </si>
  <si>
    <t>BIRLACORPN</t>
  </si>
  <si>
    <t>ESAB India Ltd</t>
  </si>
  <si>
    <t>ESABINDIA</t>
  </si>
  <si>
    <t>Thomas Cook (India) Ltd</t>
  </si>
  <si>
    <t>THOMASCOOK</t>
  </si>
  <si>
    <t>ELANTAS Beck India Ltd</t>
  </si>
  <si>
    <t>ELANTAS</t>
  </si>
  <si>
    <t>Aurionpro Solutions Ltd</t>
  </si>
  <si>
    <t>AURIONPRO</t>
  </si>
  <si>
    <t>Tips Industries Ltd</t>
  </si>
  <si>
    <t>TIPSINDLTD</t>
  </si>
  <si>
    <t>Sammaan Capital Ltd</t>
  </si>
  <si>
    <t>SAMMAANCAP</t>
  </si>
  <si>
    <t>ITD Cementation India Ltd</t>
  </si>
  <si>
    <t>ITDCEM</t>
  </si>
  <si>
    <t>Keystone Realtors Ltd</t>
  </si>
  <si>
    <t>RUSTOMJEE</t>
  </si>
  <si>
    <t>CMS Info Systems Ltd</t>
  </si>
  <si>
    <t>CMSINFO</t>
  </si>
  <si>
    <t>Triveni Engineering and Industries Ltd</t>
  </si>
  <si>
    <t>TRIVENI</t>
  </si>
  <si>
    <t>Home First Finance Company India Ltd</t>
  </si>
  <si>
    <t>HOMEFIRST</t>
  </si>
  <si>
    <t>Shakti Pumps (India) Ltd</t>
  </si>
  <si>
    <t>SHAKTIPUMP</t>
  </si>
  <si>
    <t>Lloyds Engineering Works Ltd</t>
  </si>
  <si>
    <t>LLOYDSENGG</t>
  </si>
  <si>
    <t>JM Financial Ltd</t>
  </si>
  <si>
    <t>JMFINANCIL</t>
  </si>
  <si>
    <t>National Standard (India) Ltd</t>
  </si>
  <si>
    <t>NATIONSTD</t>
  </si>
  <si>
    <t>Black Box Ltd</t>
  </si>
  <si>
    <t>BBOX</t>
  </si>
  <si>
    <t>Gujarat State Fertilizers &amp; Chemicals Ltd</t>
  </si>
  <si>
    <t>GSFC</t>
  </si>
  <si>
    <t>Eureka Forbes Ltd</t>
  </si>
  <si>
    <t>EUREKAFORBE</t>
  </si>
  <si>
    <t>Household Appliances</t>
  </si>
  <si>
    <t>Ahluwalia Contracts (India) Ltd</t>
  </si>
  <si>
    <t>AHLUCONT</t>
  </si>
  <si>
    <t>Juniper Hotels Ltd</t>
  </si>
  <si>
    <t>JUNIPER</t>
  </si>
  <si>
    <t>Kama Holdings Ltd</t>
  </si>
  <si>
    <t>KAMAHOLD</t>
  </si>
  <si>
    <t>Reliance Infrastructure Ltd</t>
  </si>
  <si>
    <t>RELINFRA</t>
  </si>
  <si>
    <t>CCL Products (India) Ltd</t>
  </si>
  <si>
    <t>CCL</t>
  </si>
  <si>
    <t>Electronics Mart India Ltd</t>
  </si>
  <si>
    <t>EMIL</t>
  </si>
  <si>
    <t>Archean Chemical Industries Ltd</t>
  </si>
  <si>
    <t>ACI</t>
  </si>
  <si>
    <t>SBFC Finance Ltd</t>
  </si>
  <si>
    <t>SBFC</t>
  </si>
  <si>
    <t>Campus Activewear Ltd</t>
  </si>
  <si>
    <t>CAMPUS</t>
  </si>
  <si>
    <t>Mahindra Lifespace Developers Ltd</t>
  </si>
  <si>
    <t>MAHLIFE</t>
  </si>
  <si>
    <t>Gallantt Ispat Ltd</t>
  </si>
  <si>
    <t>GALLANTT</t>
  </si>
  <si>
    <t>Rajesh Exports Ltd</t>
  </si>
  <si>
    <t>RAJESHEXPO</t>
  </si>
  <si>
    <t>Max Estates Ltd</t>
  </si>
  <si>
    <t>MAXESTATES</t>
  </si>
  <si>
    <t>Procter &amp; Gamble Health Ltd</t>
  </si>
  <si>
    <t>PGHL</t>
  </si>
  <si>
    <t>Rategain Travel Technologies Ltd</t>
  </si>
  <si>
    <t>RATEGAIN</t>
  </si>
  <si>
    <t>Kotak Nifty Bank ETF</t>
  </si>
  <si>
    <t>BANKNIFTY1</t>
  </si>
  <si>
    <t>Moil Ltd</t>
  </si>
  <si>
    <t>MOIL</t>
  </si>
  <si>
    <t>Mining - Manganese</t>
  </si>
  <si>
    <t>Mahindra Holidays and Resorts India Ltd</t>
  </si>
  <si>
    <t>MHRIL</t>
  </si>
  <si>
    <t>Infibeam Avenues Ltd</t>
  </si>
  <si>
    <t>INFIBEAM</t>
  </si>
  <si>
    <t>Vijaya Diagnostic Centre Ltd</t>
  </si>
  <si>
    <t>VIJAYA</t>
  </si>
  <si>
    <t>Power Mech Projects Ltd</t>
  </si>
  <si>
    <t>POWERMECH</t>
  </si>
  <si>
    <t>Equitas Small Finance Bank Ltd</t>
  </si>
  <si>
    <t>EQUITASBNK</t>
  </si>
  <si>
    <t>Marksans Pharma Ltd</t>
  </si>
  <si>
    <t>MARKSANS</t>
  </si>
  <si>
    <t>Sandur Manganese and Iron Ores Ltd</t>
  </si>
  <si>
    <t>SANDUMA</t>
  </si>
  <si>
    <t>Anupam Rasayan India Ltd</t>
  </si>
  <si>
    <t>ANURAS</t>
  </si>
  <si>
    <t>Star Cement Ltd</t>
  </si>
  <si>
    <t>STARCEMENT</t>
  </si>
  <si>
    <t>Allied Blenders and Distillers Ltd</t>
  </si>
  <si>
    <t>ABDL</t>
  </si>
  <si>
    <t>Mastek Ltd</t>
  </si>
  <si>
    <t>MASTEK</t>
  </si>
  <si>
    <t>Shoppers Stop Ltd</t>
  </si>
  <si>
    <t>SHOPERSTOP</t>
  </si>
  <si>
    <t>Sunteck Realty Ltd</t>
  </si>
  <si>
    <t>SUNTECK</t>
  </si>
  <si>
    <t>Equinox India Developments Ltd</t>
  </si>
  <si>
    <t>EMBDL</t>
  </si>
  <si>
    <t>Senco Gold Ltd</t>
  </si>
  <si>
    <t>SENCO</t>
  </si>
  <si>
    <t>SBI Nifty 50 ETF</t>
  </si>
  <si>
    <t>SETFNIF50</t>
  </si>
  <si>
    <t>HEG Ltd</t>
  </si>
  <si>
    <t>HEG</t>
  </si>
  <si>
    <t>Shriram Pistons &amp; Rings Ltd</t>
  </si>
  <si>
    <t>SHRIPISTON</t>
  </si>
  <si>
    <t>Jupiter Life Line Hospitals Ltd</t>
  </si>
  <si>
    <t>JLHL</t>
  </si>
  <si>
    <t>BHARAT Bond ETF-April 2023-Growth</t>
  </si>
  <si>
    <t>EBBETF0423</t>
  </si>
  <si>
    <t>Debt</t>
  </si>
  <si>
    <t>RattanIndia Power Ltd</t>
  </si>
  <si>
    <t>RTNPOWER</t>
  </si>
  <si>
    <t>Mrs. Bectors Food Specialities Ltd</t>
  </si>
  <si>
    <t>BECTORFOOD</t>
  </si>
  <si>
    <t>Texmaco Rail &amp; Engineering Ltd</t>
  </si>
  <si>
    <t>TEXRAIL</t>
  </si>
  <si>
    <t>Dhanuka Agritech Ltd</t>
  </si>
  <si>
    <t>DHANUKA</t>
  </si>
  <si>
    <t>TVS Supply Chain Solutions Ltd</t>
  </si>
  <si>
    <t>TVSSCS</t>
  </si>
  <si>
    <t>Ion Exchange (India) Ltd</t>
  </si>
  <si>
    <t>IONEXCHANG</t>
  </si>
  <si>
    <t>Environmental Services</t>
  </si>
  <si>
    <t>Karnataka Bank Ltd</t>
  </si>
  <si>
    <t>KTKBANK</t>
  </si>
  <si>
    <t>Kirloskar Pneumatic Company Ltd</t>
  </si>
  <si>
    <t>KIRLPNU</t>
  </si>
  <si>
    <t>JK Paper Ltd</t>
  </si>
  <si>
    <t>JKPAPER</t>
  </si>
  <si>
    <t>Varroc Engineering Ltd</t>
  </si>
  <si>
    <t>VARROC</t>
  </si>
  <si>
    <t>Va Tech Wabag Ltd</t>
  </si>
  <si>
    <t>WABAG</t>
  </si>
  <si>
    <t>Water Management</t>
  </si>
  <si>
    <t>Ujjivan Small Finance Bank Ltd</t>
  </si>
  <si>
    <t>UJJIVANSFB</t>
  </si>
  <si>
    <t>Blue Jet Healthcare Ltd</t>
  </si>
  <si>
    <t>BLUEJET</t>
  </si>
  <si>
    <t>IFB Industries Ltd</t>
  </si>
  <si>
    <t>IFBIND</t>
  </si>
  <si>
    <t>Transport Corporation of India Ltd</t>
  </si>
  <si>
    <t>TCI</t>
  </si>
  <si>
    <t>Prism Johnson Ltd</t>
  </si>
  <si>
    <t>PRSMJOHNSN</t>
  </si>
  <si>
    <t>India Shelter Finance Corporation Ltd</t>
  </si>
  <si>
    <t>INDIASHLTR</t>
  </si>
  <si>
    <t>ASK Automotive Ltd</t>
  </si>
  <si>
    <t>ASKAUTOLTD</t>
  </si>
  <si>
    <t>Chemplast Sanmar Ltd</t>
  </si>
  <si>
    <t>CHEMPLASTS</t>
  </si>
  <si>
    <t>Hindustan Construction Company Ltd</t>
  </si>
  <si>
    <t>HCC</t>
  </si>
  <si>
    <t>Dilip Buildcon Ltd</t>
  </si>
  <si>
    <t>DBL</t>
  </si>
  <si>
    <t>Maharashtra Seamless Ltd</t>
  </si>
  <si>
    <t>MAHSEAMLES</t>
  </si>
  <si>
    <t>Religare Enterprises Ltd</t>
  </si>
  <si>
    <t>RELIGARE</t>
  </si>
  <si>
    <t>Piccadily Agro Industries Ltd</t>
  </si>
  <si>
    <t>PICCADIL</t>
  </si>
  <si>
    <t>Time Technoplast Ltd</t>
  </si>
  <si>
    <t>TIMETECHNO</t>
  </si>
  <si>
    <t>Choice International Ltd</t>
  </si>
  <si>
    <t>CHOICEIN</t>
  </si>
  <si>
    <t>Diamond Power Infrastructure Ltd</t>
  </si>
  <si>
    <t>DIACABS</t>
  </si>
  <si>
    <t>Ethos Ltd</t>
  </si>
  <si>
    <t>ETHOSLTD</t>
  </si>
  <si>
    <t>TV18 Broadcast Ltd</t>
  </si>
  <si>
    <t>TV18BRDCST</t>
  </si>
  <si>
    <t>Welspun Enterprises Ltd</t>
  </si>
  <si>
    <t>WELENT</t>
  </si>
  <si>
    <t>Astra Microwave Products Ltd</t>
  </si>
  <si>
    <t>ASTRAMICRO</t>
  </si>
  <si>
    <t>Sharda Motor Industries Ltd</t>
  </si>
  <si>
    <t>SHARDAMOTR</t>
  </si>
  <si>
    <t>Epigral Ltd</t>
  </si>
  <si>
    <t>EPIGRAL</t>
  </si>
  <si>
    <t>MedPlus Health Services Ltd</t>
  </si>
  <si>
    <t>MEDPLUS</t>
  </si>
  <si>
    <t>Mishra Dhatu Nigam Ltd</t>
  </si>
  <si>
    <t>MIDHANI</t>
  </si>
  <si>
    <t>F D C Ltd</t>
  </si>
  <si>
    <t>FDC</t>
  </si>
  <si>
    <t>Sansera Engineering Ltd</t>
  </si>
  <si>
    <t>SANSERA</t>
  </si>
  <si>
    <t>Responsive Industries Ltd</t>
  </si>
  <si>
    <t>RESPONIND</t>
  </si>
  <si>
    <t>Building Products - Granite</t>
  </si>
  <si>
    <t>Laxmi Organic Industries Ltd</t>
  </si>
  <si>
    <t>LXCHEM</t>
  </si>
  <si>
    <t>Technocraft Industries (India) Ltd</t>
  </si>
  <si>
    <t>TIIL</t>
  </si>
  <si>
    <t>Protean eGov Technologies Ltd</t>
  </si>
  <si>
    <t>PROTEAN</t>
  </si>
  <si>
    <t>IT Consulting &amp; Other Services</t>
  </si>
  <si>
    <t>Garware Technical Fibres Ltd</t>
  </si>
  <si>
    <t>GARFIBRES</t>
  </si>
  <si>
    <t>GMR Power and Urban Infra Ltd</t>
  </si>
  <si>
    <t>GMRP&amp;UI</t>
  </si>
  <si>
    <t>Magellanic Cloud Ltd</t>
  </si>
  <si>
    <t>MCLOUD</t>
  </si>
  <si>
    <t>JSW Holdings Ltd</t>
  </si>
  <si>
    <t>JSWHL</t>
  </si>
  <si>
    <t>Indo Count Industries Ltd</t>
  </si>
  <si>
    <t>ICIL</t>
  </si>
  <si>
    <t>Greenlam Industries Ltd</t>
  </si>
  <si>
    <t>GREENLAM</t>
  </si>
  <si>
    <t>Building Products - Laminates</t>
  </si>
  <si>
    <t>Dodla Dairy Ltd</t>
  </si>
  <si>
    <t>DODLA</t>
  </si>
  <si>
    <t>Suprajit Engineering Ltd</t>
  </si>
  <si>
    <t>SUPRAJIT</t>
  </si>
  <si>
    <t>PDS Limited</t>
  </si>
  <si>
    <t>PDSL</t>
  </si>
  <si>
    <t>Nazara Technologies Ltd</t>
  </si>
  <si>
    <t>NAZARA</t>
  </si>
  <si>
    <t>Theme Parks &amp; Gaming</t>
  </si>
  <si>
    <t>Garware Hi-Tech Films Ltd</t>
  </si>
  <si>
    <t>GRWRHITECH</t>
  </si>
  <si>
    <t>Orchid Pharma Ltd</t>
  </si>
  <si>
    <t>ORCHPHARMA</t>
  </si>
  <si>
    <t>Ganesh Housing Corp Ltd</t>
  </si>
  <si>
    <t>GANESHHOUC</t>
  </si>
  <si>
    <t>Syrma SGS Technology Ltd</t>
  </si>
  <si>
    <t>SYRMA</t>
  </si>
  <si>
    <t>V-mart Retail Ltd</t>
  </si>
  <si>
    <t>VMART</t>
  </si>
  <si>
    <t>Tamilnad Mercantile Bank Ltd</t>
  </si>
  <si>
    <t>TMB</t>
  </si>
  <si>
    <t>Gabriel India Ltd</t>
  </si>
  <si>
    <t>GABRIEL</t>
  </si>
  <si>
    <t>Easy Trip Planners Ltd</t>
  </si>
  <si>
    <t>EASEMYTRIP</t>
  </si>
  <si>
    <t>Orient Cement Ltd</t>
  </si>
  <si>
    <t>ORIENTCEM</t>
  </si>
  <si>
    <t>Sun Pharma Advanced Research Co Ltd</t>
  </si>
  <si>
    <t>SPARC</t>
  </si>
  <si>
    <t>Paradeep Phosphates Ltd</t>
  </si>
  <si>
    <t>PARADEEP</t>
  </si>
  <si>
    <t>EPL Ltd</t>
  </si>
  <si>
    <t>EPL</t>
  </si>
  <si>
    <t>Packaging</t>
  </si>
  <si>
    <t>Bondada Engineering Ltd</t>
  </si>
  <si>
    <t>BONDADA</t>
  </si>
  <si>
    <t>Surya Roshni Ltd</t>
  </si>
  <si>
    <t>SURYAROSNI</t>
  </si>
  <si>
    <t>Man Infraconstruction Ltd</t>
  </si>
  <si>
    <t>MANINFRA</t>
  </si>
  <si>
    <t>Edelweiss Financial Services Ltd</t>
  </si>
  <si>
    <t>EDELWEISS</t>
  </si>
  <si>
    <t>Balaji Amines Ltd</t>
  </si>
  <si>
    <t>BALAMINES</t>
  </si>
  <si>
    <t>Indigo Paints Ltd</t>
  </si>
  <si>
    <t>INDIGOPNTS</t>
  </si>
  <si>
    <t>Jindal Worldwide Ltd</t>
  </si>
  <si>
    <t>JINDWORLD</t>
  </si>
  <si>
    <t>Inox Green Energy Services Ltd</t>
  </si>
  <si>
    <t>INOXGREEN</t>
  </si>
  <si>
    <t>National Highways Infra Trust</t>
  </si>
  <si>
    <t>NHIT</t>
  </si>
  <si>
    <t>Sudarshan Chemical Industries Ltd</t>
  </si>
  <si>
    <t>SUDARSCHEM</t>
  </si>
  <si>
    <t>Lux Industries Ltd</t>
  </si>
  <si>
    <t>LUXIND</t>
  </si>
  <si>
    <t>Sterlite Technologies Ltd</t>
  </si>
  <si>
    <t>STLTECH</t>
  </si>
  <si>
    <t>Kennametal India Ltd</t>
  </si>
  <si>
    <t>KENNAMET</t>
  </si>
  <si>
    <t>Ceigall India Ltd</t>
  </si>
  <si>
    <t>CEIGALL</t>
  </si>
  <si>
    <t>BHARAT Bond ETF-April 2030-Growth</t>
  </si>
  <si>
    <t>EBBETF0430</t>
  </si>
  <si>
    <t>National Fertilizers Ltd</t>
  </si>
  <si>
    <t>NFL</t>
  </si>
  <si>
    <t>KRBL Ltd</t>
  </si>
  <si>
    <t>KRBL</t>
  </si>
  <si>
    <t>Ashoka Buildcon Ltd</t>
  </si>
  <si>
    <t>ASHOKA</t>
  </si>
  <si>
    <t>Gulf Oil Lubricants India Ltd</t>
  </si>
  <si>
    <t>GULFOILLUB</t>
  </si>
  <si>
    <t>Shilpa Medicare Ltd</t>
  </si>
  <si>
    <t>SHILPAMED</t>
  </si>
  <si>
    <t>Rallis India Ltd</t>
  </si>
  <si>
    <t>RALLIS</t>
  </si>
  <si>
    <t>Prince Pipes and Fittings Ltd</t>
  </si>
  <si>
    <t>PRINCEPIPE</t>
  </si>
  <si>
    <t>BHARAT Bond ETF-April 2032</t>
  </si>
  <si>
    <t>BBETF0432</t>
  </si>
  <si>
    <t>Borosil Renewables Ltd</t>
  </si>
  <si>
    <t>BORORENEW</t>
  </si>
  <si>
    <t>Housewares</t>
  </si>
  <si>
    <t>Gokaldas Exports Ltd</t>
  </si>
  <si>
    <t>GOKEX</t>
  </si>
  <si>
    <t>Insolation Energy Ltd</t>
  </si>
  <si>
    <t>INA</t>
  </si>
  <si>
    <t>Semiconductors</t>
  </si>
  <si>
    <t>South Indian Bank Ltd</t>
  </si>
  <si>
    <t>SOUTHBANK</t>
  </si>
  <si>
    <t>Kesoram Industries Ltd</t>
  </si>
  <si>
    <t>KESORAMIND</t>
  </si>
  <si>
    <t>J Kumar Infraprojects Ltd</t>
  </si>
  <si>
    <t>JKIL</t>
  </si>
  <si>
    <t>VST Industries Ltd</t>
  </si>
  <si>
    <t>VSTIND</t>
  </si>
  <si>
    <t>India Infrastructure Trust</t>
  </si>
  <si>
    <t>INFRATRUST</t>
  </si>
  <si>
    <t>Nesco Ltd</t>
  </si>
  <si>
    <t>NESCO</t>
  </si>
  <si>
    <t>Hindustan Foods Ltd</t>
  </si>
  <si>
    <t>HNDFDS</t>
  </si>
  <si>
    <t>TD Power Systems Ltd</t>
  </si>
  <si>
    <t>TDPOWERSYS</t>
  </si>
  <si>
    <t>Tarc Ltd</t>
  </si>
  <si>
    <t>TARC</t>
  </si>
  <si>
    <t>IIFL Securities Ltd</t>
  </si>
  <si>
    <t>IIFLSEC</t>
  </si>
  <si>
    <t>Indinfravit Trust</t>
  </si>
  <si>
    <t>INDINFR</t>
  </si>
  <si>
    <t>India Tourism Development Corp Ltd</t>
  </si>
  <si>
    <t>ITDC</t>
  </si>
  <si>
    <t>V I P Industries Ltd</t>
  </si>
  <si>
    <t>VIPIND</t>
  </si>
  <si>
    <t>Jai Corp Ltd</t>
  </si>
  <si>
    <t>JAICORPLTD</t>
  </si>
  <si>
    <t>Pricol Ltd</t>
  </si>
  <si>
    <t>PRICOLLTD</t>
  </si>
  <si>
    <t>PTC India Ltd</t>
  </si>
  <si>
    <t>PTC</t>
  </si>
  <si>
    <t>Niit Learning Systems Ltd</t>
  </si>
  <si>
    <t>NIITMTS</t>
  </si>
  <si>
    <t>Education Services</t>
  </si>
  <si>
    <t>Arvind Fashions Ltd</t>
  </si>
  <si>
    <t>ARVINDFASN</t>
  </si>
  <si>
    <t>Rolex Rings Ltd</t>
  </si>
  <si>
    <t>ROLEXRINGS</t>
  </si>
  <si>
    <t>eMudhra Ltd</t>
  </si>
  <si>
    <t>EMUDHRA</t>
  </si>
  <si>
    <t>Le Travenues Technology Ltd</t>
  </si>
  <si>
    <t>IXIGO</t>
  </si>
  <si>
    <t>Cyient DLM Ltd</t>
  </si>
  <si>
    <t>CYIENTDLM</t>
  </si>
  <si>
    <t>Sundaram Finance Holdings Ltd</t>
  </si>
  <si>
    <t>SUNDARMHLD</t>
  </si>
  <si>
    <t>SIS Ltd</t>
  </si>
  <si>
    <t>SIS</t>
  </si>
  <si>
    <t>MSTC Ltd</t>
  </si>
  <si>
    <t>MSTCLTD</t>
  </si>
  <si>
    <t>DB Corp Ltd</t>
  </si>
  <si>
    <t>DBCORP</t>
  </si>
  <si>
    <t>Publishing</t>
  </si>
  <si>
    <t>Go Fashion (India) Ltd</t>
  </si>
  <si>
    <t>GOCOLORS</t>
  </si>
  <si>
    <t>Allcargo Logistics Ltd</t>
  </si>
  <si>
    <t>ALLCARGO</t>
  </si>
  <si>
    <t>Jana Small Finance Bank Ltd</t>
  </si>
  <si>
    <t>JSFB</t>
  </si>
  <si>
    <t>GHCL Ltd</t>
  </si>
  <si>
    <t>GHCL</t>
  </si>
  <si>
    <t>Gujarat Ambuja Exports Ltd</t>
  </si>
  <si>
    <t>GAEL</t>
  </si>
  <si>
    <t>Share India Securities Ltd</t>
  </si>
  <si>
    <t>SHAREINDIA</t>
  </si>
  <si>
    <t>Balu Forge Industries Ltd</t>
  </si>
  <si>
    <t>BALUFORGE</t>
  </si>
  <si>
    <t>GMM Pfaudler Ltd</t>
  </si>
  <si>
    <t>GMMPFAUDLR</t>
  </si>
  <si>
    <t>Kaveri Seed Company Ltd</t>
  </si>
  <si>
    <t>KSCL</t>
  </si>
  <si>
    <t>Seeds</t>
  </si>
  <si>
    <t>Hemisphere Properties India Ltd</t>
  </si>
  <si>
    <t>HEMIPROP</t>
  </si>
  <si>
    <t>Aditya Vision Ltd</t>
  </si>
  <si>
    <t>AVL</t>
  </si>
  <si>
    <t>Retail - Speciality</t>
  </si>
  <si>
    <t>Orient Electric Ltd</t>
  </si>
  <si>
    <t>ORIENTELEC</t>
  </si>
  <si>
    <t>Paisalo Digital Ltd</t>
  </si>
  <si>
    <t>PAISALO</t>
  </si>
  <si>
    <t>ICRA Ltd</t>
  </si>
  <si>
    <t>ICRA</t>
  </si>
  <si>
    <t>Privi Speciality Chemicals Ltd</t>
  </si>
  <si>
    <t>PRIVISCL</t>
  </si>
  <si>
    <t>R Systems International Ltd</t>
  </si>
  <si>
    <t>RSYSTEMS</t>
  </si>
  <si>
    <t>Network People Services Technologies Ltd</t>
  </si>
  <si>
    <t>NPST</t>
  </si>
  <si>
    <t>MTAR Technologies Ltd</t>
  </si>
  <si>
    <t>MTARTECH</t>
  </si>
  <si>
    <t>CSB Bank Ltd</t>
  </si>
  <si>
    <t>CSBBANK</t>
  </si>
  <si>
    <t>Kovai Medical Center and Hospital Ltd</t>
  </si>
  <si>
    <t>KOVAI</t>
  </si>
  <si>
    <t>Bharat Bijlee Ltd</t>
  </si>
  <si>
    <t>BBL</t>
  </si>
  <si>
    <t>AGI Greenpac Ltd</t>
  </si>
  <si>
    <t>AGI</t>
  </si>
  <si>
    <t>Entero Healthcare Solutions Ltd</t>
  </si>
  <si>
    <t>ENTERO</t>
  </si>
  <si>
    <t>Gujarat Alkalies And Chemicals Ltd</t>
  </si>
  <si>
    <t>GUJALKALI</t>
  </si>
  <si>
    <t>Utkarsh Small Finance Bank Ltd</t>
  </si>
  <si>
    <t>UTKARSHBNK</t>
  </si>
  <si>
    <t>Restaurant Brands Asia Ltd</t>
  </si>
  <si>
    <t>RBA</t>
  </si>
  <si>
    <t>TeamLease Services Ltd</t>
  </si>
  <si>
    <t>TEAMLEASE</t>
  </si>
  <si>
    <t>Pilani Investment And Industries Corporation Ltd</t>
  </si>
  <si>
    <t>PILANIINVS</t>
  </si>
  <si>
    <t>Kirloskar Industries Ltd</t>
  </si>
  <si>
    <t>KIRLOSIND</t>
  </si>
  <si>
    <t>Johnson Controls-Hitachi Air Conditioning India Ltd</t>
  </si>
  <si>
    <t>JCHAC</t>
  </si>
  <si>
    <t>Bansal Wire Industries Ltd</t>
  </si>
  <si>
    <t>BANSALWIRE</t>
  </si>
  <si>
    <t>Rain Industries Ltd</t>
  </si>
  <si>
    <t>RAIN</t>
  </si>
  <si>
    <t>Nippon India ETF Gold BeES</t>
  </si>
  <si>
    <t>GOLDBEES</t>
  </si>
  <si>
    <t>Gold</t>
  </si>
  <si>
    <t>Bajaj Hindusthan Sugar Ltd</t>
  </si>
  <si>
    <t>BAJAJHIND</t>
  </si>
  <si>
    <t>Bharat Rasayan Ltd</t>
  </si>
  <si>
    <t>BHARATRAS</t>
  </si>
  <si>
    <t>Aarti Pharmalabs Ltd</t>
  </si>
  <si>
    <t>AARTIPHARM</t>
  </si>
  <si>
    <t>Ami Organics Ltd</t>
  </si>
  <si>
    <t>AMIORG</t>
  </si>
  <si>
    <t>Sharda Cropchem Ltd</t>
  </si>
  <si>
    <t>SHARDACROP</t>
  </si>
  <si>
    <t>Jamna Auto Industries Ltd</t>
  </si>
  <si>
    <t>JAMNAAUTO</t>
  </si>
  <si>
    <t>Heritage Foods Ltd</t>
  </si>
  <si>
    <t>HERITGFOOD</t>
  </si>
  <si>
    <t>MAS Financial Services Ltd</t>
  </si>
  <si>
    <t>MASFIN</t>
  </si>
  <si>
    <t>Blue Cloud Softech Solutions Ltd</t>
  </si>
  <si>
    <t>BLUECLOUDS</t>
  </si>
  <si>
    <t>Heidelbergcement India Ltd</t>
  </si>
  <si>
    <t>HEIDELBERG</t>
  </si>
  <si>
    <t>Imagicaaworld Entertainment Ltd</t>
  </si>
  <si>
    <t>IMAGICAA</t>
  </si>
  <si>
    <t>Healthcare Global Enterprises Ltd</t>
  </si>
  <si>
    <t>HCG</t>
  </si>
  <si>
    <t>Vaibhav Global Ltd</t>
  </si>
  <si>
    <t>VAIBHAVGBL</t>
  </si>
  <si>
    <t>Rossari Biotech Ltd</t>
  </si>
  <si>
    <t>ROSSARI</t>
  </si>
  <si>
    <t>Gateway Distriparks Ltd</t>
  </si>
  <si>
    <t>GATEWAY</t>
  </si>
  <si>
    <t>Thangamayil Jewellery Ltd</t>
  </si>
  <si>
    <t>THANGAMAYL</t>
  </si>
  <si>
    <t>Ramky Infrastructure Ltd</t>
  </si>
  <si>
    <t>RAMKY</t>
  </si>
  <si>
    <t>EMS Ltd</t>
  </si>
  <si>
    <t>EMSLIMITED</t>
  </si>
  <si>
    <t>Harsha Engineers International Ltd</t>
  </si>
  <si>
    <t>HARSHA</t>
  </si>
  <si>
    <t>LS Industries Ltd</t>
  </si>
  <si>
    <t>LSIND</t>
  </si>
  <si>
    <t>Exicom Tele-Systems Ltd</t>
  </si>
  <si>
    <t>EXICOM</t>
  </si>
  <si>
    <t>Nocil Ltd</t>
  </si>
  <si>
    <t>NOCIL</t>
  </si>
  <si>
    <t>Banco Products (India) Ltd</t>
  </si>
  <si>
    <t>BANCOINDIA</t>
  </si>
  <si>
    <t>Ujaas Energy Ltd</t>
  </si>
  <si>
    <t>UEL</t>
  </si>
  <si>
    <t>Tilaknagar Industries Ltd</t>
  </si>
  <si>
    <t>TI</t>
  </si>
  <si>
    <t>VRL Logistics Ltd</t>
  </si>
  <si>
    <t>VRLLOG</t>
  </si>
  <si>
    <t>Advanced Enzyme Technologies Ltd</t>
  </si>
  <si>
    <t>ADVENZYMES</t>
  </si>
  <si>
    <t>Awfis Space Solutions Ltd</t>
  </si>
  <si>
    <t>AWFIS</t>
  </si>
  <si>
    <t>Lloyds Enterprises Ltd</t>
  </si>
  <si>
    <t>LLOYDSENT</t>
  </si>
  <si>
    <t>Trading Companies &amp; Distributors</t>
  </si>
  <si>
    <t>Borosil Ltd</t>
  </si>
  <si>
    <t>BOROLTD</t>
  </si>
  <si>
    <t>Dynamatic Technologies Ltd</t>
  </si>
  <si>
    <t>DYNAMATECH</t>
  </si>
  <si>
    <t>Manorama Industries Ltd</t>
  </si>
  <si>
    <t>MANORAMA</t>
  </si>
  <si>
    <t>Shilchar Technologies Ltd</t>
  </si>
  <si>
    <t>SHILCTECH</t>
  </si>
  <si>
    <t>Thyrocare Technologies Ltd</t>
  </si>
  <si>
    <t>THYROCARE</t>
  </si>
  <si>
    <t>Pitti Engineering Ltd</t>
  </si>
  <si>
    <t>PITTIENG</t>
  </si>
  <si>
    <t>Aarti Drugs Ltd</t>
  </si>
  <si>
    <t>AARTIDRUGS</t>
  </si>
  <si>
    <t>Paras Defence and Space Technologies Ltd</t>
  </si>
  <si>
    <t>PARAS</t>
  </si>
  <si>
    <t>Moschip Technologies Ltd</t>
  </si>
  <si>
    <t>MOSCHIP</t>
  </si>
  <si>
    <t>Greenply Industries Ltd</t>
  </si>
  <si>
    <t>GREENPLY</t>
  </si>
  <si>
    <t>Balmer Lawrie and Company Ltd</t>
  </si>
  <si>
    <t>BALMLAWRIE</t>
  </si>
  <si>
    <t>Shanthi Gears Ltd</t>
  </si>
  <si>
    <t>SHANTIGEAR</t>
  </si>
  <si>
    <t>Styrenix Performance Materials Ltd</t>
  </si>
  <si>
    <t>STYRENIX</t>
  </si>
  <si>
    <t>JTEKT India Ltd</t>
  </si>
  <si>
    <t>JTEKTINDIA</t>
  </si>
  <si>
    <t>Tinplate Company of India Ltd</t>
  </si>
  <si>
    <t>TINPLATE</t>
  </si>
  <si>
    <t>Bhagiradha Chemicals and Industries Ltd</t>
  </si>
  <si>
    <t>BHAGCHEM</t>
  </si>
  <si>
    <t>Jain Irrigation Systems Ltd</t>
  </si>
  <si>
    <t>JISLJALEQS</t>
  </si>
  <si>
    <t>Agricultural &amp; Farm Machinery</t>
  </si>
  <si>
    <t>Avantel Ltd</t>
  </si>
  <si>
    <t>AVANTEL</t>
  </si>
  <si>
    <t>Spicejet Ltd</t>
  </si>
  <si>
    <t>SPICEJET</t>
  </si>
  <si>
    <t>Neogen Chemicals Ltd</t>
  </si>
  <si>
    <t>NEOGEN</t>
  </si>
  <si>
    <t>Subros Ltd</t>
  </si>
  <si>
    <t>SUBROS</t>
  </si>
  <si>
    <t>Jayaswal Neco Industries Ltd</t>
  </si>
  <si>
    <t>JAYNECOIND</t>
  </si>
  <si>
    <t>Nippon India ETF Nifty 50 BeES</t>
  </si>
  <si>
    <t>NIFTYBEES</t>
  </si>
  <si>
    <t>Wonderla Holidays Ltd</t>
  </si>
  <si>
    <t>WONDERLA</t>
  </si>
  <si>
    <t>Hawkins Cookers Ltd</t>
  </si>
  <si>
    <t>HAWKINCOOK</t>
  </si>
  <si>
    <t>Spright Agro Ltd</t>
  </si>
  <si>
    <t>SPRIGHT</t>
  </si>
  <si>
    <t>PC Jeweller Ltd</t>
  </si>
  <si>
    <t>PCJEWELLER</t>
  </si>
  <si>
    <t>Bombay Dyeing and Mfg Co Ltd</t>
  </si>
  <si>
    <t>BOMDYEING</t>
  </si>
  <si>
    <t>WPIL Ltd</t>
  </si>
  <si>
    <t>WPIL</t>
  </si>
  <si>
    <t>Skipper Ltd</t>
  </si>
  <si>
    <t>SKIPPER</t>
  </si>
  <si>
    <t>KDDL Ltd</t>
  </si>
  <si>
    <t>KDDL</t>
  </si>
  <si>
    <t>Fedbank Financial Services Ltd</t>
  </si>
  <si>
    <t>FEDFINA</t>
  </si>
  <si>
    <t>TCI Express Ltd</t>
  </si>
  <si>
    <t>TCIEXP</t>
  </si>
  <si>
    <t>Zaggle Prepaid Ocean Services Ltd</t>
  </si>
  <si>
    <t>ZAGGLE</t>
  </si>
  <si>
    <t>Pearl Global Industries Ltd</t>
  </si>
  <si>
    <t>PGIL</t>
  </si>
  <si>
    <t>Shipping Corporation of India Land and Assets Ltd</t>
  </si>
  <si>
    <t>SCILAL</t>
  </si>
  <si>
    <t>Spandana Sphoorty Financial Ltd</t>
  </si>
  <si>
    <t>SPANDANA</t>
  </si>
  <si>
    <t>Patel Engineering Ltd</t>
  </si>
  <si>
    <t>PATELENG</t>
  </si>
  <si>
    <t>Greenpanel Industries Ltd</t>
  </si>
  <si>
    <t>GREENPANEL</t>
  </si>
  <si>
    <t>Optiemus Infracom Ltd</t>
  </si>
  <si>
    <t>OPTIEMUS</t>
  </si>
  <si>
    <t>Gopal Snacks Ltd</t>
  </si>
  <si>
    <t>GOPAL</t>
  </si>
  <si>
    <t>Orissa Minerals Development Company Ltd</t>
  </si>
  <si>
    <t>ORISSAMINE</t>
  </si>
  <si>
    <t>Grauer And Weil (India) Ltd</t>
  </si>
  <si>
    <t>GRAUWEIL</t>
  </si>
  <si>
    <t>Shaily Engineering Plastics Ltd</t>
  </si>
  <si>
    <t>SHAILY</t>
  </si>
  <si>
    <t>SG Mart Ltd</t>
  </si>
  <si>
    <t>SGMART</t>
  </si>
  <si>
    <t>Renewable Electricity</t>
  </si>
  <si>
    <t>Prime Focus Ltd</t>
  </si>
  <si>
    <t>PFOCUS</t>
  </si>
  <si>
    <t>Animation</t>
  </si>
  <si>
    <t>Supriya Lifescience Ltd</t>
  </si>
  <si>
    <t>SUPRIYA</t>
  </si>
  <si>
    <t>Venus Pipes and Tubes Ltd</t>
  </si>
  <si>
    <t>VENUSPIPES</t>
  </si>
  <si>
    <t>Tide Water Oil Co India Ltd</t>
  </si>
  <si>
    <t>TIDEWATER</t>
  </si>
  <si>
    <t>JNK India Ltd</t>
  </si>
  <si>
    <t>JNKINDIA</t>
  </si>
  <si>
    <t>Samhi Hotels Ltd</t>
  </si>
  <si>
    <t>SAMHI</t>
  </si>
  <si>
    <t>Shrem InvIT</t>
  </si>
  <si>
    <t>SHREMINVIT</t>
  </si>
  <si>
    <t>Sula Vineyards Ltd</t>
  </si>
  <si>
    <t>SULA</t>
  </si>
  <si>
    <t>LG Balakrishnan &amp; Bros Ltd</t>
  </si>
  <si>
    <t>LGBBROSLTD</t>
  </si>
  <si>
    <t>Unichem Laboratories Ltd</t>
  </si>
  <si>
    <t>UNICHEMLAB</t>
  </si>
  <si>
    <t>Fineotex Chemical Ltd</t>
  </si>
  <si>
    <t>FCL</t>
  </si>
  <si>
    <t>JTL Industries Ltd</t>
  </si>
  <si>
    <t>JTLIND</t>
  </si>
  <si>
    <t>Ganesha Ecosphere Ltd</t>
  </si>
  <si>
    <t>GANECOS</t>
  </si>
  <si>
    <t>Savita Oil Technologies Ltd</t>
  </si>
  <si>
    <t>SOTL</t>
  </si>
  <si>
    <t>Sunflag Iron and Steel Co Ltd</t>
  </si>
  <si>
    <t>SUNFLAG</t>
  </si>
  <si>
    <t>Cartrade Tech Ltd</t>
  </si>
  <si>
    <t>CARTRADE</t>
  </si>
  <si>
    <t>Uflex Ltd</t>
  </si>
  <si>
    <t>UFLEX</t>
  </si>
  <si>
    <t>Oriana Power Ltd</t>
  </si>
  <si>
    <t>ORIANA</t>
  </si>
  <si>
    <t>Apeejay Surrendra Park Hotels Ltd</t>
  </si>
  <si>
    <t>PARKHOTELS</t>
  </si>
  <si>
    <t>Hikal Ltd</t>
  </si>
  <si>
    <t>HIKAL</t>
  </si>
  <si>
    <t>Bannari Amman Sugars Ltd</t>
  </si>
  <si>
    <t>BANARISUG</t>
  </si>
  <si>
    <t>HPL Electric &amp; Power Ltd</t>
  </si>
  <si>
    <t>HPL</t>
  </si>
  <si>
    <t>DCX Systems Ltd</t>
  </si>
  <si>
    <t>DCXINDIA</t>
  </si>
  <si>
    <t>Sandhar Technologies Ltd</t>
  </si>
  <si>
    <t>SANDHAR</t>
  </si>
  <si>
    <t>Gujarat Themis Biosyn Ltd</t>
  </si>
  <si>
    <t>GUJTHEM</t>
  </si>
  <si>
    <t>India Glycols Ltd</t>
  </si>
  <si>
    <t>INDIAGLYCO</t>
  </si>
  <si>
    <t>Bajaj Consumer Care Ltd</t>
  </si>
  <si>
    <t>BAJAJCON</t>
  </si>
  <si>
    <t>Greaves Cotton Ltd</t>
  </si>
  <si>
    <t>GREAVESCOT</t>
  </si>
  <si>
    <t>Medi Assist Healthcare Services Ltd</t>
  </si>
  <si>
    <t>MEDIASSIST</t>
  </si>
  <si>
    <t>Nirlon Ltd</t>
  </si>
  <si>
    <t>NIRLON</t>
  </si>
  <si>
    <t>West Coast Paper Mills Ltd</t>
  </si>
  <si>
    <t>WSTCSTPAPR</t>
  </si>
  <si>
    <t>Marine Electricals (India) Ltd</t>
  </si>
  <si>
    <t>MARINE</t>
  </si>
  <si>
    <t>Kewal Kiran Clothing Ltd</t>
  </si>
  <si>
    <t>KKCL</t>
  </si>
  <si>
    <t>Yatharth Hospital &amp; Trauma Care Services Ltd</t>
  </si>
  <si>
    <t>YATHARTH</t>
  </si>
  <si>
    <t>Mahanagar Telephone Nigam Ltd</t>
  </si>
  <si>
    <t>MTNL</t>
  </si>
  <si>
    <t>Fischer Medical Ventures Ltd</t>
  </si>
  <si>
    <t>FISCHER</t>
  </si>
  <si>
    <t>Anup Engineering Ltd</t>
  </si>
  <si>
    <t>ANUP</t>
  </si>
  <si>
    <t>Hathway Cable and Datacom Ltd</t>
  </si>
  <si>
    <t>HATHWAY</t>
  </si>
  <si>
    <t>Cable &amp; D2H</t>
  </si>
  <si>
    <t>Honda India Power Products Ltd</t>
  </si>
  <si>
    <t>HONDAPOWER</t>
  </si>
  <si>
    <t>Innova Captab Ltd</t>
  </si>
  <si>
    <t>INNOVACAP</t>
  </si>
  <si>
    <t>IRB InvIT Fund</t>
  </si>
  <si>
    <t>IRBINVIT</t>
  </si>
  <si>
    <t>Motilal Oswal NASDAQ 100 ETF</t>
  </si>
  <si>
    <t>MON100</t>
  </si>
  <si>
    <t>Sanghvi Movers Ltd</t>
  </si>
  <si>
    <t>SANGHVIMOV</t>
  </si>
  <si>
    <t>Cigniti Technologies Ltd</t>
  </si>
  <si>
    <t>CIGNITITEC</t>
  </si>
  <si>
    <t>Seamec Ltd</t>
  </si>
  <si>
    <t>SEAMECLTD</t>
  </si>
  <si>
    <t>Oil &amp; Gas - Equipment &amp; Services</t>
  </si>
  <si>
    <t>Lumax AutoTechnologies Ltd</t>
  </si>
  <si>
    <t>LUMAXTECH</t>
  </si>
  <si>
    <t>DCB Bank Ltd</t>
  </si>
  <si>
    <t>DCBBANK</t>
  </si>
  <si>
    <t>Indian Metals and Ferro Alloys Ltd</t>
  </si>
  <si>
    <t>IMFA</t>
  </si>
  <si>
    <t>Gensol Engineering Ltd</t>
  </si>
  <si>
    <t>GENSOL</t>
  </si>
  <si>
    <t>Muthoot Microfin Ltd</t>
  </si>
  <si>
    <t>MUTHOOTMF</t>
  </si>
  <si>
    <t>Microfinancing</t>
  </si>
  <si>
    <t>Navneet Education Ltd</t>
  </si>
  <si>
    <t>NAVNETEDUL</t>
  </si>
  <si>
    <t>PTC India Financial Services Ltd</t>
  </si>
  <si>
    <t>PFS</t>
  </si>
  <si>
    <t>Websol Energy System Ltd</t>
  </si>
  <si>
    <t>WEBELSOLAR</t>
  </si>
  <si>
    <t>MPS Ltd</t>
  </si>
  <si>
    <t>MPSLTD</t>
  </si>
  <si>
    <t>Swaraj Engines Ltd</t>
  </si>
  <si>
    <t>SWARAJENG</t>
  </si>
  <si>
    <t>Alembic Ltd</t>
  </si>
  <si>
    <t>ALEMBICLTD</t>
  </si>
  <si>
    <t>Gufic Biosciences Ltd</t>
  </si>
  <si>
    <t>GUFICBIO</t>
  </si>
  <si>
    <t>Sundaram Clayton Ltd</t>
  </si>
  <si>
    <t>SUNCLAY</t>
  </si>
  <si>
    <t>Polyplex Corp Ltd</t>
  </si>
  <si>
    <t>POLYPLEX</t>
  </si>
  <si>
    <t>Ddev Plastiks Industries Ltd</t>
  </si>
  <si>
    <t>DDEVPLASTIK</t>
  </si>
  <si>
    <t>TCNS Clothing Co Ltd</t>
  </si>
  <si>
    <t>TCNSBRANDS</t>
  </si>
  <si>
    <t>Fiem Industries Ltd</t>
  </si>
  <si>
    <t>FIEMIND</t>
  </si>
  <si>
    <t>Ashiana Housing Ltd</t>
  </si>
  <si>
    <t>ASHIANA</t>
  </si>
  <si>
    <t>Bhansali Engg Polymers Ltd</t>
  </si>
  <si>
    <t>BEPL</t>
  </si>
  <si>
    <t>VST Tillers Tractors Ltd</t>
  </si>
  <si>
    <t>VSTTILLERS</t>
  </si>
  <si>
    <t>Mahindra Logistics Ltd</t>
  </si>
  <si>
    <t>MAHLOG</t>
  </si>
  <si>
    <t>Kalyani Steels Ltd</t>
  </si>
  <si>
    <t>KSL</t>
  </si>
  <si>
    <t>GTL Infrastructure Ltd</t>
  </si>
  <si>
    <t>GTLINFRA</t>
  </si>
  <si>
    <t>Kingfa Science and Technology (India) Ltd</t>
  </si>
  <si>
    <t>KINGFA</t>
  </si>
  <si>
    <t>Rajoo Engineers Ltd</t>
  </si>
  <si>
    <t>RAJOOENG</t>
  </si>
  <si>
    <t>SeQuent Scientific Ltd</t>
  </si>
  <si>
    <t>SEQUENT</t>
  </si>
  <si>
    <t>RPG Life Sciences Limited</t>
  </si>
  <si>
    <t>RPGLIFE</t>
  </si>
  <si>
    <t>Suraj Estate Developers Ltd</t>
  </si>
  <si>
    <t>SURAJEST</t>
  </si>
  <si>
    <t>Real Estate Rental, Development &amp; Operations</t>
  </si>
  <si>
    <t>La Opala R G Ltd</t>
  </si>
  <si>
    <t>LAOPALA</t>
  </si>
  <si>
    <t>Hinduja Global Solutions Ltd</t>
  </si>
  <si>
    <t>HGS</t>
  </si>
  <si>
    <t>Datamatics Global Services Ltd</t>
  </si>
  <si>
    <t>DATAMATICS</t>
  </si>
  <si>
    <t>Jindal Poly Films Ltd</t>
  </si>
  <si>
    <t>JINDALPOLY</t>
  </si>
  <si>
    <t>Sky Gold Ltd</t>
  </si>
  <si>
    <t>SKYGOLD</t>
  </si>
  <si>
    <t>Delta Corp Ltd</t>
  </si>
  <si>
    <t>DELTACORP</t>
  </si>
  <si>
    <t>Eveready Industries India Ltd</t>
  </si>
  <si>
    <t>EVEREADY</t>
  </si>
  <si>
    <t>Steel Strips Wheels Ltd</t>
  </si>
  <si>
    <t>SSWL</t>
  </si>
  <si>
    <t>Apollo Micro Systems Ltd</t>
  </si>
  <si>
    <t>APOLLO</t>
  </si>
  <si>
    <t>Artemis Medicare Services Ltd</t>
  </si>
  <si>
    <t>ARTEMISMED</t>
  </si>
  <si>
    <t>Refex Industries Ltd</t>
  </si>
  <si>
    <t>REFEX</t>
  </si>
  <si>
    <t>V2 Retail Ltd</t>
  </si>
  <si>
    <t>V2RETAIL</t>
  </si>
  <si>
    <t>Sindhu Trade Links Ltd</t>
  </si>
  <si>
    <t>SINDHUTRAD</t>
  </si>
  <si>
    <t>Shivalik Bimetal Controls Ltd</t>
  </si>
  <si>
    <t>SBCL</t>
  </si>
  <si>
    <t>IndoStar Capital Finance Ltd</t>
  </si>
  <si>
    <t>INDOSTAR</t>
  </si>
  <si>
    <t>Dalmia Bharat Sugar and Industries Ltd</t>
  </si>
  <si>
    <t>DALMIASUG</t>
  </si>
  <si>
    <t>Hindustan Oil Exploration Company Ltd</t>
  </si>
  <si>
    <t>HINDOILEXP</t>
  </si>
  <si>
    <t>Thirumalai Chemicals Ltd</t>
  </si>
  <si>
    <t>TIRUMALCHM</t>
  </si>
  <si>
    <t>Prakash Industries Ltd</t>
  </si>
  <si>
    <t>PRAKASH</t>
  </si>
  <si>
    <t>Morepen Laboratories Ltd</t>
  </si>
  <si>
    <t>MOREPENLAB</t>
  </si>
  <si>
    <t>Stylam Industries Ltd</t>
  </si>
  <si>
    <t>STYLAMIND</t>
  </si>
  <si>
    <t>Venky's (India) Ltd</t>
  </si>
  <si>
    <t>VENKEYS</t>
  </si>
  <si>
    <t>Arvind Smartspaces Ltd</t>
  </si>
  <si>
    <t>ARVSMART</t>
  </si>
  <si>
    <t>Max Ventures and Industries Ltd</t>
  </si>
  <si>
    <t>MAXVIL</t>
  </si>
  <si>
    <t>Gujarat Industries Power Company Ltd</t>
  </si>
  <si>
    <t>GIPCL</t>
  </si>
  <si>
    <t>Huhtamaki India Ltd</t>
  </si>
  <si>
    <t>HUHTAMAKI</t>
  </si>
  <si>
    <t>TVS Srichakra Ltd</t>
  </si>
  <si>
    <t>TVSSRICHAK</t>
  </si>
  <si>
    <t>Bajel Projects Ltd</t>
  </si>
  <si>
    <t>BAJEL</t>
  </si>
  <si>
    <t>Electric Utilities</t>
  </si>
  <si>
    <t>Jeena Sikho Lifecare Ltd</t>
  </si>
  <si>
    <t>JSLL</t>
  </si>
  <si>
    <t>Foseco India Ltd</t>
  </si>
  <si>
    <t>FOSECOIND</t>
  </si>
  <si>
    <t>Quick Heal Technologies Ltd</t>
  </si>
  <si>
    <t>QUICKHEAL</t>
  </si>
  <si>
    <t>Nucleus Software Exports Ltd</t>
  </si>
  <si>
    <t>NUCLEUS</t>
  </si>
  <si>
    <t>Flair Writing Industries Ltd</t>
  </si>
  <si>
    <t>FLAIR</t>
  </si>
  <si>
    <t>Ashapura Minechem Ltd</t>
  </si>
  <si>
    <t>ASHAPURMIN</t>
  </si>
  <si>
    <t>Stanley Lifestyles Ltd</t>
  </si>
  <si>
    <t>STANLEY</t>
  </si>
  <si>
    <t>Dishman Carbogen Amcis Ltd</t>
  </si>
  <si>
    <t>DCAL</t>
  </si>
  <si>
    <t>Fusion Finance Ltd</t>
  </si>
  <si>
    <t>FUSION</t>
  </si>
  <si>
    <t>Ge Power India Ltd</t>
  </si>
  <si>
    <t>GEPIL</t>
  </si>
  <si>
    <t>Vishnu Prakash R Punglia Ltd</t>
  </si>
  <si>
    <t>VPRPL</t>
  </si>
  <si>
    <t>SJS Enterprises Ltd</t>
  </si>
  <si>
    <t>SJS</t>
  </si>
  <si>
    <t>Avalon Technologies Ltd</t>
  </si>
  <si>
    <t>AVALON</t>
  </si>
  <si>
    <t>Gokul Agro Resources Ltd</t>
  </si>
  <si>
    <t>GOKULAGRO</t>
  </si>
  <si>
    <t>Indoco Remedies Ltd</t>
  </si>
  <si>
    <t>INDOCO</t>
  </si>
  <si>
    <t>Premier Explosives Ltd</t>
  </si>
  <si>
    <t>PREMEXPLN</t>
  </si>
  <si>
    <t>Sagar Cements Ltd</t>
  </si>
  <si>
    <t>SAGCEM</t>
  </si>
  <si>
    <t>Tinna Rubber and Infrastructure Ltd</t>
  </si>
  <si>
    <t>TINNARUBR</t>
  </si>
  <si>
    <t>Rajratan Global Wire Ltd</t>
  </si>
  <si>
    <t>RAJRATAN</t>
  </si>
  <si>
    <t>Repco Home Finance Ltd</t>
  </si>
  <si>
    <t>REPCOHOME</t>
  </si>
  <si>
    <t>Jash Engineering Ltd</t>
  </si>
  <si>
    <t>JASH</t>
  </si>
  <si>
    <t>Wendt (India) Limited</t>
  </si>
  <si>
    <t>WENDT</t>
  </si>
  <si>
    <t>Salasar Techno Engineering Ltd</t>
  </si>
  <si>
    <t>SALASAR</t>
  </si>
  <si>
    <t>Goodluck India Ltd</t>
  </si>
  <si>
    <t>GOODLUCK</t>
  </si>
  <si>
    <t>Dhani Services Ltd</t>
  </si>
  <si>
    <t>DHANI</t>
  </si>
  <si>
    <t>Marathon Nextgen Realty Ltd</t>
  </si>
  <si>
    <t>MARATHON</t>
  </si>
  <si>
    <t>NRB Bearings Ltd</t>
  </si>
  <si>
    <t>NRBBEARING</t>
  </si>
  <si>
    <t>ideaForge Technology Ltd</t>
  </si>
  <si>
    <t>IDEAFORGE</t>
  </si>
  <si>
    <t>SML Isuzu Ltd</t>
  </si>
  <si>
    <t>SMLISUZU</t>
  </si>
  <si>
    <t>Vadilal Industries Ltd</t>
  </si>
  <si>
    <t>VADILALIND</t>
  </si>
  <si>
    <t>Maithan Alloys Ltd</t>
  </si>
  <si>
    <t>MAITHANALL</t>
  </si>
  <si>
    <t>Dolphin Offshore Enterprises (India) Ltd</t>
  </si>
  <si>
    <t>DOLPHIN</t>
  </si>
  <si>
    <t>CARE Ratings Ltd</t>
  </si>
  <si>
    <t>CARERATING</t>
  </si>
  <si>
    <t>Indraprastha Medical Corporation Ltd</t>
  </si>
  <si>
    <t>INDRAMEDCO</t>
  </si>
  <si>
    <t>Man Industries (India) Ltd</t>
  </si>
  <si>
    <t>MANINDS</t>
  </si>
  <si>
    <t>Somany Ceramics Ltd</t>
  </si>
  <si>
    <t>SOMANYCERA</t>
  </si>
  <si>
    <t>Thejo Engineering Ltd</t>
  </si>
  <si>
    <t>THEJO</t>
  </si>
  <si>
    <t>Abans Holdings Ltd</t>
  </si>
  <si>
    <t>AHL</t>
  </si>
  <si>
    <t>BF Utilities Ltd</t>
  </si>
  <si>
    <t>BFUTILITIE</t>
  </si>
  <si>
    <t>Hi-Tech Pipes Ltd</t>
  </si>
  <si>
    <t>HITECH</t>
  </si>
  <si>
    <t>Saksoft Ltd</t>
  </si>
  <si>
    <t>SAKSOFT</t>
  </si>
  <si>
    <t>Mayur Uniquoters Ltd</t>
  </si>
  <si>
    <t>MAYURUNIQ</t>
  </si>
  <si>
    <t>SEPC Ltd</t>
  </si>
  <si>
    <t>SEPC</t>
  </si>
  <si>
    <t>Automotive Axles Ltd</t>
  </si>
  <si>
    <t>AUTOAXLES</t>
  </si>
  <si>
    <t>EIH Associated Hotels Ltd</t>
  </si>
  <si>
    <t>EIHAHOTELS</t>
  </si>
  <si>
    <t>Capacite Infraprojects Ltd</t>
  </si>
  <si>
    <t>CAPACITE</t>
  </si>
  <si>
    <t>Fino Payments Bank Ltd</t>
  </si>
  <si>
    <t>FINOPB</t>
  </si>
  <si>
    <t>Servotech Power Systems Ltd</t>
  </si>
  <si>
    <t>SERVOTECH</t>
  </si>
  <si>
    <t>Vertoz Advertising Ltd</t>
  </si>
  <si>
    <t>VERTOZ</t>
  </si>
  <si>
    <t>Vindhya Telelinks Ltd</t>
  </si>
  <si>
    <t>VINDHYATEL</t>
  </si>
  <si>
    <t>HLE Glascoat Ltd</t>
  </si>
  <si>
    <t>HLEGLAS</t>
  </si>
  <si>
    <t>Spectrum Electrical Industries Ltd</t>
  </si>
  <si>
    <t>SPECTRUM</t>
  </si>
  <si>
    <t>KCP Ltd</t>
  </si>
  <si>
    <t>KCP</t>
  </si>
  <si>
    <t>Shalby Ltd</t>
  </si>
  <si>
    <t>SHALBY</t>
  </si>
  <si>
    <t>Novartis India Ltd</t>
  </si>
  <si>
    <t>NOVARTIND</t>
  </si>
  <si>
    <t>Hindware Home Innovation Ltd</t>
  </si>
  <si>
    <t>HINDWAREAP</t>
  </si>
  <si>
    <t>PSP Projects Ltd</t>
  </si>
  <si>
    <t>PSPPROJECT</t>
  </si>
  <si>
    <t>DISA India Ltd</t>
  </si>
  <si>
    <t>DISAQ</t>
  </si>
  <si>
    <t>Suven Life Sciences Ltd</t>
  </si>
  <si>
    <t>SUVEN</t>
  </si>
  <si>
    <t>D P Abhushan Ltd</t>
  </si>
  <si>
    <t>DPABHUSHAN</t>
  </si>
  <si>
    <t>JITF Infralogistics Ltd</t>
  </si>
  <si>
    <t>JITFINFRA</t>
  </si>
  <si>
    <t>Dollar Industries Ltd</t>
  </si>
  <si>
    <t>DOLLAR</t>
  </si>
  <si>
    <t>Goodyear India Ltd</t>
  </si>
  <si>
    <t>GOODYEAR</t>
  </si>
  <si>
    <t>Cupid Ltd</t>
  </si>
  <si>
    <t>CUPID</t>
  </si>
  <si>
    <t>E2E Networks Ltd</t>
  </si>
  <si>
    <t>E2E</t>
  </si>
  <si>
    <t>Confidence Petroleum India Ltd</t>
  </si>
  <si>
    <t>CONFIPET</t>
  </si>
  <si>
    <t>Nilkamal Ltd</t>
  </si>
  <si>
    <t>NILKAMAL</t>
  </si>
  <si>
    <t>Genesys International Corporation Ltd</t>
  </si>
  <si>
    <t>GENESYS</t>
  </si>
  <si>
    <t>Dish TV India Ltd</t>
  </si>
  <si>
    <t>DISHTV</t>
  </si>
  <si>
    <t>TCPL Packaging Ltd</t>
  </si>
  <si>
    <t>TCPLPACK</t>
  </si>
  <si>
    <t>Kolte-Patil Developers Ltd</t>
  </si>
  <si>
    <t>KOLTEPATIL</t>
  </si>
  <si>
    <t>Vishnu Chemicals Ltd</t>
  </si>
  <si>
    <t>VISHNU</t>
  </si>
  <si>
    <t>Precision Wires India Ltd</t>
  </si>
  <si>
    <t>PRECWIRE</t>
  </si>
  <si>
    <t>SBI Gold ETF</t>
  </si>
  <si>
    <t>SETFGOLD</t>
  </si>
  <si>
    <t>Accelya Solutions India Ltd</t>
  </si>
  <si>
    <t>ACCELYA</t>
  </si>
  <si>
    <t>ESAF Small Finance Bank Limited</t>
  </si>
  <si>
    <t>ESAFSFB</t>
  </si>
  <si>
    <t>KP Green Engineering Ltd</t>
  </si>
  <si>
    <t>KPGEL</t>
  </si>
  <si>
    <t>Heavy Electrical Equipment</t>
  </si>
  <si>
    <t>K.P. Energy Ltd</t>
  </si>
  <si>
    <t>KPEL</t>
  </si>
  <si>
    <t>Dredging Corporation of India Ltd</t>
  </si>
  <si>
    <t>DREDGECORP</t>
  </si>
  <si>
    <t>Dredging</t>
  </si>
  <si>
    <t>HMA Agro Industries Ltd</t>
  </si>
  <si>
    <t>HMAAGRO</t>
  </si>
  <si>
    <t>Solara Active Pharma Sciences Ltd</t>
  </si>
  <si>
    <t>SOLARA</t>
  </si>
  <si>
    <t>Rashi Peripherals Ltd</t>
  </si>
  <si>
    <t>RPTECH</t>
  </si>
  <si>
    <t>MM Forgings Ltd</t>
  </si>
  <si>
    <t>MMFL</t>
  </si>
  <si>
    <t>Tarsons Products Ltd</t>
  </si>
  <si>
    <t>TARSONS</t>
  </si>
  <si>
    <t>Insecticides (India) Ltd</t>
  </si>
  <si>
    <t>INSECTICID</t>
  </si>
  <si>
    <t>Nippon India ETF Nifty 1D Rate Liquid BeES</t>
  </si>
  <si>
    <t>LIQUIDBEES</t>
  </si>
  <si>
    <t>TIL Ltd</t>
  </si>
  <si>
    <t>TIL</t>
  </si>
  <si>
    <t>Mold-Tek Packaging Ltd</t>
  </si>
  <si>
    <t>MOLDTKPAC</t>
  </si>
  <si>
    <t>Goldiam International Ltd</t>
  </si>
  <si>
    <t>GOLDIAM</t>
  </si>
  <si>
    <t>Federal-Mogul Goetze (India) Ltd</t>
  </si>
  <si>
    <t>FMGOETZE</t>
  </si>
  <si>
    <t>Globus Spirits Ltd</t>
  </si>
  <si>
    <t>GLOBUSSPR</t>
  </si>
  <si>
    <t>Indian Hume Pipe Company Ltd</t>
  </si>
  <si>
    <t>INDIANHUME</t>
  </si>
  <si>
    <t>S H Kelkar and Company Ltd</t>
  </si>
  <si>
    <t>SHK</t>
  </si>
  <si>
    <t>Unitech Ltd</t>
  </si>
  <si>
    <t>UNITECH</t>
  </si>
  <si>
    <t>DEE Development Engineers Ltd</t>
  </si>
  <si>
    <t>DEEDEV</t>
  </si>
  <si>
    <t>Tasty Bite Eatables Ltd</t>
  </si>
  <si>
    <t>TASTYBITE</t>
  </si>
  <si>
    <t>Lumax Industries Ltd</t>
  </si>
  <si>
    <t>LUMAXIND</t>
  </si>
  <si>
    <t>B L Kashyap and Sons Ltd</t>
  </si>
  <si>
    <t>BLKASHYAP</t>
  </si>
  <si>
    <t>Dolat Algotech Ltd</t>
  </si>
  <si>
    <t>DOLATALGO</t>
  </si>
  <si>
    <t>EFC (I) Ltd</t>
  </si>
  <si>
    <t>EFCIL</t>
  </si>
  <si>
    <t>Distributors</t>
  </si>
  <si>
    <t>Orient Green Power Company Ltd</t>
  </si>
  <si>
    <t>GREENPOWER</t>
  </si>
  <si>
    <t>RPSG Ventures Ltd</t>
  </si>
  <si>
    <t>RPSGVENT</t>
  </si>
  <si>
    <t>Andrew Yule &amp; Co Ltd</t>
  </si>
  <si>
    <t>ANDREWYU</t>
  </si>
  <si>
    <t>Mangalam Cement Ltd</t>
  </si>
  <si>
    <t>MANGLMCEM</t>
  </si>
  <si>
    <t>Landmark Cars Ltd</t>
  </si>
  <si>
    <t>LANDMARK</t>
  </si>
  <si>
    <t>ADF Foods Ltd</t>
  </si>
  <si>
    <t>ADFFOODS</t>
  </si>
  <si>
    <t>Ajmera Realty &amp; Infra India Ltd</t>
  </si>
  <si>
    <t>AJMERA</t>
  </si>
  <si>
    <t>Raghav Productivity Enhancers Ltd</t>
  </si>
  <si>
    <t>RPEL</t>
  </si>
  <si>
    <t>Rane Holdings Ltd</t>
  </si>
  <si>
    <t>RANEHOLDIN</t>
  </si>
  <si>
    <t>Universal Cables Ltd</t>
  </si>
  <si>
    <t>UNIVCABLES</t>
  </si>
  <si>
    <t>DEN Networks Ltd</t>
  </si>
  <si>
    <t>DEN</t>
  </si>
  <si>
    <t>Panama Petrochem Ltd</t>
  </si>
  <si>
    <t>PANAMAPET</t>
  </si>
  <si>
    <t>Paramount Communications Ltd</t>
  </si>
  <si>
    <t>PARACABLES</t>
  </si>
  <si>
    <t>Geojit Financial Services Ltd</t>
  </si>
  <si>
    <t>GEOJITFSL</t>
  </si>
  <si>
    <t>Kalyani Investment Company Ltd</t>
  </si>
  <si>
    <t>KICL</t>
  </si>
  <si>
    <t>Xpro India Ltd</t>
  </si>
  <si>
    <t>XPROINDIA</t>
  </si>
  <si>
    <t>India Pesticides Ltd</t>
  </si>
  <si>
    <t>IPL</t>
  </si>
  <si>
    <t>Astec Lifesciences Ltd</t>
  </si>
  <si>
    <t>ASTEC</t>
  </si>
  <si>
    <t>Dreamfolks Services Ltd</t>
  </si>
  <si>
    <t>DREAMFOLKS</t>
  </si>
  <si>
    <t>Oriental Hotels Ltd</t>
  </si>
  <si>
    <t>ORIENTHOT</t>
  </si>
  <si>
    <t>Kody Technolab Ltd</t>
  </si>
  <si>
    <t>KODYTECH</t>
  </si>
  <si>
    <t>Pokarna Ltd</t>
  </si>
  <si>
    <t>POKARNA</t>
  </si>
  <si>
    <t>NIBE Ltd</t>
  </si>
  <si>
    <t>NIBE</t>
  </si>
  <si>
    <t>Jubilant Industries Ltd</t>
  </si>
  <si>
    <t>JUBLINDS</t>
  </si>
  <si>
    <t>SMS Pharmaceuticals Ltd</t>
  </si>
  <si>
    <t>SMSPHARMA</t>
  </si>
  <si>
    <t>Owais Metal and Mineral Processing Ltd</t>
  </si>
  <si>
    <t>OWAIS</t>
  </si>
  <si>
    <t>Sasken Technologies Ltd</t>
  </si>
  <si>
    <t>SASKEN</t>
  </si>
  <si>
    <t>Rupa &amp; Company Ltd</t>
  </si>
  <si>
    <t>RUPA</t>
  </si>
  <si>
    <t>Sai Silks (Kalamandir) Ltd</t>
  </si>
  <si>
    <t>KALAMANDIR</t>
  </si>
  <si>
    <t>Stove Kraft Ltd</t>
  </si>
  <si>
    <t>STOVEKRAFT</t>
  </si>
  <si>
    <t>Nitin Spinners Ltd</t>
  </si>
  <si>
    <t>NITINSPIN</t>
  </si>
  <si>
    <t>Welspun Specialty Solutions Ltd</t>
  </si>
  <si>
    <t>WELSPLSOL</t>
  </si>
  <si>
    <t>Vakrangee Limited</t>
  </si>
  <si>
    <t>VAKRANGEE</t>
  </si>
  <si>
    <t>Monarch Networth Capital Ltd</t>
  </si>
  <si>
    <t>MONARCH</t>
  </si>
  <si>
    <t>Parag Milk Foods Ltd</t>
  </si>
  <si>
    <t>PARAGMILK</t>
  </si>
  <si>
    <t>Apollo Pipes Ltd</t>
  </si>
  <si>
    <t>APOLLOPIPE</t>
  </si>
  <si>
    <t>Satin Creditcare Network Ltd</t>
  </si>
  <si>
    <t>SATIN</t>
  </si>
  <si>
    <t>Epack Durable Ltd</t>
  </si>
  <si>
    <t>EPACK</t>
  </si>
  <si>
    <t>John Cockerill India Ltd</t>
  </si>
  <si>
    <t>COCKERILL</t>
  </si>
  <si>
    <t>Industrial Machinery &amp; Supplies &amp; Components</t>
  </si>
  <si>
    <t>Cosmo First Ltd</t>
  </si>
  <si>
    <t>COSMOFIRST</t>
  </si>
  <si>
    <t>Sanghi Industries Ltd</t>
  </si>
  <si>
    <t>SANGHIIND</t>
  </si>
  <si>
    <t>TechNVision Ventures Ltd</t>
  </si>
  <si>
    <t>TECHNVISN</t>
  </si>
  <si>
    <t>Veritas (India) Ltd</t>
  </si>
  <si>
    <t>VERITAS</t>
  </si>
  <si>
    <t>IOL Chemicals and Pharmaceuticals Ltd</t>
  </si>
  <si>
    <t>IOLCP</t>
  </si>
  <si>
    <t>Pennar Industries Ltd</t>
  </si>
  <si>
    <t>PENIND</t>
  </si>
  <si>
    <t>Meghmani Organics Ltd</t>
  </si>
  <si>
    <t>MOL</t>
  </si>
  <si>
    <t>Lotus Chocolate Company Ltd</t>
  </si>
  <si>
    <t>LOTUSCHO</t>
  </si>
  <si>
    <t>Carysil Ltd</t>
  </si>
  <si>
    <t>CARYSIL</t>
  </si>
  <si>
    <t>Jyoti Structures Ltd</t>
  </si>
  <si>
    <t>JYOTISTRUC</t>
  </si>
  <si>
    <t>Cantabil Retail India Ltd</t>
  </si>
  <si>
    <t>CANTABIL</t>
  </si>
  <si>
    <t>Jaiprakash Associates Ltd</t>
  </si>
  <si>
    <t>JPASSOCIAT</t>
  </si>
  <si>
    <t>Tatva Chintan Pharma Chem Ltd</t>
  </si>
  <si>
    <t>TATVA</t>
  </si>
  <si>
    <t>Mukand Ltd</t>
  </si>
  <si>
    <t>MUKANDLTD</t>
  </si>
  <si>
    <t>GKW Ltd</t>
  </si>
  <si>
    <t>GKWLIMITED</t>
  </si>
  <si>
    <t>TTK Healthcare Ltd</t>
  </si>
  <si>
    <t>TTKHLTCARE</t>
  </si>
  <si>
    <t>IKIO Lighting Ltd</t>
  </si>
  <si>
    <t>IKIO</t>
  </si>
  <si>
    <t>Barbeque-Nation Hospitality Ltd</t>
  </si>
  <si>
    <t>BARBEQUE</t>
  </si>
  <si>
    <t>Ugro Capital Ltd</t>
  </si>
  <si>
    <t>UGROCAP</t>
  </si>
  <si>
    <t>Hester Biosciences Ltd</t>
  </si>
  <si>
    <t>HESTERBIO</t>
  </si>
  <si>
    <t>SG Finserve Ltd</t>
  </si>
  <si>
    <t>SGFIN</t>
  </si>
  <si>
    <t>Siyaram Silk Mills Ltd</t>
  </si>
  <si>
    <t>SIYSIL</t>
  </si>
  <si>
    <t>BF Investment Ltd</t>
  </si>
  <si>
    <t>BFINVEST</t>
  </si>
  <si>
    <t>Amrutanjan Health Care Ltd</t>
  </si>
  <si>
    <t>AMRUTANJAN</t>
  </si>
  <si>
    <t>Vardhman Special Steels Ltd</t>
  </si>
  <si>
    <t>VSSL</t>
  </si>
  <si>
    <t>ICICI Prudential Nifty 50 ETF</t>
  </si>
  <si>
    <t>NIFTYIETF</t>
  </si>
  <si>
    <t>Apcotex Industries Ltd</t>
  </si>
  <si>
    <t>APCOTEXIND</t>
  </si>
  <si>
    <t>Axiscades Technologies Ltd</t>
  </si>
  <si>
    <t>AXISCADES</t>
  </si>
  <si>
    <t>Vidhi Specialty Food Ingredients Ltd</t>
  </si>
  <si>
    <t>VIDHIING</t>
  </si>
  <si>
    <t>IFGL Refractories Ltd</t>
  </si>
  <si>
    <t>IFGLEXPOR</t>
  </si>
  <si>
    <t>Deccan Gold Mines Ltd</t>
  </si>
  <si>
    <t>DECNGOLD</t>
  </si>
  <si>
    <t>S.P.Apparels Ltd</t>
  </si>
  <si>
    <t>SPAL</t>
  </si>
  <si>
    <t>Themis Medicare Ltd</t>
  </si>
  <si>
    <t>THEMISMED</t>
  </si>
  <si>
    <t>Omaxe Ltd</t>
  </si>
  <si>
    <t>OMAXE</t>
  </si>
  <si>
    <t>DCW Ltd</t>
  </si>
  <si>
    <t>DCW</t>
  </si>
  <si>
    <t>Pnb Gilts Ltd</t>
  </si>
  <si>
    <t>PNBGILTS</t>
  </si>
  <si>
    <t>Nalwa Sons Investments Ltd</t>
  </si>
  <si>
    <t>NSIL</t>
  </si>
  <si>
    <t>63 Moons Technologies Ltd</t>
  </si>
  <si>
    <t>63MOONS</t>
  </si>
  <si>
    <t>Rossell India Ltd</t>
  </si>
  <si>
    <t>ROSSELLIND</t>
  </si>
  <si>
    <t>HIL Ltd</t>
  </si>
  <si>
    <t>HIL</t>
  </si>
  <si>
    <t>Tanfac Industries Ltd</t>
  </si>
  <si>
    <t>TANFACIND</t>
  </si>
  <si>
    <t>Krsnaa Diagnostics Ltd</t>
  </si>
  <si>
    <t>KRSNAA</t>
  </si>
  <si>
    <t>Som Distilleries and Breweries Ltd</t>
  </si>
  <si>
    <t>SDBL</t>
  </si>
  <si>
    <t>Shanti Educational Initiatives Ltd</t>
  </si>
  <si>
    <t>SEIL</t>
  </si>
  <si>
    <t>Hariom Pipe Industries Ltd</t>
  </si>
  <si>
    <t>HARIOMPIPE</t>
  </si>
  <si>
    <t>Talbros Automotive Components Ltd</t>
  </si>
  <si>
    <t>TALBROAUTO</t>
  </si>
  <si>
    <t>Uniparts India Ltd</t>
  </si>
  <si>
    <t>UNIPARTS</t>
  </si>
  <si>
    <t>Praveg Ltd</t>
  </si>
  <si>
    <t>PRAVEG</t>
  </si>
  <si>
    <t>Antony Waste Handling Cell Ltd</t>
  </si>
  <si>
    <t>AWHCL</t>
  </si>
  <si>
    <t>GRP Ltd</t>
  </si>
  <si>
    <t>GRPLTD</t>
  </si>
  <si>
    <t>Gocl Corporation Ltd</t>
  </si>
  <si>
    <t>GOCLCORP</t>
  </si>
  <si>
    <t>Oriental Rail Infrastructure Ltd</t>
  </si>
  <si>
    <t>ORIRAIL</t>
  </si>
  <si>
    <t>Updater Services Ltd</t>
  </si>
  <si>
    <t>UDS</t>
  </si>
  <si>
    <t>Seshasayee Paper and Boards Ltd</t>
  </si>
  <si>
    <t>SESHAPAPER</t>
  </si>
  <si>
    <t>Yasho Industries Ltd</t>
  </si>
  <si>
    <t>YASHO</t>
  </si>
  <si>
    <t>JISLDVREQS</t>
  </si>
  <si>
    <t>Andhra Paper Ltd</t>
  </si>
  <si>
    <t>ANDHRAPAP</t>
  </si>
  <si>
    <t>PIX Transmissions Ltd</t>
  </si>
  <si>
    <t>PIXTRANS</t>
  </si>
  <si>
    <t>Hubtown Ltd</t>
  </si>
  <si>
    <t>HUBTOWN</t>
  </si>
  <si>
    <t>Agro Tech Foods Ltd</t>
  </si>
  <si>
    <t>ATFL</t>
  </si>
  <si>
    <t>Yatra Online Ltd</t>
  </si>
  <si>
    <t>YATRA</t>
  </si>
  <si>
    <t>Advait Infratech Ltd</t>
  </si>
  <si>
    <t>ADVAIT</t>
  </si>
  <si>
    <t>Electrical Components &amp; Equipment</t>
  </si>
  <si>
    <t>Alpex Solar Ltd</t>
  </si>
  <si>
    <t>ALPEXSOLAR</t>
  </si>
  <si>
    <t>Summit Securities Ltd</t>
  </si>
  <si>
    <t>SUMMITSEC</t>
  </si>
  <si>
    <t>GPT Infraprojects Ltd</t>
  </si>
  <si>
    <t>GPTINFRA</t>
  </si>
  <si>
    <t>Suratwwala Business Group Ltd</t>
  </si>
  <si>
    <t>SBGLP</t>
  </si>
  <si>
    <t>Sanstar Ltd</t>
  </si>
  <si>
    <t>SANSTAR</t>
  </si>
  <si>
    <t>Gandhar Oil Refinery (INDIA) Ltd</t>
  </si>
  <si>
    <t>GANDHAR</t>
  </si>
  <si>
    <t>Nelco Ltd</t>
  </si>
  <si>
    <t>NELCO</t>
  </si>
  <si>
    <t>Balmer Lawrie Investments Ltd</t>
  </si>
  <si>
    <t>BLIL</t>
  </si>
  <si>
    <t>Wonder Electricals Ltd</t>
  </si>
  <si>
    <t>WEL</t>
  </si>
  <si>
    <t>Alicon Castalloy Ltd</t>
  </si>
  <si>
    <t>ALICON</t>
  </si>
  <si>
    <t>Deep Industries Ltd</t>
  </si>
  <si>
    <t>DEEPINDS</t>
  </si>
  <si>
    <t>Bombay Super Hybrid Seeds Ltd</t>
  </si>
  <si>
    <t>BSHSL</t>
  </si>
  <si>
    <t>Navkar Corporation Ltd</t>
  </si>
  <si>
    <t>NAVKARCORP</t>
  </si>
  <si>
    <t>Suryoday Small Finance Bank Ltd</t>
  </si>
  <si>
    <t>SURYODAY</t>
  </si>
  <si>
    <t>Mufin Green Finance Ltd</t>
  </si>
  <si>
    <t>MUFIN</t>
  </si>
  <si>
    <t>Aeroflex Industries Ltd</t>
  </si>
  <si>
    <t>AEROFLEX</t>
  </si>
  <si>
    <t>Indo Tech Transformers Ltd</t>
  </si>
  <si>
    <t>INDOTECH</t>
  </si>
  <si>
    <t>Kotak Gold Etf</t>
  </si>
  <si>
    <t>GOLD1</t>
  </si>
  <si>
    <t>Divgi TorqTransfer Systems Ltd</t>
  </si>
  <si>
    <t>DIVGIITTS</t>
  </si>
  <si>
    <t>Platinum Industries Ltd</t>
  </si>
  <si>
    <t>PLATIND</t>
  </si>
  <si>
    <t>Walchandnagar Industries Ltd</t>
  </si>
  <si>
    <t>WALCHANNAG</t>
  </si>
  <si>
    <t>Igarashi Motors India Ltd</t>
  </si>
  <si>
    <t>IGARASHI</t>
  </si>
  <si>
    <t>TAJ GVK Hotels and Resorts Ltd</t>
  </si>
  <si>
    <t>TAJGVK</t>
  </si>
  <si>
    <t>Centum Electronics Ltd</t>
  </si>
  <si>
    <t>CENTUM</t>
  </si>
  <si>
    <t>Fratelli Vineyards Ltd</t>
  </si>
  <si>
    <t>TINNATFL</t>
  </si>
  <si>
    <t>Udaipur Cement Works Ltd</t>
  </si>
  <si>
    <t>UDAICEMENT</t>
  </si>
  <si>
    <t>Sigachi Industries Ltd</t>
  </si>
  <si>
    <t>SIGACHI</t>
  </si>
  <si>
    <t>Sangam (India) Ltd</t>
  </si>
  <si>
    <t>SANGAMIND</t>
  </si>
  <si>
    <t>Expleo Solutions Ltd</t>
  </si>
  <si>
    <t>EXPLEOSOL</t>
  </si>
  <si>
    <t>Jagran Prakashan Ltd</t>
  </si>
  <si>
    <t>JAGRAN</t>
  </si>
  <si>
    <t>Veranda Learning Solutions Ltd</t>
  </si>
  <si>
    <t>VERANDA</t>
  </si>
  <si>
    <t>Ramco Industries Ltd</t>
  </si>
  <si>
    <t>RAMCOIND</t>
  </si>
  <si>
    <t>India Power Corporation Ltd</t>
  </si>
  <si>
    <t>DPSCLTD</t>
  </si>
  <si>
    <t>Wheels India Ltd</t>
  </si>
  <si>
    <t>WHEELS</t>
  </si>
  <si>
    <t>Madhya Bharat Agro Products Ltd</t>
  </si>
  <si>
    <t>MBAPL</t>
  </si>
  <si>
    <t>BLS E-Services Ltd</t>
  </si>
  <si>
    <t>BLSE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</si>
  <si>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</si>
  <si>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</si>
  <si>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</si>
  <si>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</si>
  <si>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</si>
  <si>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</si>
  <si>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Prataap Snacks Ltd</t>
  </si>
  <si>
    <t>DIAMONDYD</t>
  </si>
  <si>
    <t>Dr Agarwal's Eye Hospital Ltd</t>
  </si>
  <si>
    <t>DRAGARWQ</t>
  </si>
  <si>
    <t>Ram Ratna Wires Ltd</t>
  </si>
  <si>
    <t>RAMRAT</t>
  </si>
  <si>
    <t>Roto Pumps Ltd</t>
  </si>
  <si>
    <t>ROTO</t>
  </si>
  <si>
    <t>Excel Industries Ltd</t>
  </si>
  <si>
    <t>EXCELINDUS</t>
  </si>
  <si>
    <t>Hercules Hoists Ltd</t>
  </si>
  <si>
    <t>HERCULES</t>
  </si>
  <si>
    <t>Fedders Holding Ltd</t>
  </si>
  <si>
    <t>FEDDERSHOL</t>
  </si>
  <si>
    <t>I G Petrochemicals Ltd</t>
  </si>
  <si>
    <t>IGPL</t>
  </si>
  <si>
    <t>D Link (India) Limited</t>
  </si>
  <si>
    <t>DLINKINDIA</t>
  </si>
  <si>
    <t>Kilburn Engineering Ltd</t>
  </si>
  <si>
    <t>KLBRENG-B</t>
  </si>
  <si>
    <t>Master Trust Ltd</t>
  </si>
  <si>
    <t>MASTERTR</t>
  </si>
  <si>
    <t>Agarwal Industrial Corporation Ltd</t>
  </si>
  <si>
    <t>AGARIND</t>
  </si>
  <si>
    <t>Arman Financial Services Ltd</t>
  </si>
  <si>
    <t>ARMANFIN</t>
  </si>
  <si>
    <t>Dynacons Systems and Solutions Ltd</t>
  </si>
  <si>
    <t>DSSL</t>
  </si>
  <si>
    <t>Last Mile Enterprises Ltd</t>
  </si>
  <si>
    <t>LASTMILE</t>
  </si>
  <si>
    <t>Real Estate Development</t>
  </si>
  <si>
    <t>Jindal Drilling and Industries Ltd</t>
  </si>
  <si>
    <t>JINDRILL</t>
  </si>
  <si>
    <t>Kesar India Ltd</t>
  </si>
  <si>
    <t>KESAR</t>
  </si>
  <si>
    <t>Media Matrix Worldwide Ltd</t>
  </si>
  <si>
    <t>MMWL</t>
  </si>
  <si>
    <t>Irm Energy Ltd</t>
  </si>
  <si>
    <t>IRMENERGY</t>
  </si>
  <si>
    <t>BCL Industries Ltd</t>
  </si>
  <si>
    <t>BCLIND</t>
  </si>
  <si>
    <t>Shriram Properties Ltd</t>
  </si>
  <si>
    <t>SHRIRAMPPS</t>
  </si>
  <si>
    <t>Reliance Industrial Infrastructure Ltd</t>
  </si>
  <si>
    <t>RIIL</t>
  </si>
  <si>
    <t>Sirca Paints India Ltd</t>
  </si>
  <si>
    <t>SIRCA</t>
  </si>
  <si>
    <t>GTPL Hathway Ltd</t>
  </si>
  <si>
    <t>GTPL</t>
  </si>
  <si>
    <t>Om Infra Ltd</t>
  </si>
  <si>
    <t>OMINFRAL</t>
  </si>
  <si>
    <t>Heranba Industries Ltd</t>
  </si>
  <si>
    <t>HERANBA</t>
  </si>
  <si>
    <t>Pondy Oxides and Chemicals Ltd</t>
  </si>
  <si>
    <t>POCL</t>
  </si>
  <si>
    <t>Ador Welding Ltd</t>
  </si>
  <si>
    <t>ADORWELD</t>
  </si>
  <si>
    <t>Salzer Electronics Ltd</t>
  </si>
  <si>
    <t>SALZERELEC</t>
  </si>
  <si>
    <t>Everest Kanto Cylinder Ltd</t>
  </si>
  <si>
    <t>EKC</t>
  </si>
  <si>
    <t>Hi-Tech Gears Ltd</t>
  </si>
  <si>
    <t>HITECHGEAR</t>
  </si>
  <si>
    <t>G M Breweries Ltd</t>
  </si>
  <si>
    <t>GMBREW</t>
  </si>
  <si>
    <t>Atul Auto Ltd</t>
  </si>
  <si>
    <t>ATULAUTO</t>
  </si>
  <si>
    <t>Three Wheelers</t>
  </si>
  <si>
    <t>Kiri Industries Ltd</t>
  </si>
  <si>
    <t>KIRIINDUS</t>
  </si>
  <si>
    <t>GNA Axles Ltd</t>
  </si>
  <si>
    <t>GNA</t>
  </si>
  <si>
    <t>Precision Camshafts Ltd</t>
  </si>
  <si>
    <t>PRECAM</t>
  </si>
  <si>
    <t>Amines and Plasticizers Ltd</t>
  </si>
  <si>
    <t>AMNPLST</t>
  </si>
  <si>
    <t>Sadhana Nitro Chem Ltd</t>
  </si>
  <si>
    <t>SADHNANIQ</t>
  </si>
  <si>
    <t>Automobile Corp Of Goa Ltd</t>
  </si>
  <si>
    <t>ACGL</t>
  </si>
  <si>
    <t>Fairchem Organics Ltd</t>
  </si>
  <si>
    <t>FAIRCHEMOR</t>
  </si>
  <si>
    <t>India Nippon Electricals Ltd</t>
  </si>
  <si>
    <t>INDNIPPON</t>
  </si>
  <si>
    <t>Zota Health Care Ltd</t>
  </si>
  <si>
    <t>ZOTA</t>
  </si>
  <si>
    <t>Bigbloc Construction Ltd</t>
  </si>
  <si>
    <t>BIGBLOC</t>
  </si>
  <si>
    <t>Dcm Shriram Industries Ltd</t>
  </si>
  <si>
    <t>DCMSRIND</t>
  </si>
  <si>
    <t>Camlin Fine Sciences Ltd</t>
  </si>
  <si>
    <t>CAMLINFINE</t>
  </si>
  <si>
    <t>KKRRAFTON Developers Limited</t>
  </si>
  <si>
    <t>KDL</t>
  </si>
  <si>
    <t>Elpro International Ltd</t>
  </si>
  <si>
    <t>ELPROINTL</t>
  </si>
  <si>
    <t>Kokuyo Camlin Ltd</t>
  </si>
  <si>
    <t>KOKUYOCMLN</t>
  </si>
  <si>
    <t>Madras Fertilizers Ltd</t>
  </si>
  <si>
    <t>MADRASFERT</t>
  </si>
  <si>
    <t>Eimco Elecon (India) Ltd</t>
  </si>
  <si>
    <t>EIMCOELECO</t>
  </si>
  <si>
    <t>Paushak Ltd</t>
  </si>
  <si>
    <t>PAUSHAKLTD</t>
  </si>
  <si>
    <t>Southern Petrochemical Industries Corporation Ltd</t>
  </si>
  <si>
    <t>SPIC</t>
  </si>
  <si>
    <t>MIC Electronics Ltd</t>
  </si>
  <si>
    <t>MICEL</t>
  </si>
  <si>
    <t>Sportking India Ltd</t>
  </si>
  <si>
    <t>SPORTKING</t>
  </si>
  <si>
    <t>Jyoti Resins and Adhesives Ltd</t>
  </si>
  <si>
    <t>JYOTIRES</t>
  </si>
  <si>
    <t>Rama Steel Tubes Ltd</t>
  </si>
  <si>
    <t>RAMASTEEL</t>
  </si>
  <si>
    <t>Filatex India Ltd</t>
  </si>
  <si>
    <t>FILATEX</t>
  </si>
  <si>
    <t>Borosil Scientific Ltd</t>
  </si>
  <si>
    <t>BOROSCI</t>
  </si>
  <si>
    <t>Peninsula Land Ltd</t>
  </si>
  <si>
    <t>PENINLAND</t>
  </si>
  <si>
    <t>Tourism Finance Corporation of India Ltd</t>
  </si>
  <si>
    <t>TFCILTD</t>
  </si>
  <si>
    <t>Oriental Aromatics Ltd</t>
  </si>
  <si>
    <t>OAL</t>
  </si>
  <si>
    <t>Vascon Engineers Ltd</t>
  </si>
  <si>
    <t>VASCONEQ</t>
  </si>
  <si>
    <t>Motisons Jewellers Ltd</t>
  </si>
  <si>
    <t>MOTISONS</t>
  </si>
  <si>
    <t>Apparel &amp; Accessories Retailers</t>
  </si>
  <si>
    <t>ASM Technologies Ltd</t>
  </si>
  <si>
    <t>ASMTEC</t>
  </si>
  <si>
    <t>Eco Recycling Ltd</t>
  </si>
  <si>
    <t>ECORECO</t>
  </si>
  <si>
    <t>Subex Ltd</t>
  </si>
  <si>
    <t>SUBEXLTD</t>
  </si>
  <si>
    <t>Everest Industries Ltd</t>
  </si>
  <si>
    <t>EVERESTIND</t>
  </si>
  <si>
    <t>Building Products - Prefab Structures</t>
  </si>
  <si>
    <t>Popular Vehicles and Services Ltd</t>
  </si>
  <si>
    <t>PVSL</t>
  </si>
  <si>
    <t>Mishtann Foods Ltd</t>
  </si>
  <si>
    <t>MISHTANN</t>
  </si>
  <si>
    <t>Yamuna Syndicate Ltd</t>
  </si>
  <si>
    <t>YSL</t>
  </si>
  <si>
    <t>Krishana Phoschem Ltd</t>
  </si>
  <si>
    <t>KRISHANA</t>
  </si>
  <si>
    <t>Yuken India Ltd</t>
  </si>
  <si>
    <t>YUKEN</t>
  </si>
  <si>
    <t>Windlas Biotech Ltd</t>
  </si>
  <si>
    <t>WINDLAS</t>
  </si>
  <si>
    <t>Texmaco Infrastructure &amp; Holdings Ltd</t>
  </si>
  <si>
    <t>TEXINFRA</t>
  </si>
  <si>
    <t>Tamilnadu Newsprint &amp; Papers Ltd</t>
  </si>
  <si>
    <t>TNPL</t>
  </si>
  <si>
    <t>Century Enka Ltd</t>
  </si>
  <si>
    <t>CENTENKA</t>
  </si>
  <si>
    <t>Bharat Wire Ropes Ltd</t>
  </si>
  <si>
    <t>BHARATWIRE</t>
  </si>
  <si>
    <t>BMW Industries Ltd</t>
  </si>
  <si>
    <t>BMW</t>
  </si>
  <si>
    <t>Dhunseri Ventures Ltd</t>
  </si>
  <si>
    <t>DVL</t>
  </si>
  <si>
    <t>Kitex Garments Ltd</t>
  </si>
  <si>
    <t>KITEX</t>
  </si>
  <si>
    <t>Rico Auto Industries Ltd</t>
  </si>
  <si>
    <t>RICOAUTO</t>
  </si>
  <si>
    <t>Mangalore Chemicals and Fertilisers Ltd</t>
  </si>
  <si>
    <t>MANGCHEFER</t>
  </si>
  <si>
    <t>Rane (Madras) Ltd</t>
  </si>
  <si>
    <t>RML</t>
  </si>
  <si>
    <t>Centrum Capital Ltd</t>
  </si>
  <si>
    <t>CENTRUM</t>
  </si>
  <si>
    <t>Forbes Precision Tools and Machine Parts Ltd</t>
  </si>
  <si>
    <t>TOTEM</t>
  </si>
  <si>
    <t>TV Today Network Limited</t>
  </si>
  <si>
    <t>TVTODAY</t>
  </si>
  <si>
    <t>India Motor Parts &amp; Accessories Ltd</t>
  </si>
  <si>
    <t>IMPAL</t>
  </si>
  <si>
    <t>Solex Energy Ltd</t>
  </si>
  <si>
    <t>SOLEX</t>
  </si>
  <si>
    <t>Suyog Telematics Ltd</t>
  </si>
  <si>
    <t>SUYOG</t>
  </si>
  <si>
    <t>Butterfly Gandhimathi Appliances Ltd</t>
  </si>
  <si>
    <t>BUTTERFLY</t>
  </si>
  <si>
    <t>Swelect Energy Systems Ltd</t>
  </si>
  <si>
    <t>SWELECTES</t>
  </si>
  <si>
    <t>Steel Exchange India Ltd</t>
  </si>
  <si>
    <t>STEELXIND</t>
  </si>
  <si>
    <t>NIIT Ltd</t>
  </si>
  <si>
    <t>NIITLTD</t>
  </si>
  <si>
    <t>Manali Petrochemicals Ltd</t>
  </si>
  <si>
    <t>MANALIPETC</t>
  </si>
  <si>
    <t>Macpower CNC Machines Ltd</t>
  </si>
  <si>
    <t>MACPOWER</t>
  </si>
  <si>
    <t>Systematix Corporate Services Ltd</t>
  </si>
  <si>
    <t>SYSTMTXC</t>
  </si>
  <si>
    <t>SMC Global Securities Ltd</t>
  </si>
  <si>
    <t>SMCGLOBAL</t>
  </si>
  <si>
    <t>Polo Queen Industrial and Fintech Ltd</t>
  </si>
  <si>
    <t>PQIF</t>
  </si>
  <si>
    <t>Sakuma Exports Ltd</t>
  </si>
  <si>
    <t>SAKUMA</t>
  </si>
  <si>
    <t>AMIC Forging Ltd</t>
  </si>
  <si>
    <t>AMIC</t>
  </si>
  <si>
    <t>Steel</t>
  </si>
  <si>
    <t>Aaswa Trading and Exports Ltd</t>
  </si>
  <si>
    <t>TCC</t>
  </si>
  <si>
    <t>Real Estate Services</t>
  </si>
  <si>
    <t>Allsec Technologies Ltd</t>
  </si>
  <si>
    <t>ALLSEC</t>
  </si>
  <si>
    <t>Kotak Nifty 50 ETF</t>
  </si>
  <si>
    <t>NIFTY1</t>
  </si>
  <si>
    <t>GPT Healthcare Ltd</t>
  </si>
  <si>
    <t>GPTHEALTH</t>
  </si>
  <si>
    <t>Likhitha Infrastructure Ltd</t>
  </si>
  <si>
    <t>LIKHITHA</t>
  </si>
  <si>
    <t>Taneja Aerospace and Aviation Ltd</t>
  </si>
  <si>
    <t>TANAA</t>
  </si>
  <si>
    <t>Hexa Tradex Ltd</t>
  </si>
  <si>
    <t>HEXATRADEX</t>
  </si>
  <si>
    <t>Andhra Sugars Ltd</t>
  </si>
  <si>
    <t>ANDHRSUGAR</t>
  </si>
  <si>
    <t>5Paisa Capital Ltd</t>
  </si>
  <si>
    <t>5PAISA</t>
  </si>
  <si>
    <t>Syncom Formulations (India) Ltd</t>
  </si>
  <si>
    <t>SYNCOMF</t>
  </si>
  <si>
    <t>Ngl Fine Chem Ltd</t>
  </si>
  <si>
    <t>NGLFINE</t>
  </si>
  <si>
    <t>Punjab Chemicals and Crop Protection Ltd</t>
  </si>
  <si>
    <t>PUNJABCHEM</t>
  </si>
  <si>
    <t>Sterling Tools Ltd</t>
  </si>
  <si>
    <t>STERTOOLS</t>
  </si>
  <si>
    <t>Shankara Building Products Ltd</t>
  </si>
  <si>
    <t>SHANKARA</t>
  </si>
  <si>
    <t>ULTRAMARINE &amp; PIGMENTS Ltd</t>
  </si>
  <si>
    <t>ULTRAMAR</t>
  </si>
  <si>
    <t>Brightcom Group Ltd</t>
  </si>
  <si>
    <t>BCG</t>
  </si>
  <si>
    <t>Timex Group India Ltd</t>
  </si>
  <si>
    <t>TIMEX</t>
  </si>
  <si>
    <t>RIR Power Electronics Ltd</t>
  </si>
  <si>
    <t>RIR</t>
  </si>
  <si>
    <t>Asian Energy Services Ltd</t>
  </si>
  <si>
    <t>ASIANENE</t>
  </si>
  <si>
    <t>Associated Alcohols &amp; Breweries Ltd</t>
  </si>
  <si>
    <t>ASALCBR</t>
  </si>
  <si>
    <t>Shiva Cement Ltd</t>
  </si>
  <si>
    <t>SHIVACEM</t>
  </si>
  <si>
    <t>Spacenet Enterprises India Ltd</t>
  </si>
  <si>
    <t>SPCENET</t>
  </si>
  <si>
    <t>Kellton Tech Solutions Ltd</t>
  </si>
  <si>
    <t>KELLTONTEC</t>
  </si>
  <si>
    <t>One Point One Solutions Ltd</t>
  </si>
  <si>
    <t>ONEPOINT</t>
  </si>
  <si>
    <t>Ramco Systems Ltd</t>
  </si>
  <si>
    <t>RAMCOSYS</t>
  </si>
  <si>
    <t>Rishabh Instruments Ltd</t>
  </si>
  <si>
    <t>RISHABH</t>
  </si>
  <si>
    <t>Shree Digvijay Cement Co Ltd</t>
  </si>
  <si>
    <t>SHREDIGCEM</t>
  </si>
  <si>
    <t>Wardwizard Innovations &amp; Mobility Ltd</t>
  </si>
  <si>
    <t>WARDINMOBI</t>
  </si>
  <si>
    <t>Saurashtra Cement Ltd</t>
  </si>
  <si>
    <t>SAURASHCEM</t>
  </si>
  <si>
    <t>Monte Carlo Fashions Ltd</t>
  </si>
  <si>
    <t>MONTECARLO</t>
  </si>
  <si>
    <t>Max India Ltd</t>
  </si>
  <si>
    <t>MAXIND</t>
  </si>
  <si>
    <t>Hind Rectifiers Ltd</t>
  </si>
  <si>
    <t>HIRECT</t>
  </si>
  <si>
    <t>Himatsingka Seide Ltd</t>
  </si>
  <si>
    <t>HIMATSEIDE</t>
  </si>
  <si>
    <t>Capital Small Finance Bank Ltd</t>
  </si>
  <si>
    <t>CAPITALSFB</t>
  </si>
  <si>
    <t>CFF Fluid Control Ltd</t>
  </si>
  <si>
    <t>CFF</t>
  </si>
  <si>
    <t>Aerospace &amp; Defense</t>
  </si>
  <si>
    <t>Mukka Proteins Ltd</t>
  </si>
  <si>
    <t>MUKKA</t>
  </si>
  <si>
    <t>Allcargo Gati Ltd</t>
  </si>
  <si>
    <t>ACLGATI</t>
  </si>
  <si>
    <t>Kirloskar Electric Company Ltd</t>
  </si>
  <si>
    <t>KECL</t>
  </si>
  <si>
    <t>Kernex Microsystems (India) Ltd</t>
  </si>
  <si>
    <t>KERNEX</t>
  </si>
  <si>
    <t>Kamdhenu Ltd</t>
  </si>
  <si>
    <t>KAMDHENU</t>
  </si>
  <si>
    <t>Wealth First Portfolio Managers Ltd</t>
  </si>
  <si>
    <t>WEALTH</t>
  </si>
  <si>
    <t>Selan Exploration Technology Ltd</t>
  </si>
  <si>
    <t>SELAN</t>
  </si>
  <si>
    <t>Panorama Studios International Ltd</t>
  </si>
  <si>
    <t>PANORAMA</t>
  </si>
  <si>
    <t>Cosmic CRF Ltd</t>
  </si>
  <si>
    <t>COSMICCRF</t>
  </si>
  <si>
    <t>Kopran Ltd</t>
  </si>
  <si>
    <t>KOPRAN</t>
  </si>
  <si>
    <t>Dwarikesh Sugar Industries Ltd</t>
  </si>
  <si>
    <t>DWARKESH</t>
  </si>
  <si>
    <t>Matrimony.Com Ltd</t>
  </si>
  <si>
    <t>MATRIMONY</t>
  </si>
  <si>
    <t>Best Agrolife Ltd</t>
  </si>
  <si>
    <t>BESTAGRO</t>
  </si>
  <si>
    <t>Basilic Fly Studio Ltd</t>
  </si>
  <si>
    <t>BASILIC</t>
  </si>
  <si>
    <t>Kabra Extrusion Technik Ltd</t>
  </si>
  <si>
    <t>KABRAEXTRU</t>
  </si>
  <si>
    <t>R K Swamy Ltd</t>
  </si>
  <si>
    <t>RKSWAMY</t>
  </si>
  <si>
    <t>Automotive Stampings and Assemblies Ltd</t>
  </si>
  <si>
    <t>ASAL</t>
  </si>
  <si>
    <t>Beekay Steel Industries Ltd</t>
  </si>
  <si>
    <t>BEEKAY</t>
  </si>
  <si>
    <t>Lincoln Pharmaceuticals Ltd</t>
  </si>
  <si>
    <t>LINCOLN</t>
  </si>
  <si>
    <t>Mercury Ev-Tech Ltd</t>
  </si>
  <si>
    <t>MERCURYEV</t>
  </si>
  <si>
    <t>Dhampur Sugar Mills Ltd</t>
  </si>
  <si>
    <t>DHAMPURSUG</t>
  </si>
  <si>
    <t>Arrow Greentech Ltd</t>
  </si>
  <si>
    <t>ARROWGREEN</t>
  </si>
  <si>
    <t>Xchanging Solutions Ltd</t>
  </si>
  <si>
    <t>XCHANGING</t>
  </si>
  <si>
    <t>Alphalogic Techsys Ltd</t>
  </si>
  <si>
    <t>ALPHALOGIC</t>
  </si>
  <si>
    <t>Avadh Sugar &amp; Energy Ltd</t>
  </si>
  <si>
    <t>AVADHSUGAR</t>
  </si>
  <si>
    <t>KMC Speciality Hospitals (India) Ltd</t>
  </si>
  <si>
    <t>KMCSHIL</t>
  </si>
  <si>
    <t>Trident Techlabs Ltd</t>
  </si>
  <si>
    <t>TECHLABS</t>
  </si>
  <si>
    <t>Sunshine Capital Ltd</t>
  </si>
  <si>
    <t>SCL</t>
  </si>
  <si>
    <t>Steelcast Ltd</t>
  </si>
  <si>
    <t>STEELCAS</t>
  </si>
  <si>
    <t>New Delhi Television Ltd</t>
  </si>
  <si>
    <t>NDTV</t>
  </si>
  <si>
    <t>Asian Star Co Ltd</t>
  </si>
  <si>
    <t>ASTAR</t>
  </si>
  <si>
    <t>Faze Three Ltd</t>
  </si>
  <si>
    <t>FAZE3Q</t>
  </si>
  <si>
    <t>AVT Natural Products Ltd</t>
  </si>
  <si>
    <t>AVTNPL</t>
  </si>
  <si>
    <t>Chaman Lal Setia Exports Ltd</t>
  </si>
  <si>
    <t>CLSEL</t>
  </si>
  <si>
    <t>Kuantum Papers Ltd</t>
  </si>
  <si>
    <t>KUANTUM</t>
  </si>
  <si>
    <t>Control Print Ltd</t>
  </si>
  <si>
    <t>CONTROLPR</t>
  </si>
  <si>
    <t>Dynamic Cables Ltd</t>
  </si>
  <si>
    <t>DYCL</t>
  </si>
  <si>
    <t>HLV Ltd</t>
  </si>
  <si>
    <t>HLVLTD</t>
  </si>
  <si>
    <t>Beta Drugs Ltd</t>
  </si>
  <si>
    <t>BETA</t>
  </si>
  <si>
    <t>NDR Auto Components Ltd</t>
  </si>
  <si>
    <t>NDRAUTO</t>
  </si>
  <si>
    <t>Raj Rayon Industries Ltd</t>
  </si>
  <si>
    <t>RAJRILTD</t>
  </si>
  <si>
    <t>Saint-Gobain Sekurit India Ltd</t>
  </si>
  <si>
    <t>SAINTGOBAIN</t>
  </si>
  <si>
    <t>MSP Steel &amp; Power Ltd</t>
  </si>
  <si>
    <t>MSPL</t>
  </si>
  <si>
    <t>Snowman Logistics Ltd</t>
  </si>
  <si>
    <t>SNOWMAN</t>
  </si>
  <si>
    <t>Filatex Fashions Ltd</t>
  </si>
  <si>
    <t>FILATFASH</t>
  </si>
  <si>
    <t>JG Chemicals Ltd</t>
  </si>
  <si>
    <t>JGCHEM</t>
  </si>
  <si>
    <t>Remus Pharmaceuticals Ltd</t>
  </si>
  <si>
    <t>REMUS</t>
  </si>
  <si>
    <t>Aptech Ltd</t>
  </si>
  <si>
    <t>APTECHT</t>
  </si>
  <si>
    <t>Marsons Ltd</t>
  </si>
  <si>
    <t>MARSONS</t>
  </si>
  <si>
    <t>GIC Housing Finance Ltd</t>
  </si>
  <si>
    <t>GICHSGFIN</t>
  </si>
  <si>
    <t>VLS Finance Ltd</t>
  </si>
  <si>
    <t>VLSFINANCE</t>
  </si>
  <si>
    <t>NACL Industries Ltd</t>
  </si>
  <si>
    <t>NACLIND</t>
  </si>
  <si>
    <t>Mafatlal Industries Ltd</t>
  </si>
  <si>
    <t>MAFATIND</t>
  </si>
  <si>
    <t>Vardhman Holdings Ltd</t>
  </si>
  <si>
    <t>VHL</t>
  </si>
  <si>
    <t>Uttam Sugar Mills Ltd</t>
  </si>
  <si>
    <t>UTTAMSUGAR</t>
  </si>
  <si>
    <t>Ester Industries Ltd</t>
  </si>
  <si>
    <t>ESTER</t>
  </si>
  <si>
    <t>Sat Industries Ltd</t>
  </si>
  <si>
    <t>SATINDLTD</t>
  </si>
  <si>
    <t>Nelcast Ltd</t>
  </si>
  <si>
    <t>NELCAST</t>
  </si>
  <si>
    <t>Aurum Proptech Ltd</t>
  </si>
  <si>
    <t>AURUM</t>
  </si>
  <si>
    <t>Ksolves India Ltd</t>
  </si>
  <si>
    <t>KSOLVES</t>
  </si>
  <si>
    <t>State Trading Corporation of India Ltd</t>
  </si>
  <si>
    <t>STCINDIA</t>
  </si>
  <si>
    <t>Signpost India Ltd</t>
  </si>
  <si>
    <t>SIGNPOST</t>
  </si>
  <si>
    <t>Sika Interplant Systems Ltd</t>
  </si>
  <si>
    <t>SIKA</t>
  </si>
  <si>
    <t>Knowledge Marine &amp; Engineering Works Ltd</t>
  </si>
  <si>
    <t>KMEW</t>
  </si>
  <si>
    <t>Marine Transportation</t>
  </si>
  <si>
    <t>Khazanchi Jewellers Ltd</t>
  </si>
  <si>
    <t>KHAZANCHI</t>
  </si>
  <si>
    <t>Apparel, Accessories &amp; Luxury Goods</t>
  </si>
  <si>
    <t>Eraaya Lifespaces Ltd</t>
  </si>
  <si>
    <t>ERAAYA</t>
  </si>
  <si>
    <t>Oswal Greentech Ltd</t>
  </si>
  <si>
    <t>OSWALGREEN</t>
  </si>
  <si>
    <t>Dharmaj Crop Guard Ltd</t>
  </si>
  <si>
    <t>DHARMAJ</t>
  </si>
  <si>
    <t>Chemfab Alkalis Ltd</t>
  </si>
  <si>
    <t>CHEMFAB</t>
  </si>
  <si>
    <t>Enkei Wheels (India) Ltd</t>
  </si>
  <si>
    <t>ENKEIWHEL</t>
  </si>
  <si>
    <t>Lancer Container Lines Ltd</t>
  </si>
  <si>
    <t>LANCER</t>
  </si>
  <si>
    <t>Zodiac Energy Ltd</t>
  </si>
  <si>
    <t>ZODIAC</t>
  </si>
  <si>
    <t>Pakka Limited</t>
  </si>
  <si>
    <t>PAKKA</t>
  </si>
  <si>
    <t>Vashu Bhagnani Industries Ltd</t>
  </si>
  <si>
    <t>POOJAENT</t>
  </si>
  <si>
    <t>Bliss GVS Pharma Ltd</t>
  </si>
  <si>
    <t>BLISSGVS</t>
  </si>
  <si>
    <t>SPML Infra Ltd</t>
  </si>
  <si>
    <t>SPMLINFRA</t>
  </si>
  <si>
    <t>Indo Rama Synthetics (India) Ltd</t>
  </si>
  <si>
    <t>INDORAMA</t>
  </si>
  <si>
    <t>Ganesh Benzoplast Ltd</t>
  </si>
  <si>
    <t>GANESHBE</t>
  </si>
  <si>
    <t>Sandesh Ltd</t>
  </si>
  <si>
    <t>SANDESH</t>
  </si>
  <si>
    <t>BEML Land Assets Ltd</t>
  </si>
  <si>
    <t>BLAL</t>
  </si>
  <si>
    <t>Prakash Pipes Ltd</t>
  </si>
  <si>
    <t>PPL</t>
  </si>
  <si>
    <t>Arihant Superstructures Ltd</t>
  </si>
  <si>
    <t>ARIHANTSUP</t>
  </si>
  <si>
    <t>VL E-Governance &amp; IT Solutions Ltd</t>
  </si>
  <si>
    <t>VLEGOV</t>
  </si>
  <si>
    <t>Bharat Parenterals Ltd</t>
  </si>
  <si>
    <t>BPLPHARMA</t>
  </si>
  <si>
    <t>Crest Ventures Ltd</t>
  </si>
  <si>
    <t>CREST</t>
  </si>
  <si>
    <t>Vinyas Innovative Technologies Ltd</t>
  </si>
  <si>
    <t>VINYAS</t>
  </si>
  <si>
    <t>Satia Industries Ltd</t>
  </si>
  <si>
    <t>SATIA</t>
  </si>
  <si>
    <t>Ganesh Green Bharat Ltd</t>
  </si>
  <si>
    <t>GGBL</t>
  </si>
  <si>
    <t>Shalimar Paints Ltd</t>
  </si>
  <si>
    <t>SHALPAINTS</t>
  </si>
  <si>
    <t>Veefin Solutions Ltd</t>
  </si>
  <si>
    <t>VEEFIN</t>
  </si>
  <si>
    <t>Application Software</t>
  </si>
  <si>
    <t>Nahar Spinning Mills Ltd</t>
  </si>
  <si>
    <t>NAHARSPING</t>
  </si>
  <si>
    <t>Jay Bharat Maruti Ltd</t>
  </si>
  <si>
    <t>JAYBARMARU</t>
  </si>
  <si>
    <t>Allied Digital Services Ltd</t>
  </si>
  <si>
    <t>ADSL</t>
  </si>
  <si>
    <t>Sri Adhikari Brothers Television Network Ltd</t>
  </si>
  <si>
    <t>SABTNL</t>
  </si>
  <si>
    <t>Electrotherm (India) Ltd</t>
  </si>
  <si>
    <t>ELECTHERM</t>
  </si>
  <si>
    <t>AGS Transact Technologies Ltd</t>
  </si>
  <si>
    <t>AGSTRA</t>
  </si>
  <si>
    <t>Manoj Vaibhav Gems N Jewellers Ltd</t>
  </si>
  <si>
    <t>MVGJL</t>
  </si>
  <si>
    <t>Vilas Transcore Ltd</t>
  </si>
  <si>
    <t>VILAS</t>
  </si>
  <si>
    <t>Gulshan Polyols Ltd</t>
  </si>
  <si>
    <t>GULPOLY</t>
  </si>
  <si>
    <t>Ceinsys Tech Ltd</t>
  </si>
  <si>
    <t>CEINSYSTECH</t>
  </si>
  <si>
    <t>Allcargo Terminals Ltd</t>
  </si>
  <si>
    <t>ATL</t>
  </si>
  <si>
    <t>Kriti Industries (India) Limited</t>
  </si>
  <si>
    <t>KRITI</t>
  </si>
  <si>
    <t>Transindia Real Estate Ltd</t>
  </si>
  <si>
    <t>TREL</t>
  </si>
  <si>
    <t>Sahana System Ltd</t>
  </si>
  <si>
    <t>SAHANA</t>
  </si>
  <si>
    <t>Kamdhenu Ventures Ltd</t>
  </si>
  <si>
    <t>KAMOPAINTS</t>
  </si>
  <si>
    <t>Indo Amines Ltd</t>
  </si>
  <si>
    <t>INDOAMIN</t>
  </si>
  <si>
    <t>Tribhovandas Bhimji Zaveri Ltd</t>
  </si>
  <si>
    <t>TBZ</t>
  </si>
  <si>
    <t>Windsor Machines Ltd</t>
  </si>
  <si>
    <t>WINDMACHIN</t>
  </si>
  <si>
    <t>Uniphos Enterprises Ltd</t>
  </si>
  <si>
    <t>UNIENTER</t>
  </si>
  <si>
    <t>Waaree Technologies Ltd</t>
  </si>
  <si>
    <t>WAAREE</t>
  </si>
  <si>
    <t>Credo Brands Marketing Ltd</t>
  </si>
  <si>
    <t>MUFTI</t>
  </si>
  <si>
    <t>Men's Clothing</t>
  </si>
  <si>
    <t>Valiant Organics Ltd</t>
  </si>
  <si>
    <t>VALIANTORG</t>
  </si>
  <si>
    <t>Vimta Labs Ltd</t>
  </si>
  <si>
    <t>VIMTALABS</t>
  </si>
  <si>
    <t>Ravindra Energy Ltd</t>
  </si>
  <si>
    <t>RELTD</t>
  </si>
  <si>
    <t>3B Blackbio DX Ltd</t>
  </si>
  <si>
    <t>3BBLACKBIO</t>
  </si>
  <si>
    <t>Fertilizers &amp; Agricultural Chemicals</t>
  </si>
  <si>
    <t>Ice Make Refrigeration Ltd</t>
  </si>
  <si>
    <t>ICEMAKE</t>
  </si>
  <si>
    <t>Bajaj Healthcare Ltd</t>
  </si>
  <si>
    <t>BAJAJHCARE</t>
  </si>
  <si>
    <t>IST Ltd</t>
  </si>
  <si>
    <t>ISTLTD</t>
  </si>
  <si>
    <t>Z F Steering Gear (India) Ltd</t>
  </si>
  <si>
    <t>ZFSTEERING</t>
  </si>
  <si>
    <t>RACL Geartech Ltd</t>
  </si>
  <si>
    <t>RACLGEAR</t>
  </si>
  <si>
    <t>Jaykay Enterprises Ltd</t>
  </si>
  <si>
    <t>JAYKAY</t>
  </si>
  <si>
    <t>Sutlej Textiles and Industries Ltd</t>
  </si>
  <si>
    <t>SUTLEJTEX</t>
  </si>
  <si>
    <t>Innovana Thinklabs Ltd</t>
  </si>
  <si>
    <t>INNOVANA</t>
  </si>
  <si>
    <t>Urja Global Ltd</t>
  </si>
  <si>
    <t>URJA</t>
  </si>
  <si>
    <t>Elin Electronics Ltd</t>
  </si>
  <si>
    <t>ELIN</t>
  </si>
  <si>
    <t>Magadh Sugar &amp; Energy Ltd</t>
  </si>
  <si>
    <t>MAGADSUGAR</t>
  </si>
  <si>
    <t>Anuh Pharma Ltd</t>
  </si>
  <si>
    <t>ANUHPHR</t>
  </si>
  <si>
    <t>Heubach Colorants India Ltd</t>
  </si>
  <si>
    <t>HEUBACHIND</t>
  </si>
  <si>
    <t>Kothari Petrochemicals Ltd</t>
  </si>
  <si>
    <t>KOTHARIPET</t>
  </si>
  <si>
    <t>20 Microns Ltd</t>
  </si>
  <si>
    <t>20MICRONS</t>
  </si>
  <si>
    <t>Australian Premium Solar (India) Ltd</t>
  </si>
  <si>
    <t>APS</t>
  </si>
  <si>
    <t>Photovoltaic Solar Systems &amp; Equipment</t>
  </si>
  <si>
    <t>Finkurve Financial Services Ltd</t>
  </si>
  <si>
    <t>FINKURVE</t>
  </si>
  <si>
    <t>Industrial and Prudential Investment Co Ltd</t>
  </si>
  <si>
    <t>INDPRUD</t>
  </si>
  <si>
    <t>Algoquant Fintech Ltd</t>
  </si>
  <si>
    <t>AQFINTECH</t>
  </si>
  <si>
    <t>Meson Valves India Ltd</t>
  </si>
  <si>
    <t>MESON</t>
  </si>
  <si>
    <t>Orient Paper and Industries Ltd</t>
  </si>
  <si>
    <t>ORIENTPPR</t>
  </si>
  <si>
    <t>Krystal Integrated Services Ltd</t>
  </si>
  <si>
    <t>KRYSTAL</t>
  </si>
  <si>
    <t>Munjal Auto Industries Ltd</t>
  </si>
  <si>
    <t>MUNJALAU</t>
  </si>
  <si>
    <t>Bajaj Steel Industries Ltd</t>
  </si>
  <si>
    <t>BAJAJST</t>
  </si>
  <si>
    <t>Voith Paper Fabrics India Ltd</t>
  </si>
  <si>
    <t>VOITHPAPR</t>
  </si>
  <si>
    <t>Emkay Taps and Cutting Tools Ltd</t>
  </si>
  <si>
    <t>EMKAYTOOLS</t>
  </si>
  <si>
    <t>Vintage Coffee and Beverages Ltd</t>
  </si>
  <si>
    <t>VINCOFE</t>
  </si>
  <si>
    <t>Dhanlaxmi Bank Ltd</t>
  </si>
  <si>
    <t>DHANBANK</t>
  </si>
  <si>
    <t>Pudumjee Paper Products Ltd</t>
  </si>
  <si>
    <t>PDMJEPAPER</t>
  </si>
  <si>
    <t>AGI Infra Ltd</t>
  </si>
  <si>
    <t>AGIIL</t>
  </si>
  <si>
    <t>Saraswati Commercial (India) Ltd</t>
  </si>
  <si>
    <t>ZSARACOM</t>
  </si>
  <si>
    <t>K&amp;R Rail Engineering Ltd</t>
  </si>
  <si>
    <t>KRRAIL</t>
  </si>
  <si>
    <t>RSWM Ltd</t>
  </si>
  <si>
    <t>RSWM</t>
  </si>
  <si>
    <t>Benares Hotels Ltd</t>
  </si>
  <si>
    <t>BENARAS</t>
  </si>
  <si>
    <t>Infobeans Technologies Ltd</t>
  </si>
  <si>
    <t>INFOBEAN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</si>
  <si>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</si>
  <si>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</si>
  <si>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</si>
  <si>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</si>
  <si>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</si>
  <si>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</si>
  <si>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</si>
  <si>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</si>
  <si>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Automobile and Auto Components</t>
  </si>
  <si>
    <t>Power</t>
  </si>
  <si>
    <t>Metals &amp; Mining</t>
  </si>
  <si>
    <t>Construction Materials</t>
  </si>
  <si>
    <t>Consumer Services</t>
  </si>
  <si>
    <t>Services</t>
  </si>
  <si>
    <t>Capital Goods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</si>
  <si>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</si>
  <si>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</si>
  <si>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</si>
  <si>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</si>
  <si>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</si>
  <si>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</si>
  <si>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</si>
  <si>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Count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</si>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</sst>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F1C576-B7EE-41CA-9CD2-3ECCDAF6A429}" name="Table3" displayName="Table3" ref="A1:Z122" totalsRowShown="0">
  <sortState xmlns:xlrd2="http://schemas.microsoft.com/office/spreadsheetml/2017/richdata2" ref="A2:Z122">
    <sortCondition ref="Z1:Z122"/>
  </sortState>
  <tableColumns count="26">
    <tableColumn id="1" xr3:uid="{7E3A4C92-6044-4D38-942C-D06F642950D2}" name="Sub-Sector"/>
    <tableColumn id="2" xr3:uid="{884B7742-A64F-4360-8A04-21A3AA3F42D8}" name="Count" dataDxfId="56">
      <calculatedColumnFormula>COUNTIFS(Table2[Sub-Sector],Table3[[#This Row],[Sub-Sector]])</calculatedColumnFormula>
    </tableColumn>
    <tableColumn id="3" xr3:uid="{C60FC003-B17F-4872-9CCD-15B438177AF2}" name="Uptrend" dataDxfId="55">
      <calculatedColumnFormula>COUNTIFS(Table2[Sub-Sector],Table3[[#This Row],[Sub-Sector]],Table2[Uptrend],"Uptrend")/Table3[[#This Row],[Count]]</calculatedColumnFormula>
    </tableColumn>
    <tableColumn id="4" xr3:uid="{67537D09-70FA-4C39-BC9A-9BA75B5018C9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A643D8CE-B16B-4B38-97EC-574CB3F3C929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A8187B7C-EEFD-4319-B6E6-6310C17298F9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B48C3752-3F75-41E6-9602-AEC4C8159814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393AC3EE-1C3C-4FBF-8A38-3972990A9399}" name="RSI" dataDxfId="50">
      <calculatedColumnFormula>COUNTIFS(Table2[Sub-Sector],Table3[[#This Row],[Sub-Sector]],Table2[RSI Exponential â€“ 14D],"&gt;=50")/Table3[[#This Row],[Count]]</calculatedColumnFormula>
    </tableColumn>
    <tableColumn id="9" xr3:uid="{CC907291-AF84-40A2-8133-145DF3B8C9DA}" name="Relative Volume" dataDxfId="49">
      <calculatedColumnFormula>COUNTIFS(Table2[Sub-Sector],Table3[[#This Row],[Sub-Sector]],Table2[Relative Volume],"&gt;=1")/Table3[[#This Row],[Count]]</calculatedColumnFormula>
    </tableColumn>
    <tableColumn id="10" xr3:uid="{73ED0B03-1B99-44FF-ABBE-A33518C94753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8D84B54E-F5FC-46A3-88D0-49178865E083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DCFADB31-0F97-4253-8712-A227EBBF5C9D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07A976EA-A8D8-4520-97E5-465EA0D50C1C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AF9678E4-FA77-4714-97FC-62F3AC9A1EC2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F9B6D487-7358-4F3E-898E-1B3D85DC71CE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6540BC92-D46B-4CAC-B8C1-DEF4F4375575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C978AFF4-243A-4A56-8E81-877D96463E15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41581E20-F9CB-456C-9504-AB5629898776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ACCBBFB5-D218-4422-93A6-7C4D0B64EEEA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507F78FA-6BF8-4C95-AABE-850AA067E0E4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08E8A821-481E-4AA7-BDA6-312D35F42BB2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1F00781A-CD71-4F4E-AF25-21114E3CDD0A}" name="Sharpe Ratio" dataDxfId="36">
      <calculatedColumnFormula>COUNTIFS(Table2[Sub-Sector],Table3[[#This Row],[Sub-Sector]],Table2[Sharpe Ratio],"&gt;=0.10")/Table3[[#This Row],[Count]]</calculatedColumnFormula>
    </tableColumn>
    <tableColumn id="23" xr3:uid="{889AD967-3511-4A14-ACAD-AEAD3303CF59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41D55616-43E4-42B5-A126-65970546A309}" name="Rank" dataDxfId="34">
      <calculatedColumnFormula>_xlfn.RANK.AVG(Table3[[#This Row],[Score]],Table3[Score],1)</calculatedColumnFormula>
    </tableColumn>
    <tableColumn id="25" xr3:uid="{D40B0F7F-89A2-4222-8B74-8ADB11E3E0EC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8640FB44-6D4B-4D5A-A7DD-F1BC69AA93EE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2DB1A5-8BC0-4146-B97E-BC5EAD422227}" name="Table2" displayName="Table2" ref="A1:AV735" totalsRowShown="0">
  <sortState xmlns:xlrd2="http://schemas.microsoft.com/office/spreadsheetml/2017/richdata2" ref="A2:AV735">
    <sortCondition ref="AV1:AV735"/>
  </sortState>
  <tableColumns count="48">
    <tableColumn id="1" xr3:uid="{62BD4CF4-6619-483F-AE98-E46DE960DDC7}" name="Name"/>
    <tableColumn id="2" xr3:uid="{F0F5B44F-377C-4504-BB95-8F495B17B18E}" name="Ticker"/>
    <tableColumn id="3" xr3:uid="{4A308F5E-9374-4CCC-B312-C93C9D192D6B}" name="Industry"/>
    <tableColumn id="4" xr3:uid="{049EFA7B-BE0A-42A6-95C2-94FC46B5B11B}" name="Sub-Sector"/>
    <tableColumn id="5" xr3:uid="{62346F85-F8FE-4685-AFFE-E0CA2459E015}" name="Market Cap"/>
    <tableColumn id="6" xr3:uid="{60598BCF-AB2C-4412-B9BD-96FDEF78A731}" name="Close Price"/>
    <tableColumn id="7" xr3:uid="{3FE5EBAA-160B-4B13-8579-8E2E3891593F}" name="1Y Return vs Nifty"/>
    <tableColumn id="18" xr3:uid="{15FA50C5-27EA-485B-9D8D-AA1036CAB1C7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21678F88-BEDD-4337-A9BF-0768D3D97D34}" name="1M Return vs Nifty"/>
    <tableColumn id="19" xr3:uid="{404CCB95-B11E-4AF9-88A1-B409967F23D0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4FCABCE1-BA8F-4DA6-BEA7-44710363B192}" name="6M Return vs Nifty"/>
    <tableColumn id="20" xr3:uid="{42414B77-8FD1-492C-8E68-317CA073179B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A93F3C1F-2E50-4C40-9AC7-9E10FB5E6EA8}" name="1W Return vs Nifty"/>
    <tableColumn id="22" xr3:uid="{7341457A-E502-497C-A4A1-C772B36DC180}" name="1W Return vs Nifty Z-Score" dataDxfId="28">
      <calculatedColumnFormula>(Table2[[#This Row],[1W Return vs Nifty]]-AVERAGE(Table2[1W Return vs Nifty]))/_xlfn.STDEV.P(Table2[1W Return vs Nifty])</calculatedColumnFormula>
    </tableColumn>
    <tableColumn id="21" xr3:uid="{E02C90C8-3005-4DE7-9A75-945DA4D99AF2}" name="20D EMA" dataDxfId="27"/>
    <tableColumn id="11" xr3:uid="{4A66BFB2-C494-45B6-94F8-70D22AB2C206}" name="50D EMA"/>
    <tableColumn id="12" xr3:uid="{7F00FB75-AB2A-4FAE-BE0E-61C22B42F0F3}" name="200D EMA"/>
    <tableColumn id="13" xr3:uid="{F655AE06-6D89-4101-A95B-E282018560D4}" name="RSI Exponential â€“ 14D"/>
    <tableColumn id="25" xr3:uid="{8FD9F7CC-6218-489C-8DB5-0DA861CB2D59}" name="% Price above 20 EMA" dataDxfId="26">
      <calculatedColumnFormula>(Table2[[#This Row],[Close Price]]-Table2[[#This Row],[20D EMA]])/Table2[[#This Row],[20D EMA]]</calculatedColumnFormula>
    </tableColumn>
    <tableColumn id="24" xr3:uid="{FEF11B25-A0AD-4A61-8747-24E211FC0E5C}" name="% Price above 50 EMA" dataDxfId="25">
      <calculatedColumnFormula>(Table2[[#This Row],[Close Price]]-Table2[[#This Row],[50D EMA]])/Table2[[#This Row],[50D EMA]]</calculatedColumnFormula>
    </tableColumn>
    <tableColumn id="23" xr3:uid="{F305EC47-F91E-4929-B8CD-65C9CC1A9D02}" name="% Price above 200 EMA" dataDxfId="24">
      <calculatedColumnFormula>(Table2[[#This Row],[Close Price]]-Table2[[#This Row],[200D EMA]])/Table2[[#This Row],[200D EMA]]</calculatedColumnFormula>
    </tableColumn>
    <tableColumn id="14" xr3:uid="{A4B7D902-E763-477C-AEDA-F43ED53B74E1}" name="Relative Volume"/>
    <tableColumn id="37" xr3:uid="{30E6381A-7D57-4970-A1D5-A1873784A6EA}" name="Day Low" dataDxfId="23"/>
    <tableColumn id="36" xr3:uid="{8880F038-8731-43AA-B366-1354FA91E95B}" name="Day High" dataDxfId="22"/>
    <tableColumn id="35" xr3:uid="{C033CD2D-456F-427D-B36B-4C312C0B21A6}" name="Current Week Low" dataDxfId="21"/>
    <tableColumn id="34" xr3:uid="{65EFA5E2-BD9D-4B96-8939-3AA9D73CCF94}" name="Current Week High" dataDxfId="20"/>
    <tableColumn id="33" xr3:uid="{3CAC4C64-A345-40A0-ACAA-2083473F4F27}" name="Current Month Low" dataDxfId="19"/>
    <tableColumn id="32" xr3:uid="{567693FB-6941-4248-9E0A-ECD0432EE004}" name="Current Month High" dataDxfId="18"/>
    <tableColumn id="31" xr3:uid="{31DB7E40-0B7A-405B-A7E6-0AAD94E69326}" name="% Away From Day Low" dataDxfId="17">
      <calculatedColumnFormula>(Table2[[#This Row],[Close Price]]/Table2[[#This Row],[Day Low]])-1</calculatedColumnFormula>
    </tableColumn>
    <tableColumn id="30" xr3:uid="{DAAB014B-52AF-4C32-B27A-D3AECADE17B4}" name="% Away From Day High" dataDxfId="16">
      <calculatedColumnFormula>(Table2[[#This Row],[Day High]]/Table2[[#This Row],[Close Price]])-1</calculatedColumnFormula>
    </tableColumn>
    <tableColumn id="29" xr3:uid="{6791B4F5-2A69-4A6C-9540-EB8C0CDC9081}" name="% Away From Current Week Low" dataDxfId="15">
      <calculatedColumnFormula>(Table2[[#This Row],[Close Price]]/Table2[[#This Row],[Current Week Low]])-1</calculatedColumnFormula>
    </tableColumn>
    <tableColumn id="28" xr3:uid="{D0788898-1D39-4710-8C9C-23894C6649F7}" name="% Away From Current Week High" dataDxfId="14">
      <calculatedColumnFormula>(Table2[[#This Row],[Current Week High]]/Table2[[#This Row],[Close Price]])-1</calculatedColumnFormula>
    </tableColumn>
    <tableColumn id="27" xr3:uid="{0D951840-FF50-44EA-892D-68D6F9934612}" name="% Away From Current Month Low" dataDxfId="13">
      <calculatedColumnFormula>(Table2[[#This Row],[Close Price]]/Table2[[#This Row],[Current Month Low]])-1</calculatedColumnFormula>
    </tableColumn>
    <tableColumn id="26" xr3:uid="{1A4EF900-2906-4739-B559-9FD734E7BB12}" name="% Away From Current Month High" dataDxfId="12">
      <calculatedColumnFormula>(Table2[[#This Row],[Current Month High]]/Table2[[#This Row],[Close Price]])-1</calculatedColumnFormula>
    </tableColumn>
    <tableColumn id="15" xr3:uid="{56167D8A-9A74-4C9F-A030-D795D542B5C7}" name="% Away From 52W High"/>
    <tableColumn id="16" xr3:uid="{3E204A45-189F-4EF6-9A8F-15486B0A6857}" name="% Away From 52W Low"/>
    <tableColumn id="42" xr3:uid="{4F350FE5-E94A-485F-A921-453A7BBC5F96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EAEFE994-28C1-4FC9-AFDF-16778D425FCD}" name="Relative Strength Sector Index" dataDxfId="10"/>
    <tableColumn id="40" xr3:uid="{FA94C780-B057-423A-B7BE-E0BFD5404ABE}" name="Relative Strength Sector Index - Zone" dataDxfId="9"/>
    <tableColumn id="39" xr3:uid="{FCD2F9A6-7327-4C40-A736-CB152C98012B}" name="Rate of Change" dataDxfId="8"/>
    <tableColumn id="38" xr3:uid="{6773ED22-F37F-4F90-978E-7DF8C3CEE01F}" name="Rate of Change - Zone" dataDxfId="7"/>
    <tableColumn id="17" xr3:uid="{C843F418-0436-4BE4-B7D0-700D5F0B2048}" name="Sharpe Ratio"/>
    <tableColumn id="43" xr3:uid="{B3498072-DDA0-459F-A635-CC9AEF9AEC34}" name="Sharpe Ratio Z-Score" dataDxfId="6">
      <calculatedColumnFormula>(Table2[[#This Row],[Sharpe Ratio]]-AVERAGE(Table2[Sharpe Ratio]))/_xlfn.STDEV.P(Table2[Sharpe Ratio])</calculatedColumnFormula>
    </tableColumn>
    <tableColumn id="44" xr3:uid="{34CD218A-9D54-48B2-9AD4-5FC72EF12743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46AEF7AA-8838-4326-B386-51A9B1393A4B}" name="Rank 1Y" dataDxfId="4">
      <calculatedColumnFormula>_xlfn.RANK.AVG(Table2[[#This Row],[1Y Return vs Nifty Z-Score]],Table2[1Y Return vs Nifty Z-Score])</calculatedColumnFormula>
    </tableColumn>
    <tableColumn id="46" xr3:uid="{E8BF31C1-D164-436D-87F5-5A5C549244DA}" name="Rank 6M" dataDxfId="3">
      <calculatedColumnFormula>_xlfn.RANK.AVG(Table2[[#This Row],[6M Return vs Nifty Z-Score]],Table2[6M Return vs Nifty Z-Score])</calculatedColumnFormula>
    </tableColumn>
    <tableColumn id="47" xr3:uid="{13A8D8C5-3D0C-4190-AC61-3EA60DECF464}" name="Rank Sharpe" dataDxfId="2">
      <calculatedColumnFormula>_xlfn.RANK.AVG(Table2[[#This Row],[Sharpe Ratio Z-Score]],Table2[Sharpe Ratio Z-Score])</calculatedColumnFormula>
    </tableColumn>
    <tableColumn id="48" xr3:uid="{CF5F0DC9-5A3C-4249-86F6-2D643E122007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3938DA-5601-42E9-9E16-DF7F277C625C}" name="Table1" displayName="Table1" ref="A1:Q1446" totalsRowShown="0">
  <autoFilter ref="A1:Q1446" xr:uid="{323938DA-5601-42E9-9E16-DF7F277C625C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FE70EFD6-CF7E-4CD2-B1A4-26407CAF10EB}" name="Name"/>
    <tableColumn id="2" xr3:uid="{C3120C08-2F1B-4096-8B7C-632547FCD061}" name="Ticker"/>
    <tableColumn id="17" xr3:uid="{F09841D6-6DD4-4E0C-B80E-FE8ADC300770}" name="Industry" dataDxfId="0">
      <calculatedColumnFormula>IFERROR(VLOOKUP(Table1[[#This Row],[Ticker]],[1]!Table2[[Symbol]:[Industry]],2,FALSE),"-")</calculatedColumnFormula>
    </tableColumn>
    <tableColumn id="3" xr3:uid="{D01BDF83-5CC9-455C-A4E9-5C980E894DCD}" name="Sub-Sector"/>
    <tableColumn id="4" xr3:uid="{AB6B91BC-B683-4B98-AD69-E396A54A637F}" name="Market Cap"/>
    <tableColumn id="5" xr3:uid="{FAA7C468-653A-4A4F-BAA3-C18BFB0D9CB3}" name="Close Price"/>
    <tableColumn id="6" xr3:uid="{1B685374-71A1-4D3E-B88B-A04EA04905BE}" name="1Y Return vs Nifty"/>
    <tableColumn id="7" xr3:uid="{CF4541BE-B443-4E7D-B195-F157BFF360E9}" name="1M Return vs Nifty"/>
    <tableColumn id="8" xr3:uid="{DC1E6BEA-4259-40B3-B623-75470D715FAD}" name="6M Return vs Nifty"/>
    <tableColumn id="9" xr3:uid="{051781F7-E792-4179-AB3F-1DD7EF9A4D73}" name="1W Return vs Nifty"/>
    <tableColumn id="10" xr3:uid="{298EA85E-3E3D-4F45-AD14-735BB77F487D}" name="50D EMA"/>
    <tableColumn id="11" xr3:uid="{1599243D-49C4-4410-8E90-F6402BB3D58B}" name="200D EMA"/>
    <tableColumn id="12" xr3:uid="{2F55413B-B011-4497-B235-B5CC8F2DD753}" name="RSI Exponential â€“ 14D"/>
    <tableColumn id="13" xr3:uid="{CED61503-2599-41E8-BB54-F3AE2C9DA131}" name="Relative Volume"/>
    <tableColumn id="14" xr3:uid="{C9507C48-63DE-4912-98E4-FCB1EE1CF331}" name="% Away From 52W High"/>
    <tableColumn id="15" xr3:uid="{98C686F2-FF59-483C-ACE3-B35313D3F520}" name="% Away From 52W Low"/>
    <tableColumn id="16" xr3:uid="{D8EF7F98-4A2F-4F0B-8BB4-4325CED4FA7A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0B7A-11AB-4C22-809E-8E263FDC1B76}">
  <dimension ref="A1:Z122"/>
  <sheetViews>
    <sheetView workbookViewId="0">
      <selection activeCell="A4" sqref="A4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33203125" bestFit="1" customWidth="1"/>
    <col min="4" max="5" width="21.44140625" bestFit="1" customWidth="1"/>
    <col min="6" max="6" width="19.109375" bestFit="1" customWidth="1"/>
    <col min="7" max="7" width="18.33203125" bestFit="1" customWidth="1"/>
    <col min="8" max="8" width="8" bestFit="1" customWidth="1"/>
    <col min="9" max="9" width="17.109375" bestFit="1" customWidth="1"/>
    <col min="10" max="10" width="22.44140625" bestFit="1" customWidth="1"/>
    <col min="11" max="11" width="22.6640625" bestFit="1" customWidth="1"/>
    <col min="12" max="12" width="31" bestFit="1" customWidth="1"/>
    <col min="13" max="13" width="31.33203125" bestFit="1" customWidth="1"/>
    <col min="14" max="14" width="32.109375" bestFit="1" customWidth="1"/>
    <col min="15" max="15" width="32.44140625" bestFit="1" customWidth="1"/>
    <col min="16" max="16" width="23.33203125" bestFit="1" customWidth="1"/>
    <col min="17" max="17" width="23" bestFit="1" customWidth="1"/>
    <col min="18" max="18" width="23.33203125" bestFit="1" customWidth="1"/>
    <col min="19" max="19" width="22.109375" bestFit="1" customWidth="1"/>
    <col min="20" max="20" width="23.109375" bestFit="1" customWidth="1"/>
    <col min="21" max="21" width="22.1093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6640625" bestFit="1" customWidth="1"/>
    <col min="26" max="26" width="8.88671875" bestFit="1" customWidth="1"/>
  </cols>
  <sheetData>
    <row r="1" spans="1:26" x14ac:dyDescent="0.3">
      <c r="A1" t="s">
        <v>2</v>
      </c>
      <c r="B1" t="s">
        <v>3084</v>
      </c>
      <c r="C1" t="s">
        <v>3105</v>
      </c>
      <c r="D1" t="s">
        <v>3119</v>
      </c>
      <c r="E1" t="s">
        <v>3120</v>
      </c>
      <c r="F1" t="s">
        <v>7</v>
      </c>
      <c r="G1" t="s">
        <v>5</v>
      </c>
      <c r="H1" t="s">
        <v>3121</v>
      </c>
      <c r="I1" t="s">
        <v>12</v>
      </c>
      <c r="J1" t="s">
        <v>3099</v>
      </c>
      <c r="K1" t="s">
        <v>3100</v>
      </c>
      <c r="L1" t="s">
        <v>3101</v>
      </c>
      <c r="M1" t="s">
        <v>3102</v>
      </c>
      <c r="N1" t="s">
        <v>3103</v>
      </c>
      <c r="O1" t="s">
        <v>3104</v>
      </c>
      <c r="P1" t="s">
        <v>13</v>
      </c>
      <c r="Q1" t="s">
        <v>14</v>
      </c>
      <c r="R1" t="s">
        <v>3122</v>
      </c>
      <c r="S1" t="s">
        <v>3091</v>
      </c>
      <c r="T1" t="s">
        <v>3092</v>
      </c>
      <c r="U1" t="s">
        <v>3109</v>
      </c>
      <c r="V1" t="s">
        <v>15</v>
      </c>
      <c r="W1" t="s">
        <v>3114</v>
      </c>
      <c r="X1" t="s">
        <v>3123</v>
      </c>
      <c r="Y1" t="s">
        <v>3124</v>
      </c>
      <c r="Z1" t="s">
        <v>3125</v>
      </c>
    </row>
    <row r="2" spans="1:26" x14ac:dyDescent="0.3">
      <c r="A2" t="s">
        <v>423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0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0</v>
      </c>
      <c r="L2" s="1">
        <f>COUNTIFS(Table2[Sub-Sector],Table3[[#This Row],[Sub-Sector]],Table2[% Away From Current Week Low],"&gt;=0.05")/Table3[[#This Row],[Count]]</f>
        <v>0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0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0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0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147</v>
      </c>
      <c r="X2">
        <f>_xlfn.RANK.AVG(Table3[[#This Row],[Score]],Table3[Score],1)</f>
        <v>5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36.5</v>
      </c>
      <c r="Z2">
        <f>_xlfn.RANK.AVG(Table3[[#This Row],[Score 2 ]],Table3[[Score 2 ]],1)</f>
        <v>2</v>
      </c>
    </row>
    <row r="3" spans="1:26" x14ac:dyDescent="0.3">
      <c r="A3" t="s">
        <v>1585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1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</v>
      </c>
      <c r="M3" s="1">
        <f>COUNTIFS(Table2[Sub-Sector],Table3[[#This Row],[Sub-Sector]],Table2[% Away From Current Week High],"&lt;=0.05")/Table3[[#This Row],[Count]]</f>
        <v>0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0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61.5</v>
      </c>
      <c r="X3">
        <f>_xlfn.RANK.AVG(Table3[[#This Row],[Score]],Table3[Score],1)</f>
        <v>1.5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36.5</v>
      </c>
      <c r="Z3">
        <f>_xlfn.RANK.AVG(Table3[[#This Row],[Score 2 ]],Table3[[Score 2 ]],1)</f>
        <v>2</v>
      </c>
    </row>
    <row r="4" spans="1:26" x14ac:dyDescent="0.3">
      <c r="A4" t="s">
        <v>751</v>
      </c>
      <c r="B4">
        <f>COUNTIFS(Table2[Sub-Sector],Table3[[#This Row],[Sub-Sector]])</f>
        <v>1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1</v>
      </c>
      <c r="E4" s="1">
        <f>COUNTIFS(Table2[Sub-Sector],Table3[[#This Row],[Sub-Sector]],Table2[1M Return vs Nifty],"&gt;=5")/Table3[[#This Row],[Count]]</f>
        <v>1</v>
      </c>
      <c r="F4" s="1">
        <f>COUNTIFS(Table2[Sub-Sector],Table3[[#This Row],[Sub-Sector]],Table2[6M Return vs Nifty],"&gt;=10")/Table3[[#This Row],[Count]]</f>
        <v>1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1</v>
      </c>
      <c r="I4" s="1">
        <f>COUNTIFS(Table2[Sub-Sector],Table3[[#This Row],[Sub-Sector]],Table2[Relative Volume],"&gt;=1")/Table3[[#This Row],[Count]]</f>
        <v>1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</v>
      </c>
      <c r="M4" s="1">
        <f>COUNTIFS(Table2[Sub-Sector],Table3[[#This Row],[Sub-Sector]],Table2[% Away From Current Week High],"&lt;=0.05")/Table3[[#This Row],[Count]]</f>
        <v>0</v>
      </c>
      <c r="N4" s="1">
        <f>COUNTIFS(Table2[Sub-Sector],Table3[[#This Row],[Sub-Sector]],Table2[% Away From Current Month Low],"&gt;=0.05")/Table3[[#This Row],[Count]]</f>
        <v>1</v>
      </c>
      <c r="O4" s="1">
        <f>COUNTIFS(Table2[Sub-Sector],Table3[[#This Row],[Sub-Sector]],Table2[% Away From Current Month High],"&lt;=0.05")/Table3[[#This Row],[Count]]</f>
        <v>0</v>
      </c>
      <c r="P4" s="1">
        <f>COUNTIFS(Table2[Sub-Sector],Table3[[#This Row],[Sub-Sector]],Table2[% Away From 52W High],"&lt;=10")/Table3[[#This Row],[Count]]</f>
        <v>1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0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61.5</v>
      </c>
      <c r="X4">
        <f>_xlfn.RANK.AVG(Table3[[#This Row],[Score]],Table3[Score],1)</f>
        <v>1.5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36.5</v>
      </c>
      <c r="Z4">
        <f>_xlfn.RANK.AVG(Table3[[#This Row],[Score 2 ]],Table3[[Score 2 ]],1)</f>
        <v>2</v>
      </c>
    </row>
    <row r="5" spans="1:26" x14ac:dyDescent="0.3">
      <c r="A5" t="s">
        <v>51</v>
      </c>
      <c r="B5">
        <f>COUNTIFS(Table2[Sub-Sector],Table3[[#This Row],[Sub-Sector]])</f>
        <v>3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0.33333333333333331</v>
      </c>
      <c r="E5" s="1">
        <f>COUNTIFS(Table2[Sub-Sector],Table3[[#This Row],[Sub-Sector]],Table2[1M Return vs Nifty],"&gt;=5")/Table3[[#This Row],[Count]]</f>
        <v>1</v>
      </c>
      <c r="F5" s="1">
        <f>COUNTIFS(Table2[Sub-Sector],Table3[[#This Row],[Sub-Sector]],Table2[6M Return vs Nifty],"&gt;=10")/Table3[[#This Row],[Count]]</f>
        <v>1</v>
      </c>
      <c r="G5" s="1">
        <f>COUNTIFS(Table2[Sub-Sector],Table3[[#This Row],[Sub-Sector]],Table2[1Y Return vs Nifty],"&gt;=10")/Table3[[#This Row],[Count]]</f>
        <v>0.66666666666666663</v>
      </c>
      <c r="H5" s="1">
        <f>COUNTIFS(Table2[Sub-Sector],Table3[[#This Row],[Sub-Sector]],Table2[RSI Exponential â€“ 14D],"&gt;=50")/Table3[[#This Row],[Count]]</f>
        <v>0.66666666666666663</v>
      </c>
      <c r="I5" s="1">
        <f>COUNTIFS(Table2[Sub-Sector],Table3[[#This Row],[Sub-Sector]],Table2[Relative Volume],"&gt;=1")/Table3[[#This Row],[Count]]</f>
        <v>1</v>
      </c>
      <c r="J5" s="1">
        <f>COUNTIFS(Table2[Sub-Sector],Table3[[#This Row],[Sub-Sector]],Table2[% Away From Day Low],"&gt;=0.05")/Table3[[#This Row],[Count]]</f>
        <v>0.33333333333333331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0.33333333333333331</v>
      </c>
      <c r="M5" s="1">
        <f>COUNTIFS(Table2[Sub-Sector],Table3[[#This Row],[Sub-Sector]],Table2[% Away From Current Week High],"&lt;=0.05")/Table3[[#This Row],[Count]]</f>
        <v>0.66666666666666663</v>
      </c>
      <c r="N5" s="1">
        <f>COUNTIFS(Table2[Sub-Sector],Table3[[#This Row],[Sub-Sector]],Table2[% Away From Current Month Low],"&gt;=0.05")/Table3[[#This Row],[Count]]</f>
        <v>0.66666666666666663</v>
      </c>
      <c r="O5" s="1">
        <f>COUNTIFS(Table2[Sub-Sector],Table3[[#This Row],[Sub-Sector]],Table2[% Away From Current Month High],"&lt;=0.05")/Table3[[#This Row],[Count]]</f>
        <v>0.66666666666666663</v>
      </c>
      <c r="P5" s="1">
        <f>COUNTIFS(Table2[Sub-Sector],Table3[[#This Row],[Sub-Sector]],Table2[% Away From 52W High],"&lt;=10")/Table3[[#This Row],[Count]]</f>
        <v>1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0.66666666666666663</v>
      </c>
      <c r="S5" s="1">
        <f>COUNTIFS(Table2[Sub-Sector],Table3[[#This Row],[Sub-Sector]],Table2[% Price above 50 EMA],"&gt;=0")/Table3[[#This Row],[Count]]</f>
        <v>1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0.66666666666666663</v>
      </c>
      <c r="V5" s="1">
        <f>COUNTIFS(Table2[Sub-Sector],Table3[[#This Row],[Sub-Sector]],Table2[Sharpe Ratio],"&gt;=0.10")/Table3[[#This Row],[Count]]</f>
        <v>0.66666666666666663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124.5</v>
      </c>
      <c r="X5">
        <f>_xlfn.RANK.AVG(Table3[[#This Row],[Score]],Table3[Score],1)</f>
        <v>3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84</v>
      </c>
      <c r="Z5">
        <f>_xlfn.RANK.AVG(Table3[[#This Row],[Score 2 ]],Table3[[Score 2 ]],1)</f>
        <v>4</v>
      </c>
    </row>
    <row r="6" spans="1:26" x14ac:dyDescent="0.3">
      <c r="A6" t="s">
        <v>63</v>
      </c>
      <c r="B6">
        <f>COUNTIFS(Table2[Sub-Sector],Table3[[#This Row],[Sub-Sector]])</f>
        <v>6</v>
      </c>
      <c r="C6" s="1">
        <f>COUNTIFS(Table2[Sub-Sector],Table3[[#This Row],[Sub-Sector]],Table2[Uptrend],"Uptrend")/Table3[[#This Row],[Count]]</f>
        <v>1</v>
      </c>
      <c r="D6" s="1">
        <f>COUNTIFS(Table2[Sub-Sector],Table3[[#This Row],[Sub-Sector]],Table2[1W Return vs Nifty],"&gt;=5")/Table3[[#This Row],[Count]]</f>
        <v>0</v>
      </c>
      <c r="E6" s="1">
        <f>COUNTIFS(Table2[Sub-Sector],Table3[[#This Row],[Sub-Sector]],Table2[1M Return vs Nifty],"&gt;=5")/Table3[[#This Row],[Count]]</f>
        <v>0.33333333333333331</v>
      </c>
      <c r="F6" s="1">
        <f>COUNTIFS(Table2[Sub-Sector],Table3[[#This Row],[Sub-Sector]],Table2[6M Return vs Nifty],"&gt;=10")/Table3[[#This Row],[Count]]</f>
        <v>0.83333333333333337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0.16666666666666666</v>
      </c>
      <c r="I6" s="1">
        <f>COUNTIFS(Table2[Sub-Sector],Table3[[#This Row],[Sub-Sector]],Table2[Relative Volume],"&gt;=1")/Table3[[#This Row],[Count]]</f>
        <v>0.66666666666666663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0.16666666666666666</v>
      </c>
      <c r="M6" s="1">
        <f>COUNTIFS(Table2[Sub-Sector],Table3[[#This Row],[Sub-Sector]],Table2[% Away From Current Week High],"&lt;=0.05")/Table3[[#This Row],[Count]]</f>
        <v>0.83333333333333337</v>
      </c>
      <c r="N6" s="1">
        <f>COUNTIFS(Table2[Sub-Sector],Table3[[#This Row],[Sub-Sector]],Table2[% Away From Current Month Low],"&gt;=0.05")/Table3[[#This Row],[Count]]</f>
        <v>0.33333333333333331</v>
      </c>
      <c r="O6" s="1">
        <f>COUNTIFS(Table2[Sub-Sector],Table3[[#This Row],[Sub-Sector]],Table2[% Away From Current Month High],"&lt;=0.05")/Table3[[#This Row],[Count]]</f>
        <v>0.16666666666666666</v>
      </c>
      <c r="P6" s="1">
        <f>COUNTIFS(Table2[Sub-Sector],Table3[[#This Row],[Sub-Sector]],Table2[% Away From 52W High],"&lt;=10")/Table3[[#This Row],[Count]]</f>
        <v>0.66666666666666663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0.16666666666666666</v>
      </c>
      <c r="S6" s="1">
        <f>COUNTIFS(Table2[Sub-Sector],Table3[[#This Row],[Sub-Sector]],Table2[% Price above 50 EMA],"&gt;=0")/Table3[[#This Row],[Count]]</f>
        <v>0.5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0.33333333333333331</v>
      </c>
      <c r="V6" s="1">
        <f>COUNTIFS(Table2[Sub-Sector],Table3[[#This Row],[Sub-Sector]],Table2[Sharpe Ratio],"&gt;=0.10")/Table3[[#This Row],[Count]]</f>
        <v>0.5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253</v>
      </c>
      <c r="X6">
        <f>_xlfn.RANK.AVG(Table3[[#This Row],[Score]],Table3[Score],1)</f>
        <v>14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103</v>
      </c>
      <c r="Z6">
        <f>_xlfn.RANK.AVG(Table3[[#This Row],[Score 2 ]],Table3[[Score 2 ]],1)</f>
        <v>5</v>
      </c>
    </row>
    <row r="7" spans="1:26" x14ac:dyDescent="0.3">
      <c r="A7" t="s">
        <v>1186</v>
      </c>
      <c r="B7">
        <f>COUNTIFS(Table2[Sub-Sector],Table3[[#This Row],[Sub-Sector]])</f>
        <v>3</v>
      </c>
      <c r="C7" s="1">
        <f>COUNTIFS(Table2[Sub-Sector],Table3[[#This Row],[Sub-Sector]],Table2[Uptrend],"Uptrend")/Table3[[#This Row],[Count]]</f>
        <v>1</v>
      </c>
      <c r="D7" s="1">
        <f>COUNTIFS(Table2[Sub-Sector],Table3[[#This Row],[Sub-Sector]],Table2[1W Return vs Nifty],"&gt;=5")/Table3[[#This Row],[Count]]</f>
        <v>0.66666666666666663</v>
      </c>
      <c r="E7" s="1">
        <f>COUNTIFS(Table2[Sub-Sector],Table3[[#This Row],[Sub-Sector]],Table2[1M Return vs Nifty],"&gt;=5")/Table3[[#This Row],[Count]]</f>
        <v>0.66666666666666663</v>
      </c>
      <c r="F7" s="1">
        <f>COUNTIFS(Table2[Sub-Sector],Table3[[#This Row],[Sub-Sector]],Table2[6M Return vs Nifty],"&gt;=10")/Table3[[#This Row],[Count]]</f>
        <v>0.66666666666666663</v>
      </c>
      <c r="G7" s="1">
        <f>COUNTIFS(Table2[Sub-Sector],Table3[[#This Row],[Sub-Sector]],Table2[1Y Return vs Nifty],"&gt;=10")/Table3[[#This Row],[Count]]</f>
        <v>0.66666666666666663</v>
      </c>
      <c r="H7" s="1">
        <f>COUNTIFS(Table2[Sub-Sector],Table3[[#This Row],[Sub-Sector]],Table2[RSI Exponential â€“ 14D],"&gt;=50")/Table3[[#This Row],[Count]]</f>
        <v>0.66666666666666663</v>
      </c>
      <c r="I7" s="1">
        <f>COUNTIFS(Table2[Sub-Sector],Table3[[#This Row],[Sub-Sector]],Table2[Relative Volume],"&gt;=1")/Table3[[#This Row],[Count]]</f>
        <v>1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</v>
      </c>
      <c r="M7" s="1">
        <f>COUNTIFS(Table2[Sub-Sector],Table3[[#This Row],[Sub-Sector]],Table2[% Away From Current Week High],"&lt;=0.05")/Table3[[#This Row],[Count]]</f>
        <v>0.66666666666666663</v>
      </c>
      <c r="N7" s="1">
        <f>COUNTIFS(Table2[Sub-Sector],Table3[[#This Row],[Sub-Sector]],Table2[% Away From Current Month Low],"&gt;=0.05")/Table3[[#This Row],[Count]]</f>
        <v>0.66666666666666663</v>
      </c>
      <c r="O7" s="1">
        <f>COUNTIFS(Table2[Sub-Sector],Table3[[#This Row],[Sub-Sector]],Table2[% Away From Current Month High],"&lt;=0.05")/Table3[[#This Row],[Count]]</f>
        <v>0.33333333333333331</v>
      </c>
      <c r="P7" s="1">
        <f>COUNTIFS(Table2[Sub-Sector],Table3[[#This Row],[Sub-Sector]],Table2[% Away From 52W High],"&lt;=10")/Table3[[#This Row],[Count]]</f>
        <v>0.33333333333333331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0.66666666666666663</v>
      </c>
      <c r="S7" s="1">
        <f>COUNTIFS(Table2[Sub-Sector],Table3[[#This Row],[Sub-Sector]],Table2[% Price above 50 EMA],"&gt;=0")/Table3[[#This Row],[Count]]</f>
        <v>0.66666666666666663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0.66666666666666663</v>
      </c>
      <c r="V7" s="1">
        <f>COUNTIFS(Table2[Sub-Sector],Table3[[#This Row],[Sub-Sector]],Table2[Sharpe Ratio],"&gt;=0.10")/Table3[[#This Row],[Count]]</f>
        <v>0.33333333333333331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140</v>
      </c>
      <c r="X7">
        <f>_xlfn.RANK.AVG(Table3[[#This Row],[Score]],Table3[Score],1)</f>
        <v>4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103.5</v>
      </c>
      <c r="Z7">
        <f>_xlfn.RANK.AVG(Table3[[#This Row],[Score 2 ]],Table3[[Score 2 ]],1)</f>
        <v>6</v>
      </c>
    </row>
    <row r="8" spans="1:26" x14ac:dyDescent="0.3">
      <c r="A8" t="s">
        <v>127</v>
      </c>
      <c r="B8">
        <f>COUNTIFS(Table2[Sub-Sector],Table3[[#This Row],[Sub-Sector]])</f>
        <v>3</v>
      </c>
      <c r="C8" s="1">
        <f>COUNTIFS(Table2[Sub-Sector],Table3[[#This Row],[Sub-Sector]],Table2[Uptrend],"Uptrend")/Table3[[#This Row],[Count]]</f>
        <v>0.66666666666666663</v>
      </c>
      <c r="D8" s="1">
        <f>COUNTIFS(Table2[Sub-Sector],Table3[[#This Row],[Sub-Sector]],Table2[1W Return vs Nifty],"&gt;=5")/Table3[[#This Row],[Count]]</f>
        <v>0.33333333333333331</v>
      </c>
      <c r="E8" s="1">
        <f>COUNTIFS(Table2[Sub-Sector],Table3[[#This Row],[Sub-Sector]],Table2[1M Return vs Nifty],"&gt;=5")/Table3[[#This Row],[Count]]</f>
        <v>0.33333333333333331</v>
      </c>
      <c r="F8" s="1">
        <f>COUNTIFS(Table2[Sub-Sector],Table3[[#This Row],[Sub-Sector]],Table2[6M Return vs Nifty],"&gt;=10")/Table3[[#This Row],[Count]]</f>
        <v>0.66666666666666663</v>
      </c>
      <c r="G8" s="1">
        <f>COUNTIFS(Table2[Sub-Sector],Table3[[#This Row],[Sub-Sector]],Table2[1Y Return vs Nifty],"&gt;=10")/Table3[[#This Row],[Count]]</f>
        <v>1</v>
      </c>
      <c r="H8" s="1">
        <f>COUNTIFS(Table2[Sub-Sector],Table3[[#This Row],[Sub-Sector]],Table2[RSI Exponential â€“ 14D],"&gt;=50")/Table3[[#This Row],[Count]]</f>
        <v>0.33333333333333331</v>
      </c>
      <c r="I8" s="1">
        <f>COUNTIFS(Table2[Sub-Sector],Table3[[#This Row],[Sub-Sector]],Table2[Relative Volume],"&gt;=1")/Table3[[#This Row],[Count]]</f>
        <v>0.66666666666666663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</v>
      </c>
      <c r="M8" s="1">
        <f>COUNTIFS(Table2[Sub-Sector],Table3[[#This Row],[Sub-Sector]],Table2[% Away From Current Week High],"&lt;=0.05")/Table3[[#This Row],[Count]]</f>
        <v>1</v>
      </c>
      <c r="N8" s="1">
        <f>COUNTIFS(Table2[Sub-Sector],Table3[[#This Row],[Sub-Sector]],Table2[% Away From Current Month Low],"&gt;=0.05")/Table3[[#This Row],[Count]]</f>
        <v>0.33333333333333331</v>
      </c>
      <c r="O8" s="1">
        <f>COUNTIFS(Table2[Sub-Sector],Table3[[#This Row],[Sub-Sector]],Table2[% Away From Current Month High],"&lt;=0.05")/Table3[[#This Row],[Count]]</f>
        <v>0.33333333333333331</v>
      </c>
      <c r="P8" s="1">
        <f>COUNTIFS(Table2[Sub-Sector],Table3[[#This Row],[Sub-Sector]],Table2[% Away From 52W High],"&lt;=10")/Table3[[#This Row],[Count]]</f>
        <v>0.66666666666666663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0.33333333333333331</v>
      </c>
      <c r="S8" s="1">
        <f>COUNTIFS(Table2[Sub-Sector],Table3[[#This Row],[Sub-Sector]],Table2[% Price above 50 EMA],"&gt;=0")/Table3[[#This Row],[Count]]</f>
        <v>0.33333333333333331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0.33333333333333331</v>
      </c>
      <c r="V8" s="1">
        <f>COUNTIFS(Table2[Sub-Sector],Table3[[#This Row],[Sub-Sector]],Table2[Sharpe Ratio],"&gt;=0.10")/Table3[[#This Row],[Count]]</f>
        <v>0.33333333333333331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234.5</v>
      </c>
      <c r="X8">
        <f>_xlfn.RANK.AVG(Table3[[#This Row],[Score]],Table3[Score],1)</f>
        <v>9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112</v>
      </c>
      <c r="Z8">
        <f>_xlfn.RANK.AVG(Table3[[#This Row],[Score 2 ]],Table3[[Score 2 ]],1)</f>
        <v>7.5</v>
      </c>
    </row>
    <row r="9" spans="1:26" x14ac:dyDescent="0.3">
      <c r="A9" t="s">
        <v>92</v>
      </c>
      <c r="B9">
        <f>COUNTIFS(Table2[Sub-Sector],Table3[[#This Row],[Sub-Sector]])</f>
        <v>3</v>
      </c>
      <c r="C9" s="1">
        <f>COUNTIFS(Table2[Sub-Sector],Table3[[#This Row],[Sub-Sector]],Table2[Uptrend],"Uptrend")/Table3[[#This Row],[Count]]</f>
        <v>0.66666666666666663</v>
      </c>
      <c r="D9" s="1">
        <f>COUNTIFS(Table2[Sub-Sector],Table3[[#This Row],[Sub-Sector]],Table2[1W Return vs Nifty],"&gt;=5")/Table3[[#This Row],[Count]]</f>
        <v>0</v>
      </c>
      <c r="E9" s="1">
        <f>COUNTIFS(Table2[Sub-Sector],Table3[[#This Row],[Sub-Sector]],Table2[1M Return vs Nifty],"&gt;=5")/Table3[[#This Row],[Count]]</f>
        <v>0.33333333333333331</v>
      </c>
      <c r="F9" s="1">
        <f>COUNTIFS(Table2[Sub-Sector],Table3[[#This Row],[Sub-Sector]],Table2[6M Return vs Nifty],"&gt;=10")/Table3[[#This Row],[Count]]</f>
        <v>0.66666666666666663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0</v>
      </c>
      <c r="I9" s="1">
        <f>COUNTIFS(Table2[Sub-Sector],Table3[[#This Row],[Sub-Sector]],Table2[Relative Volume],"&gt;=1")/Table3[[#This Row],[Count]]</f>
        <v>0.66666666666666663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0</v>
      </c>
      <c r="O9" s="1">
        <f>COUNTIFS(Table2[Sub-Sector],Table3[[#This Row],[Sub-Sector]],Table2[% Away From Current Month High],"&lt;=0.05")/Table3[[#This Row],[Count]]</f>
        <v>0</v>
      </c>
      <c r="P9" s="1">
        <f>COUNTIFS(Table2[Sub-Sector],Table3[[#This Row],[Sub-Sector]],Table2[% Away From 52W High],"&lt;=10")/Table3[[#This Row],[Count]]</f>
        <v>0.66666666666666663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0.33333333333333331</v>
      </c>
      <c r="S9" s="1">
        <f>COUNTIFS(Table2[Sub-Sector],Table3[[#This Row],[Sub-Sector]],Table2[% Price above 50 EMA],"&gt;=0")/Table3[[#This Row],[Count]]</f>
        <v>0.66666666666666663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0.33333333333333331</v>
      </c>
      <c r="V9" s="1">
        <f>COUNTIFS(Table2[Sub-Sector],Table3[[#This Row],[Sub-Sector]],Table2[Sharpe Ratio],"&gt;=0.10")/Table3[[#This Row],[Count]]</f>
        <v>1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304.5</v>
      </c>
      <c r="X9">
        <f>_xlfn.RANK.AVG(Table3[[#This Row],[Score]],Table3[Score],1)</f>
        <v>29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112</v>
      </c>
      <c r="Z9">
        <f>_xlfn.RANK.AVG(Table3[[#This Row],[Score 2 ]],Table3[[Score 2 ]],1)</f>
        <v>7.5</v>
      </c>
    </row>
    <row r="10" spans="1:26" x14ac:dyDescent="0.3">
      <c r="A10" t="s">
        <v>812</v>
      </c>
      <c r="B10">
        <f>COUNTIFS(Table2[Sub-Sector],Table3[[#This Row],[Sub-Sector]])</f>
        <v>3</v>
      </c>
      <c r="C10" s="1">
        <f>COUNTIFS(Table2[Sub-Sector],Table3[[#This Row],[Sub-Sector]],Table2[Uptrend],"Uptrend")/Table3[[#This Row],[Count]]</f>
        <v>1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0.33333333333333331</v>
      </c>
      <c r="F10" s="1">
        <f>COUNTIFS(Table2[Sub-Sector],Table3[[#This Row],[Sub-Sector]],Table2[6M Return vs Nifty],"&gt;=10")/Table3[[#This Row],[Count]]</f>
        <v>0.33333333333333331</v>
      </c>
      <c r="G10" s="1">
        <f>COUNTIFS(Table2[Sub-Sector],Table3[[#This Row],[Sub-Sector]],Table2[1Y Return vs Nifty],"&gt;=10")/Table3[[#This Row],[Count]]</f>
        <v>1</v>
      </c>
      <c r="H10" s="1">
        <f>COUNTIFS(Table2[Sub-Sector],Table3[[#This Row],[Sub-Sector]],Table2[RSI Exponential â€“ 14D],"&gt;=50")/Table3[[#This Row],[Count]]</f>
        <v>0.66666666666666663</v>
      </c>
      <c r="I10" s="1">
        <f>COUNTIFS(Table2[Sub-Sector],Table3[[#This Row],[Sub-Sector]],Table2[Relative Volume],"&gt;=1")/Table3[[#This Row],[Count]]</f>
        <v>0.66666666666666663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</v>
      </c>
      <c r="M10" s="1">
        <f>COUNTIFS(Table2[Sub-Sector],Table3[[#This Row],[Sub-Sector]],Table2[% Away From Current Week High],"&lt;=0.05")/Table3[[#This Row],[Count]]</f>
        <v>0.33333333333333331</v>
      </c>
      <c r="N10" s="1">
        <f>COUNTIFS(Table2[Sub-Sector],Table3[[#This Row],[Sub-Sector]],Table2[% Away From Current Month Low],"&gt;=0.05")/Table3[[#This Row],[Count]]</f>
        <v>0.66666666666666663</v>
      </c>
      <c r="O10" s="1">
        <f>COUNTIFS(Table2[Sub-Sector],Table3[[#This Row],[Sub-Sector]],Table2[% Away From Current Month High],"&lt;=0.05")/Table3[[#This Row],[Count]]</f>
        <v>0.33333333333333331</v>
      </c>
      <c r="P10" s="1">
        <f>COUNTIFS(Table2[Sub-Sector],Table3[[#This Row],[Sub-Sector]],Table2[% Away From 52W High],"&lt;=10")/Table3[[#This Row],[Count]]</f>
        <v>0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1</v>
      </c>
      <c r="S10" s="1">
        <f>COUNTIFS(Table2[Sub-Sector],Table3[[#This Row],[Sub-Sector]],Table2[% Price above 50 EMA],"&gt;=0")/Table3[[#This Row],[Count]]</f>
        <v>1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1</v>
      </c>
      <c r="V10" s="1">
        <f>COUNTIFS(Table2[Sub-Sector],Table3[[#This Row],[Sub-Sector]],Table2[Sharpe Ratio],"&gt;=0.10")/Table3[[#This Row],[Count]]</f>
        <v>0.33333333333333331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263.5</v>
      </c>
      <c r="X10">
        <f>_xlfn.RANK.AVG(Table3[[#This Row],[Score]],Table3[Score],1)</f>
        <v>17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113.5</v>
      </c>
      <c r="Z10">
        <f>_xlfn.RANK.AVG(Table3[[#This Row],[Score 2 ]],Table3[[Score 2 ]],1)</f>
        <v>9</v>
      </c>
    </row>
    <row r="11" spans="1:26" x14ac:dyDescent="0.3">
      <c r="A11" t="s">
        <v>159</v>
      </c>
      <c r="B11">
        <f>COUNTIFS(Table2[Sub-Sector],Table3[[#This Row],[Sub-Sector]])</f>
        <v>10</v>
      </c>
      <c r="C11" s="1">
        <f>COUNTIFS(Table2[Sub-Sector],Table3[[#This Row],[Sub-Sector]],Table2[Uptrend],"Uptrend")/Table3[[#This Row],[Count]]</f>
        <v>0.7</v>
      </c>
      <c r="D11" s="1">
        <f>COUNTIFS(Table2[Sub-Sector],Table3[[#This Row],[Sub-Sector]],Table2[1W Return vs Nifty],"&gt;=5")/Table3[[#This Row],[Count]]</f>
        <v>0.2</v>
      </c>
      <c r="E11" s="1">
        <f>COUNTIFS(Table2[Sub-Sector],Table3[[#This Row],[Sub-Sector]],Table2[1M Return vs Nifty],"&gt;=5")/Table3[[#This Row],[Count]]</f>
        <v>0.3</v>
      </c>
      <c r="F11" s="1">
        <f>COUNTIFS(Table2[Sub-Sector],Table3[[#This Row],[Sub-Sector]],Table2[6M Return vs Nifty],"&gt;=10")/Table3[[#This Row],[Count]]</f>
        <v>0.9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0.4</v>
      </c>
      <c r="I11" s="1">
        <f>COUNTIFS(Table2[Sub-Sector],Table3[[#This Row],[Sub-Sector]],Table2[Relative Volume],"&gt;=1")/Table3[[#This Row],[Count]]</f>
        <v>0.4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0.9</v>
      </c>
      <c r="L11" s="1">
        <f>COUNTIFS(Table2[Sub-Sector],Table3[[#This Row],[Sub-Sector]],Table2[% Away From Current Week Low],"&gt;=0.05")/Table3[[#This Row],[Count]]</f>
        <v>0.4</v>
      </c>
      <c r="M11" s="1">
        <f>COUNTIFS(Table2[Sub-Sector],Table3[[#This Row],[Sub-Sector]],Table2[% Away From Current Week High],"&lt;=0.05")/Table3[[#This Row],[Count]]</f>
        <v>0.5</v>
      </c>
      <c r="N11" s="1">
        <f>COUNTIFS(Table2[Sub-Sector],Table3[[#This Row],[Sub-Sector]],Table2[% Away From Current Month Low],"&gt;=0.05")/Table3[[#This Row],[Count]]</f>
        <v>0.6</v>
      </c>
      <c r="O11" s="1">
        <f>COUNTIFS(Table2[Sub-Sector],Table3[[#This Row],[Sub-Sector]],Table2[% Away From Current Month High],"&lt;=0.05")/Table3[[#This Row],[Count]]</f>
        <v>0.1</v>
      </c>
      <c r="P11" s="1">
        <f>COUNTIFS(Table2[Sub-Sector],Table3[[#This Row],[Sub-Sector]],Table2[% Away From 52W High],"&lt;=10")/Table3[[#This Row],[Count]]</f>
        <v>0.3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0.4</v>
      </c>
      <c r="S11" s="1">
        <f>COUNTIFS(Table2[Sub-Sector],Table3[[#This Row],[Sub-Sector]],Table2[% Price above 50 EMA],"&gt;=0")/Table3[[#This Row],[Count]]</f>
        <v>0.5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0.5</v>
      </c>
      <c r="V11" s="1">
        <f>COUNTIFS(Table2[Sub-Sector],Table3[[#This Row],[Sub-Sector]],Table2[Sharpe Ratio],"&gt;=0.10")/Table3[[#This Row],[Count]]</f>
        <v>1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259</v>
      </c>
      <c r="X11">
        <f>_xlfn.RANK.AVG(Table3[[#This Row],[Score]],Table3[Score],1)</f>
        <v>15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117</v>
      </c>
      <c r="Z11">
        <f>_xlfn.RANK.AVG(Table3[[#This Row],[Score 2 ]],Table3[[Score 2 ]],1)</f>
        <v>10</v>
      </c>
    </row>
    <row r="12" spans="1:26" x14ac:dyDescent="0.3">
      <c r="A12" t="s">
        <v>590</v>
      </c>
      <c r="B12">
        <f>COUNTIFS(Table2[Sub-Sector],Table3[[#This Row],[Sub-Sector]])</f>
        <v>4</v>
      </c>
      <c r="C12" s="1">
        <f>COUNTIFS(Table2[Sub-Sector],Table3[[#This Row],[Sub-Sector]],Table2[Uptrend],"Uptrend")/Table3[[#This Row],[Count]]</f>
        <v>0.25</v>
      </c>
      <c r="D12" s="1">
        <f>COUNTIFS(Table2[Sub-Sector],Table3[[#This Row],[Sub-Sector]],Table2[1W Return vs Nifty],"&gt;=5")/Table3[[#This Row],[Count]]</f>
        <v>0.25</v>
      </c>
      <c r="E12" s="1">
        <f>COUNTIFS(Table2[Sub-Sector],Table3[[#This Row],[Sub-Sector]],Table2[1M Return vs Nifty],"&gt;=5")/Table3[[#This Row],[Count]]</f>
        <v>0.5</v>
      </c>
      <c r="F12" s="1">
        <f>COUNTIFS(Table2[Sub-Sector],Table3[[#This Row],[Sub-Sector]],Table2[6M Return vs Nifty],"&gt;=10")/Table3[[#This Row],[Count]]</f>
        <v>0.5</v>
      </c>
      <c r="G12" s="1">
        <f>COUNTIFS(Table2[Sub-Sector],Table3[[#This Row],[Sub-Sector]],Table2[1Y Return vs Nifty],"&gt;=10")/Table3[[#This Row],[Count]]</f>
        <v>0.75</v>
      </c>
      <c r="H12" s="1">
        <f>COUNTIFS(Table2[Sub-Sector],Table3[[#This Row],[Sub-Sector]],Table2[RSI Exponential â€“ 14D],"&gt;=50")/Table3[[#This Row],[Count]]</f>
        <v>0.5</v>
      </c>
      <c r="I12" s="1">
        <f>COUNTIFS(Table2[Sub-Sector],Table3[[#This Row],[Sub-Sector]],Table2[Relative Volume],"&gt;=1")/Table3[[#This Row],[Count]]</f>
        <v>1</v>
      </c>
      <c r="J12" s="1">
        <f>COUNTIFS(Table2[Sub-Sector],Table3[[#This Row],[Sub-Sector]],Table2[% Away From Day Low],"&gt;=0.05")/Table3[[#This Row],[Count]]</f>
        <v>0.25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0.75</v>
      </c>
      <c r="N12" s="1">
        <f>COUNTIFS(Table2[Sub-Sector],Table3[[#This Row],[Sub-Sector]],Table2[% Away From Current Month Low],"&gt;=0.05")/Table3[[#This Row],[Count]]</f>
        <v>0.75</v>
      </c>
      <c r="O12" s="1">
        <f>COUNTIFS(Table2[Sub-Sector],Table3[[#This Row],[Sub-Sector]],Table2[% Away From Current Month High],"&lt;=0.05")/Table3[[#This Row],[Count]]</f>
        <v>0</v>
      </c>
      <c r="P12" s="1">
        <f>COUNTIFS(Table2[Sub-Sector],Table3[[#This Row],[Sub-Sector]],Table2[% Away From 52W High],"&lt;=10")/Table3[[#This Row],[Count]]</f>
        <v>0.25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0.5</v>
      </c>
      <c r="S12" s="1">
        <f>COUNTIFS(Table2[Sub-Sector],Table3[[#This Row],[Sub-Sector]],Table2[% Price above 50 EMA],"&gt;=0")/Table3[[#This Row],[Count]]</f>
        <v>0.5</v>
      </c>
      <c r="T12" s="1">
        <f>COUNTIFS(Table2[Sub-Sector],Table3[[#This Row],[Sub-Sector]],Table2[% Price above 200 EMA],"&gt;=0")/Table3[[#This Row],[Count]]</f>
        <v>0.5</v>
      </c>
      <c r="U12" s="1">
        <f>COUNTIFS(Table2[Sub-Sector],Table3[[#This Row],[Sub-Sector]],Table2[Rate of Change - Zone],"Positive")/Table3[[#This Row],[Count]]</f>
        <v>0.5</v>
      </c>
      <c r="V12" s="1">
        <f>COUNTIFS(Table2[Sub-Sector],Table3[[#This Row],[Sub-Sector]],Table2[Sharpe Ratio],"&gt;=0.10")/Table3[[#This Row],[Count]]</f>
        <v>0.25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278</v>
      </c>
      <c r="X12">
        <f>_xlfn.RANK.AVG(Table3[[#This Row],[Score]],Table3[Score],1)</f>
        <v>21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119.5</v>
      </c>
      <c r="Z12">
        <f>_xlfn.RANK.AVG(Table3[[#This Row],[Score 2 ]],Table3[[Score 2 ]],1)</f>
        <v>11</v>
      </c>
    </row>
    <row r="13" spans="1:26" x14ac:dyDescent="0.3">
      <c r="A13" t="s">
        <v>347</v>
      </c>
      <c r="B13">
        <f>COUNTIFS(Table2[Sub-Sector],Table3[[#This Row],[Sub-Sector]])</f>
        <v>10</v>
      </c>
      <c r="C13" s="1">
        <f>COUNTIFS(Table2[Sub-Sector],Table3[[#This Row],[Sub-Sector]],Table2[Uptrend],"Uptrend")/Table3[[#This Row],[Count]]</f>
        <v>1</v>
      </c>
      <c r="D13" s="1">
        <f>COUNTIFS(Table2[Sub-Sector],Table3[[#This Row],[Sub-Sector]],Table2[1W Return vs Nifty],"&gt;=5")/Table3[[#This Row],[Count]]</f>
        <v>0.3</v>
      </c>
      <c r="E13" s="1">
        <f>COUNTIFS(Table2[Sub-Sector],Table3[[#This Row],[Sub-Sector]],Table2[1M Return vs Nifty],"&gt;=5")/Table3[[#This Row],[Count]]</f>
        <v>0.2</v>
      </c>
      <c r="F13" s="1">
        <f>COUNTIFS(Table2[Sub-Sector],Table3[[#This Row],[Sub-Sector]],Table2[6M Return vs Nifty],"&gt;=10")/Table3[[#This Row],[Count]]</f>
        <v>0.8</v>
      </c>
      <c r="G13" s="1">
        <f>COUNTIFS(Table2[Sub-Sector],Table3[[#This Row],[Sub-Sector]],Table2[1Y Return vs Nifty],"&gt;=10")/Table3[[#This Row],[Count]]</f>
        <v>0.7</v>
      </c>
      <c r="H13" s="1">
        <f>COUNTIFS(Table2[Sub-Sector],Table3[[#This Row],[Sub-Sector]],Table2[RSI Exponential â€“ 14D],"&gt;=50")/Table3[[#This Row],[Count]]</f>
        <v>0.6</v>
      </c>
      <c r="I13" s="1">
        <f>COUNTIFS(Table2[Sub-Sector],Table3[[#This Row],[Sub-Sector]],Table2[Relative Volume],"&gt;=1")/Table3[[#This Row],[Count]]</f>
        <v>0.6</v>
      </c>
      <c r="J13" s="1">
        <f>COUNTIFS(Table2[Sub-Sector],Table3[[#This Row],[Sub-Sector]],Table2[% Away From Day Low],"&gt;=0.05")/Table3[[#This Row],[Count]]</f>
        <v>0.1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0.2</v>
      </c>
      <c r="M13" s="1">
        <f>COUNTIFS(Table2[Sub-Sector],Table3[[#This Row],[Sub-Sector]],Table2[% Away From Current Week High],"&lt;=0.05")/Table3[[#This Row],[Count]]</f>
        <v>0.9</v>
      </c>
      <c r="N13" s="1">
        <f>COUNTIFS(Table2[Sub-Sector],Table3[[#This Row],[Sub-Sector]],Table2[% Away From Current Month Low],"&gt;=0.05")/Table3[[#This Row],[Count]]</f>
        <v>0.7</v>
      </c>
      <c r="O13" s="1">
        <f>COUNTIFS(Table2[Sub-Sector],Table3[[#This Row],[Sub-Sector]],Table2[% Away From Current Month High],"&lt;=0.05")/Table3[[#This Row],[Count]]</f>
        <v>0.5</v>
      </c>
      <c r="P13" s="1">
        <f>COUNTIFS(Table2[Sub-Sector],Table3[[#This Row],[Sub-Sector]],Table2[% Away From 52W High],"&lt;=10")/Table3[[#This Row],[Count]]</f>
        <v>0.5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0.6</v>
      </c>
      <c r="S13" s="1">
        <f>COUNTIFS(Table2[Sub-Sector],Table3[[#This Row],[Sub-Sector]],Table2[% Price above 50 EMA],"&gt;=0")/Table3[[#This Row],[Count]]</f>
        <v>0.9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0.5</v>
      </c>
      <c r="V13" s="1">
        <f>COUNTIFS(Table2[Sub-Sector],Table3[[#This Row],[Sub-Sector]],Table2[Sharpe Ratio],"&gt;=0.10")/Table3[[#This Row],[Count]]</f>
        <v>0.2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230.5</v>
      </c>
      <c r="X13">
        <f>_xlfn.RANK.AVG(Table3[[#This Row],[Score]],Table3[Score],1)</f>
        <v>8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126</v>
      </c>
      <c r="Z13">
        <f>_xlfn.RANK.AVG(Table3[[#This Row],[Score 2 ]],Table3[[Score 2 ]],1)</f>
        <v>12</v>
      </c>
    </row>
    <row r="14" spans="1:26" x14ac:dyDescent="0.3">
      <c r="A14" t="s">
        <v>237</v>
      </c>
      <c r="B14">
        <f>COUNTIFS(Table2[Sub-Sector],Table3[[#This Row],[Sub-Sector]])</f>
        <v>2</v>
      </c>
      <c r="C14" s="1">
        <f>COUNTIFS(Table2[Sub-Sector],Table3[[#This Row],[Sub-Sector]],Table2[Uptrend],"Uptrend")/Table3[[#This Row],[Count]]</f>
        <v>0.5</v>
      </c>
      <c r="D14" s="1">
        <f>COUNTIFS(Table2[Sub-Sector],Table3[[#This Row],[Sub-Sector]],Table2[1W Return vs Nifty],"&gt;=5")/Table3[[#This Row],[Count]]</f>
        <v>0.5</v>
      </c>
      <c r="E14" s="1">
        <f>COUNTIFS(Table2[Sub-Sector],Table3[[#This Row],[Sub-Sector]],Table2[1M Return vs Nifty],"&gt;=5")/Table3[[#This Row],[Count]]</f>
        <v>0.5</v>
      </c>
      <c r="F14" s="1">
        <f>COUNTIFS(Table2[Sub-Sector],Table3[[#This Row],[Sub-Sector]],Table2[6M Return vs Nifty],"&gt;=10")/Table3[[#This Row],[Count]]</f>
        <v>0.5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1</v>
      </c>
      <c r="I14" s="1">
        <f>COUNTIFS(Table2[Sub-Sector],Table3[[#This Row],[Sub-Sector]],Table2[Relative Volume],"&gt;=1")/Table3[[#This Row],[Count]]</f>
        <v>0.5</v>
      </c>
      <c r="J14" s="1">
        <f>COUNTIFS(Table2[Sub-Sector],Table3[[#This Row],[Sub-Sector]],Table2[% Away From Day Low],"&gt;=0.05")/Table3[[#This Row],[Count]]</f>
        <v>0.5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0.5</v>
      </c>
      <c r="M14" s="1">
        <f>COUNTIFS(Table2[Sub-Sector],Table3[[#This Row],[Sub-Sector]],Table2[% Away From Current Week High],"&lt;=0.05")/Table3[[#This Row],[Count]]</f>
        <v>1</v>
      </c>
      <c r="N14" s="1">
        <f>COUNTIFS(Table2[Sub-Sector],Table3[[#This Row],[Sub-Sector]],Table2[% Away From Current Month Low],"&gt;=0.05")/Table3[[#This Row],[Count]]</f>
        <v>1</v>
      </c>
      <c r="O14" s="1">
        <f>COUNTIFS(Table2[Sub-Sector],Table3[[#This Row],[Sub-Sector]],Table2[% Away From Current Month High],"&lt;=0.05")/Table3[[#This Row],[Count]]</f>
        <v>1</v>
      </c>
      <c r="P14" s="1">
        <f>COUNTIFS(Table2[Sub-Sector],Table3[[#This Row],[Sub-Sector]],Table2[% Away From 52W High],"&lt;=10")/Table3[[#This Row],[Count]]</f>
        <v>0.5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1</v>
      </c>
      <c r="S14" s="1">
        <f>COUNTIFS(Table2[Sub-Sector],Table3[[#This Row],[Sub-Sector]],Table2[% Price above 50 EMA],"&gt;=0")/Table3[[#This Row],[Count]]</f>
        <v>0.5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0.5</v>
      </c>
      <c r="V14" s="1">
        <f>COUNTIFS(Table2[Sub-Sector],Table3[[#This Row],[Sub-Sector]],Table2[Sharpe Ratio],"&gt;=0.10")/Table3[[#This Row],[Count]]</f>
        <v>0.5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251.5</v>
      </c>
      <c r="X14">
        <f>_xlfn.RANK.AVG(Table3[[#This Row],[Score]],Table3[Score],1)</f>
        <v>13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</v>
      </c>
      <c r="Z14">
        <f>_xlfn.RANK.AVG(Table3[[#This Row],[Score 2 ]],Table3[[Score 2 ]],1)</f>
        <v>13</v>
      </c>
    </row>
    <row r="15" spans="1:26" x14ac:dyDescent="0.3">
      <c r="A15" t="s">
        <v>1053</v>
      </c>
      <c r="B15">
        <f>COUNTIFS(Table2[Sub-Sector],Table3[[#This Row],[Sub-Sector]])</f>
        <v>1</v>
      </c>
      <c r="C15" s="1">
        <f>COUNTIFS(Table2[Sub-Sector],Table3[[#This Row],[Sub-Sector]],Table2[Uptrend],"Uptrend")/Table3[[#This Row],[Count]]</f>
        <v>1</v>
      </c>
      <c r="D15" s="1">
        <f>COUNTIFS(Table2[Sub-Sector],Table3[[#This Row],[Sub-Sector]],Table2[1W Return vs Nifty],"&gt;=5")/Table3[[#This Row],[Count]]</f>
        <v>1</v>
      </c>
      <c r="E15" s="1">
        <f>COUNTIFS(Table2[Sub-Sector],Table3[[#This Row],[Sub-Sector]],Table2[1M Return vs Nifty],"&gt;=5")/Table3[[#This Row],[Count]]</f>
        <v>1</v>
      </c>
      <c r="F15" s="1">
        <f>COUNTIFS(Table2[Sub-Sector],Table3[[#This Row],[Sub-Sector]],Table2[6M Return vs Nifty],"&gt;=10")/Table3[[#This Row],[Count]]</f>
        <v>1</v>
      </c>
      <c r="G15" s="1">
        <f>COUNTIFS(Table2[Sub-Sector],Table3[[#This Row],[Sub-Sector]],Table2[1Y Return vs Nifty],"&gt;=10")/Table3[[#This Row],[Count]]</f>
        <v>1</v>
      </c>
      <c r="H15" s="1">
        <f>COUNTIFS(Table2[Sub-Sector],Table3[[#This Row],[Sub-Sector]],Table2[RSI Exponential â€“ 14D],"&gt;=50")/Table3[[#This Row],[Count]]</f>
        <v>1</v>
      </c>
      <c r="I15" s="1">
        <f>COUNTIFS(Table2[Sub-Sector],Table3[[#This Row],[Sub-Sector]],Table2[Relative Volume],"&gt;=1")/Table3[[#This Row],[Count]]</f>
        <v>0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0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1</v>
      </c>
      <c r="N15" s="1">
        <f>COUNTIFS(Table2[Sub-Sector],Table3[[#This Row],[Sub-Sector]],Table2[% Away From Current Month Low],"&gt;=0.05")/Table3[[#This Row],[Count]]</f>
        <v>1</v>
      </c>
      <c r="O15" s="1">
        <f>COUNTIFS(Table2[Sub-Sector],Table3[[#This Row],[Sub-Sector]],Table2[% Away From Current Month High],"&lt;=0.05")/Table3[[#This Row],[Count]]</f>
        <v>0</v>
      </c>
      <c r="P15" s="1">
        <f>COUNTIFS(Table2[Sub-Sector],Table3[[#This Row],[Sub-Sector]],Table2[% Away From 52W High],"&lt;=10")/Table3[[#This Row],[Count]]</f>
        <v>1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1</v>
      </c>
      <c r="S15" s="1">
        <f>COUNTIFS(Table2[Sub-Sector],Table3[[#This Row],[Sub-Sector]],Table2[% Price above 50 EMA],"&gt;=0")/Table3[[#This Row],[Count]]</f>
        <v>1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1</v>
      </c>
      <c r="V15" s="1">
        <f>COUNTIFS(Table2[Sub-Sector],Table3[[#This Row],[Sub-Sector]],Table2[Sharpe Ratio],"&gt;=0.10")/Table3[[#This Row],[Count]]</f>
        <v>1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160</v>
      </c>
      <c r="X15">
        <f>_xlfn.RANK.AVG(Table3[[#This Row],[Score]],Table3[Score],1)</f>
        <v>6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135</v>
      </c>
      <c r="Z15">
        <f>_xlfn.RANK.AVG(Table3[[#This Row],[Score 2 ]],Table3[[Score 2 ]],1)</f>
        <v>14</v>
      </c>
    </row>
    <row r="16" spans="1:26" x14ac:dyDescent="0.3">
      <c r="A16" t="s">
        <v>80</v>
      </c>
      <c r="B16">
        <f>COUNTIFS(Table2[Sub-Sector],Table3[[#This Row],[Sub-Sector]])</f>
        <v>1</v>
      </c>
      <c r="C16" s="1">
        <f>COUNTIFS(Table2[Sub-Sector],Table3[[#This Row],[Sub-Sector]],Table2[Uptrend],"Uptrend")/Table3[[#This Row],[Count]]</f>
        <v>1</v>
      </c>
      <c r="D16" s="1">
        <f>COUNTIFS(Table2[Sub-Sector],Table3[[#This Row],[Sub-Sector]],Table2[1W Return vs Nifty],"&gt;=5")/Table3[[#This Row],[Count]]</f>
        <v>0</v>
      </c>
      <c r="E16" s="1">
        <f>COUNTIFS(Table2[Sub-Sector],Table3[[#This Row],[Sub-Sector]],Table2[1M Return vs Nifty],"&gt;=5")/Table3[[#This Row],[Count]]</f>
        <v>1</v>
      </c>
      <c r="F16" s="1">
        <f>COUNTIFS(Table2[Sub-Sector],Table3[[#This Row],[Sub-Sector]],Table2[6M Return vs Nifty],"&gt;=10")/Table3[[#This Row],[Count]]</f>
        <v>0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1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0</v>
      </c>
      <c r="O16" s="1">
        <f>COUNTIFS(Table2[Sub-Sector],Table3[[#This Row],[Sub-Sector]],Table2[% Away From Current Month High],"&lt;=0.05")/Table3[[#This Row],[Count]]</f>
        <v>1</v>
      </c>
      <c r="P16" s="1">
        <f>COUNTIFS(Table2[Sub-Sector],Table3[[#This Row],[Sub-Sector]],Table2[% Away From 52W High],"&lt;=10")/Table3[[#This Row],[Count]]</f>
        <v>1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1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1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247</v>
      </c>
      <c r="X16">
        <f>_xlfn.RANK.AVG(Table3[[#This Row],[Score]],Table3[Score],1)</f>
        <v>12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136.5</v>
      </c>
      <c r="Z16">
        <f>_xlfn.RANK.AVG(Table3[[#This Row],[Score 2 ]],Table3[[Score 2 ]],1)</f>
        <v>15</v>
      </c>
    </row>
    <row r="17" spans="1:26" x14ac:dyDescent="0.3">
      <c r="A17" t="s">
        <v>563</v>
      </c>
      <c r="B17">
        <f>COUNTIFS(Table2[Sub-Sector],Table3[[#This Row],[Sub-Sector]])</f>
        <v>5</v>
      </c>
      <c r="C17" s="1">
        <f>COUNTIFS(Table2[Sub-Sector],Table3[[#This Row],[Sub-Sector]],Table2[Uptrend],"Uptrend")/Table3[[#This Row],[Count]]</f>
        <v>0.6</v>
      </c>
      <c r="D17" s="1">
        <f>COUNTIFS(Table2[Sub-Sector],Table3[[#This Row],[Sub-Sector]],Table2[1W Return vs Nifty],"&gt;=5")/Table3[[#This Row],[Count]]</f>
        <v>0.2</v>
      </c>
      <c r="E17" s="1">
        <f>COUNTIFS(Table2[Sub-Sector],Table3[[#This Row],[Sub-Sector]],Table2[1M Return vs Nifty],"&gt;=5")/Table3[[#This Row],[Count]]</f>
        <v>0.6</v>
      </c>
      <c r="F17" s="1">
        <f>COUNTIFS(Table2[Sub-Sector],Table3[[#This Row],[Sub-Sector]],Table2[6M Return vs Nifty],"&gt;=10")/Table3[[#This Row],[Count]]</f>
        <v>0.4</v>
      </c>
      <c r="G17" s="1">
        <f>COUNTIFS(Table2[Sub-Sector],Table3[[#This Row],[Sub-Sector]],Table2[1Y Return vs Nifty],"&gt;=10")/Table3[[#This Row],[Count]]</f>
        <v>0.6</v>
      </c>
      <c r="H17" s="1">
        <f>COUNTIFS(Table2[Sub-Sector],Table3[[#This Row],[Sub-Sector]],Table2[RSI Exponential â€“ 14D],"&gt;=50")/Table3[[#This Row],[Count]]</f>
        <v>0.8</v>
      </c>
      <c r="I17" s="1">
        <f>COUNTIFS(Table2[Sub-Sector],Table3[[#This Row],[Sub-Sector]],Table2[Relative Volume],"&gt;=1")/Table3[[#This Row],[Count]]</f>
        <v>1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</v>
      </c>
      <c r="M17" s="1">
        <f>COUNTIFS(Table2[Sub-Sector],Table3[[#This Row],[Sub-Sector]],Table2[% Away From Current Week High],"&lt;=0.05")/Table3[[#This Row],[Count]]</f>
        <v>0.8</v>
      </c>
      <c r="N17" s="1">
        <f>COUNTIFS(Table2[Sub-Sector],Table3[[#This Row],[Sub-Sector]],Table2[% Away From Current Month Low],"&gt;=0.05")/Table3[[#This Row],[Count]]</f>
        <v>1</v>
      </c>
      <c r="O17" s="1">
        <f>COUNTIFS(Table2[Sub-Sector],Table3[[#This Row],[Sub-Sector]],Table2[% Away From Current Month High],"&lt;=0.05")/Table3[[#This Row],[Count]]</f>
        <v>0.8</v>
      </c>
      <c r="P17" s="1">
        <f>COUNTIFS(Table2[Sub-Sector],Table3[[#This Row],[Sub-Sector]],Table2[% Away From 52W High],"&lt;=10")/Table3[[#This Row],[Count]]</f>
        <v>0.4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0.8</v>
      </c>
      <c r="S17" s="1">
        <f>COUNTIFS(Table2[Sub-Sector],Table3[[#This Row],[Sub-Sector]],Table2[% Price above 50 EMA],"&gt;=0")/Table3[[#This Row],[Count]]</f>
        <v>0.8</v>
      </c>
      <c r="T17" s="1">
        <f>COUNTIFS(Table2[Sub-Sector],Table3[[#This Row],[Sub-Sector]],Table2[% Price above 200 EMA],"&gt;=0")/Table3[[#This Row],[Count]]</f>
        <v>0.8</v>
      </c>
      <c r="U17" s="1">
        <f>COUNTIFS(Table2[Sub-Sector],Table3[[#This Row],[Sub-Sector]],Table2[Rate of Change - Zone],"Positive")/Table3[[#This Row],[Count]]</f>
        <v>0.8</v>
      </c>
      <c r="V17" s="1">
        <f>COUNTIFS(Table2[Sub-Sector],Table3[[#This Row],[Sub-Sector]],Table2[Sharpe Ratio],"&gt;=0.10")/Table3[[#This Row],[Count]]</f>
        <v>0.4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260</v>
      </c>
      <c r="X17">
        <f>_xlfn.RANK.AVG(Table3[[#This Row],[Score]],Table3[Score],1)</f>
        <v>16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</v>
      </c>
      <c r="Z17">
        <f>_xlfn.RANK.AVG(Table3[[#This Row],[Score 2 ]],Table3[[Score 2 ]],1)</f>
        <v>16</v>
      </c>
    </row>
    <row r="18" spans="1:26" x14ac:dyDescent="0.3">
      <c r="A18" t="s">
        <v>304</v>
      </c>
      <c r="B18">
        <f>COUNTIFS(Table2[Sub-Sector],Table3[[#This Row],[Sub-Sector]])</f>
        <v>21</v>
      </c>
      <c r="C18" s="1">
        <f>COUNTIFS(Table2[Sub-Sector],Table3[[#This Row],[Sub-Sector]],Table2[Uptrend],"Uptrend")/Table3[[#This Row],[Count]]</f>
        <v>0.8571428571428571</v>
      </c>
      <c r="D18" s="1">
        <f>COUNTIFS(Table2[Sub-Sector],Table3[[#This Row],[Sub-Sector]],Table2[1W Return vs Nifty],"&gt;=5")/Table3[[#This Row],[Count]]</f>
        <v>0.23809523809523808</v>
      </c>
      <c r="E18" s="1">
        <f>COUNTIFS(Table2[Sub-Sector],Table3[[#This Row],[Sub-Sector]],Table2[1M Return vs Nifty],"&gt;=5")/Table3[[#This Row],[Count]]</f>
        <v>0.52380952380952384</v>
      </c>
      <c r="F18" s="1">
        <f>COUNTIFS(Table2[Sub-Sector],Table3[[#This Row],[Sub-Sector]],Table2[6M Return vs Nifty],"&gt;=10")/Table3[[#This Row],[Count]]</f>
        <v>0.66666666666666663</v>
      </c>
      <c r="G18" s="1">
        <f>COUNTIFS(Table2[Sub-Sector],Table3[[#This Row],[Sub-Sector]],Table2[1Y Return vs Nifty],"&gt;=10")/Table3[[#This Row],[Count]]</f>
        <v>0.66666666666666663</v>
      </c>
      <c r="H18" s="1">
        <f>COUNTIFS(Table2[Sub-Sector],Table3[[#This Row],[Sub-Sector]],Table2[RSI Exponential â€“ 14D],"&gt;=50")/Table3[[#This Row],[Count]]</f>
        <v>0.42857142857142855</v>
      </c>
      <c r="I18" s="1">
        <f>COUNTIFS(Table2[Sub-Sector],Table3[[#This Row],[Sub-Sector]],Table2[Relative Volume],"&gt;=1")/Table3[[#This Row],[Count]]</f>
        <v>0.5714285714285714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0.95238095238095233</v>
      </c>
      <c r="L18" s="1">
        <f>COUNTIFS(Table2[Sub-Sector],Table3[[#This Row],[Sub-Sector]],Table2[% Away From Current Week Low],"&gt;=0.05")/Table3[[#This Row],[Count]]</f>
        <v>4.7619047619047616E-2</v>
      </c>
      <c r="M18" s="1">
        <f>COUNTIFS(Table2[Sub-Sector],Table3[[#This Row],[Sub-Sector]],Table2[% Away From Current Week High],"&lt;=0.05")/Table3[[#This Row],[Count]]</f>
        <v>0.38095238095238093</v>
      </c>
      <c r="N18" s="1">
        <f>COUNTIFS(Table2[Sub-Sector],Table3[[#This Row],[Sub-Sector]],Table2[% Away From Current Month Low],"&gt;=0.05")/Table3[[#This Row],[Count]]</f>
        <v>0.42857142857142855</v>
      </c>
      <c r="O18" s="1">
        <f>COUNTIFS(Table2[Sub-Sector],Table3[[#This Row],[Sub-Sector]],Table2[% Away From Current Month High],"&lt;=0.05")/Table3[[#This Row],[Count]]</f>
        <v>9.5238095238095233E-2</v>
      </c>
      <c r="P18" s="1">
        <f>COUNTIFS(Table2[Sub-Sector],Table3[[#This Row],[Sub-Sector]],Table2[% Away From 52W High],"&lt;=10")/Table3[[#This Row],[Count]]</f>
        <v>0.5714285714285714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0.42857142857142855</v>
      </c>
      <c r="S18" s="1">
        <f>COUNTIFS(Table2[Sub-Sector],Table3[[#This Row],[Sub-Sector]],Table2[% Price above 50 EMA],"&gt;=0")/Table3[[#This Row],[Count]]</f>
        <v>0.7142857142857143</v>
      </c>
      <c r="T18" s="1">
        <f>COUNTIFS(Table2[Sub-Sector],Table3[[#This Row],[Sub-Sector]],Table2[% Price above 200 EMA],"&gt;=0")/Table3[[#This Row],[Count]]</f>
        <v>0.8571428571428571</v>
      </c>
      <c r="U18" s="1">
        <f>COUNTIFS(Table2[Sub-Sector],Table3[[#This Row],[Sub-Sector]],Table2[Rate of Change - Zone],"Positive")/Table3[[#This Row],[Count]]</f>
        <v>0.42857142857142855</v>
      </c>
      <c r="V18" s="1">
        <f>COUNTIFS(Table2[Sub-Sector],Table3[[#This Row],[Sub-Sector]],Table2[Sharpe Ratio],"&gt;=0.10")/Table3[[#This Row],[Count]]</f>
        <v>0.2857142857142857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236</v>
      </c>
      <c r="X18">
        <f>_xlfn.RANK.AVG(Table3[[#This Row],[Score]],Table3[Score],1)</f>
        <v>10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148.5</v>
      </c>
      <c r="Z18">
        <f>_xlfn.RANK.AVG(Table3[[#This Row],[Score 2 ]],Table3[[Score 2 ]],1)</f>
        <v>17</v>
      </c>
    </row>
    <row r="19" spans="1:26" x14ac:dyDescent="0.3">
      <c r="A19" t="s">
        <v>86</v>
      </c>
      <c r="B19">
        <f>COUNTIFS(Table2[Sub-Sector],Table3[[#This Row],[Sub-Sector]])</f>
        <v>3</v>
      </c>
      <c r="C19" s="1">
        <f>COUNTIFS(Table2[Sub-Sector],Table3[[#This Row],[Sub-Sector]],Table2[Uptrend],"Uptrend")/Table3[[#This Row],[Count]]</f>
        <v>1</v>
      </c>
      <c r="D19" s="1">
        <f>COUNTIFS(Table2[Sub-Sector],Table3[[#This Row],[Sub-Sector]],Table2[1W Return vs Nifty],"&gt;=5")/Table3[[#This Row],[Count]]</f>
        <v>0</v>
      </c>
      <c r="E19" s="1">
        <f>COUNTIFS(Table2[Sub-Sector],Table3[[#This Row],[Sub-Sector]],Table2[1M Return vs Nifty],"&gt;=5")/Table3[[#This Row],[Count]]</f>
        <v>0</v>
      </c>
      <c r="F19" s="1">
        <f>COUNTIFS(Table2[Sub-Sector],Table3[[#This Row],[Sub-Sector]],Table2[6M Return vs Nifty],"&gt;=10")/Table3[[#This Row],[Count]]</f>
        <v>0.66666666666666663</v>
      </c>
      <c r="G19" s="1">
        <f>COUNTIFS(Table2[Sub-Sector],Table3[[#This Row],[Sub-Sector]],Table2[1Y Return vs Nifty],"&gt;=10")/Table3[[#This Row],[Count]]</f>
        <v>1</v>
      </c>
      <c r="H19" s="1">
        <f>COUNTIFS(Table2[Sub-Sector],Table3[[#This Row],[Sub-Sector]],Table2[RSI Exponential â€“ 14D],"&gt;=50")/Table3[[#This Row],[Count]]</f>
        <v>0.33333333333333331</v>
      </c>
      <c r="I19" s="1">
        <f>COUNTIFS(Table2[Sub-Sector],Table3[[#This Row],[Sub-Sector]],Table2[Relative Volume],"&gt;=1")/Table3[[#This Row],[Count]]</f>
        <v>0.33333333333333331</v>
      </c>
      <c r="J19" s="1">
        <f>COUNTIFS(Table2[Sub-Sector],Table3[[#This Row],[Sub-Sector]],Table2[% Away From Day Low],"&gt;=0.05")/Table3[[#This Row],[Count]]</f>
        <v>0.33333333333333331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</v>
      </c>
      <c r="M19" s="1">
        <f>COUNTIFS(Table2[Sub-Sector],Table3[[#This Row],[Sub-Sector]],Table2[% Away From Current Week High],"&lt;=0.05")/Table3[[#This Row],[Count]]</f>
        <v>0.66666666666666663</v>
      </c>
      <c r="N19" s="1">
        <f>COUNTIFS(Table2[Sub-Sector],Table3[[#This Row],[Sub-Sector]],Table2[% Away From Current Month Low],"&gt;=0.05")/Table3[[#This Row],[Count]]</f>
        <v>0.33333333333333331</v>
      </c>
      <c r="O19" s="1">
        <f>COUNTIFS(Table2[Sub-Sector],Table3[[#This Row],[Sub-Sector]],Table2[% Away From Current Month High],"&lt;=0.05")/Table3[[#This Row],[Count]]</f>
        <v>0</v>
      </c>
      <c r="P19" s="1">
        <f>COUNTIFS(Table2[Sub-Sector],Table3[[#This Row],[Sub-Sector]],Table2[% Away From 52W High],"&lt;=10")/Table3[[#This Row],[Count]]</f>
        <v>0.66666666666666663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0.33333333333333331</v>
      </c>
      <c r="S19" s="1">
        <f>COUNTIFS(Table2[Sub-Sector],Table3[[#This Row],[Sub-Sector]],Table2[% Price above 50 EMA],"&gt;=0")/Table3[[#This Row],[Count]]</f>
        <v>0.66666666666666663</v>
      </c>
      <c r="T19" s="1">
        <f>COUNTIFS(Table2[Sub-Sector],Table3[[#This Row],[Sub-Sector]],Table2[% Price above 200 EMA],"&gt;=0")/Table3[[#This Row],[Count]]</f>
        <v>1</v>
      </c>
      <c r="U19" s="1">
        <f>COUNTIFS(Table2[Sub-Sector],Table3[[#This Row],[Sub-Sector]],Table2[Rate of Change - Zone],"Positive")/Table3[[#This Row],[Count]]</f>
        <v>0.33333333333333331</v>
      </c>
      <c r="V19" s="1">
        <f>COUNTIFS(Table2[Sub-Sector],Table3[[#This Row],[Sub-Sector]],Table2[Sharpe Ratio],"&gt;=0.10")/Table3[[#This Row],[Count]]</f>
        <v>0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358.5</v>
      </c>
      <c r="X19">
        <f>_xlfn.RANK.AVG(Table3[[#This Row],[Score]],Table3[Score],1)</f>
        <v>44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</v>
      </c>
      <c r="Z19">
        <f>_xlfn.RANK.AVG(Table3[[#This Row],[Score 2 ]],Table3[[Score 2 ]],1)</f>
        <v>18</v>
      </c>
    </row>
    <row r="20" spans="1:26" x14ac:dyDescent="0.3">
      <c r="A20" t="s">
        <v>191</v>
      </c>
      <c r="B20">
        <f>COUNTIFS(Table2[Sub-Sector],Table3[[#This Row],[Sub-Sector]])</f>
        <v>2</v>
      </c>
      <c r="C20" s="1">
        <f>COUNTIFS(Table2[Sub-Sector],Table3[[#This Row],[Sub-Sector]],Table2[Uptrend],"Uptrend")/Table3[[#This Row],[Count]]</f>
        <v>1</v>
      </c>
      <c r="D20" s="1">
        <f>COUNTIFS(Table2[Sub-Sector],Table3[[#This Row],[Sub-Sector]],Table2[1W Return vs Nifty],"&gt;=5")/Table3[[#This Row],[Count]]</f>
        <v>0</v>
      </c>
      <c r="E20" s="1">
        <f>COUNTIFS(Table2[Sub-Sector],Table3[[#This Row],[Sub-Sector]],Table2[1M Return vs Nifty],"&gt;=5")/Table3[[#This Row],[Count]]</f>
        <v>0.5</v>
      </c>
      <c r="F20" s="1">
        <f>COUNTIFS(Table2[Sub-Sector],Table3[[#This Row],[Sub-Sector]],Table2[6M Return vs Nifty],"&gt;=10")/Table3[[#This Row],[Count]]</f>
        <v>1</v>
      </c>
      <c r="G20" s="1">
        <f>COUNTIFS(Table2[Sub-Sector],Table3[[#This Row],[Sub-Sector]],Table2[1Y Return vs Nifty],"&gt;=10")/Table3[[#This Row],[Count]]</f>
        <v>0.5</v>
      </c>
      <c r="H20" s="1">
        <f>COUNTIFS(Table2[Sub-Sector],Table3[[#This Row],[Sub-Sector]],Table2[RSI Exponential â€“ 14D],"&gt;=50")/Table3[[#This Row],[Count]]</f>
        <v>1</v>
      </c>
      <c r="I20" s="1">
        <f>COUNTIFS(Table2[Sub-Sector],Table3[[#This Row],[Sub-Sector]],Table2[Relative Volume],"&gt;=1")/Table3[[#This Row],[Count]]</f>
        <v>0.5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</v>
      </c>
      <c r="M20" s="1">
        <f>COUNTIFS(Table2[Sub-Sector],Table3[[#This Row],[Sub-Sector]],Table2[% Away From Current Week High],"&lt;=0.05")/Table3[[#This Row],[Count]]</f>
        <v>1</v>
      </c>
      <c r="N20" s="1">
        <f>COUNTIFS(Table2[Sub-Sector],Table3[[#This Row],[Sub-Sector]],Table2[% Away From Current Month Low],"&gt;=0.05")/Table3[[#This Row],[Count]]</f>
        <v>0.5</v>
      </c>
      <c r="O20" s="1">
        <f>COUNTIFS(Table2[Sub-Sector],Table3[[#This Row],[Sub-Sector]],Table2[% Away From Current Month High],"&lt;=0.05")/Table3[[#This Row],[Count]]</f>
        <v>1</v>
      </c>
      <c r="P20" s="1">
        <f>COUNTIFS(Table2[Sub-Sector],Table3[[#This Row],[Sub-Sector]],Table2[% Away From 52W High],"&lt;=10")/Table3[[#This Row],[Count]]</f>
        <v>1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1</v>
      </c>
      <c r="S20" s="1">
        <f>COUNTIFS(Table2[Sub-Sector],Table3[[#This Row],[Sub-Sector]],Table2[% Price above 50 EMA],"&gt;=0")/Table3[[#This Row],[Count]]</f>
        <v>1</v>
      </c>
      <c r="T20" s="1">
        <f>COUNTIFS(Table2[Sub-Sector],Table3[[#This Row],[Sub-Sector]],Table2[% Price above 200 EMA],"&gt;=0")/Table3[[#This Row],[Count]]</f>
        <v>1</v>
      </c>
      <c r="U20" s="1">
        <f>COUNTIFS(Table2[Sub-Sector],Table3[[#This Row],[Sub-Sector]],Table2[Rate of Change - Zone],"Positive")/Table3[[#This Row],[Count]]</f>
        <v>0.5</v>
      </c>
      <c r="V20" s="1">
        <f>COUNTIFS(Table2[Sub-Sector],Table3[[#This Row],[Sub-Sector]],Table2[Sharpe Ratio],"&gt;=0.10")/Table3[[#This Row],[Count]]</f>
        <v>0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286.5</v>
      </c>
      <c r="X20">
        <f>_xlfn.RANK.AVG(Table3[[#This Row],[Score]],Table3[Score],1)</f>
        <v>26.5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154.5</v>
      </c>
      <c r="Z20">
        <f>_xlfn.RANK.AVG(Table3[[#This Row],[Score 2 ]],Table3[[Score 2 ]],1)</f>
        <v>19</v>
      </c>
    </row>
    <row r="21" spans="1:26" x14ac:dyDescent="0.3">
      <c r="A21" t="s">
        <v>201</v>
      </c>
      <c r="B21">
        <f>COUNTIFS(Table2[Sub-Sector],Table3[[#This Row],[Sub-Sector]])</f>
        <v>3</v>
      </c>
      <c r="C21" s="1">
        <f>COUNTIFS(Table2[Sub-Sector],Table3[[#This Row],[Sub-Sector]],Table2[Uptrend],"Uptrend")/Table3[[#This Row],[Count]]</f>
        <v>1</v>
      </c>
      <c r="D21" s="1">
        <f>COUNTIFS(Table2[Sub-Sector],Table3[[#This Row],[Sub-Sector]],Table2[1W Return vs Nifty],"&gt;=5")/Table3[[#This Row],[Count]]</f>
        <v>0.33333333333333331</v>
      </c>
      <c r="E21" s="1">
        <f>COUNTIFS(Table2[Sub-Sector],Table3[[#This Row],[Sub-Sector]],Table2[1M Return vs Nifty],"&gt;=5")/Table3[[#This Row],[Count]]</f>
        <v>0.66666666666666663</v>
      </c>
      <c r="F21" s="1">
        <f>COUNTIFS(Table2[Sub-Sector],Table3[[#This Row],[Sub-Sector]],Table2[6M Return vs Nifty],"&gt;=10")/Table3[[#This Row],[Count]]</f>
        <v>0.33333333333333331</v>
      </c>
      <c r="G21" s="1">
        <f>COUNTIFS(Table2[Sub-Sector],Table3[[#This Row],[Sub-Sector]],Table2[1Y Return vs Nifty],"&gt;=10")/Table3[[#This Row],[Count]]</f>
        <v>0.66666666666666663</v>
      </c>
      <c r="H21" s="1">
        <f>COUNTIFS(Table2[Sub-Sector],Table3[[#This Row],[Sub-Sector]],Table2[RSI Exponential â€“ 14D],"&gt;=50")/Table3[[#This Row],[Count]]</f>
        <v>0.33333333333333331</v>
      </c>
      <c r="I21" s="1">
        <f>COUNTIFS(Table2[Sub-Sector],Table3[[#This Row],[Sub-Sector]],Table2[Relative Volume],"&gt;=1")/Table3[[#This Row],[Count]]</f>
        <v>0.66666666666666663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</v>
      </c>
      <c r="M21" s="1">
        <f>COUNTIFS(Table2[Sub-Sector],Table3[[#This Row],[Sub-Sector]],Table2[% Away From Current Week High],"&lt;=0.05")/Table3[[#This Row],[Count]]</f>
        <v>0.33333333333333331</v>
      </c>
      <c r="N21" s="1">
        <f>COUNTIFS(Table2[Sub-Sector],Table3[[#This Row],[Sub-Sector]],Table2[% Away From Current Month Low],"&gt;=0.05")/Table3[[#This Row],[Count]]</f>
        <v>0.66666666666666663</v>
      </c>
      <c r="O21" s="1">
        <f>COUNTIFS(Table2[Sub-Sector],Table3[[#This Row],[Sub-Sector]],Table2[% Away From Current Month High],"&lt;=0.05")/Table3[[#This Row],[Count]]</f>
        <v>0</v>
      </c>
      <c r="P21" s="1">
        <f>COUNTIFS(Table2[Sub-Sector],Table3[[#This Row],[Sub-Sector]],Table2[% Away From 52W High],"&lt;=10")/Table3[[#This Row],[Count]]</f>
        <v>0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0.33333333333333331</v>
      </c>
      <c r="S21" s="1">
        <f>COUNTIFS(Table2[Sub-Sector],Table3[[#This Row],[Sub-Sector]],Table2[% Price above 50 EMA],"&gt;=0")/Table3[[#This Row],[Count]]</f>
        <v>0.66666666666666663</v>
      </c>
      <c r="T21" s="1">
        <f>COUNTIFS(Table2[Sub-Sector],Table3[[#This Row],[Sub-Sector]],Table2[% Price above 200 EMA],"&gt;=0")/Table3[[#This Row],[Count]]</f>
        <v>1</v>
      </c>
      <c r="U21" s="1">
        <f>COUNTIFS(Table2[Sub-Sector],Table3[[#This Row],[Sub-Sector]],Table2[Rate of Change - Zone],"Positive")/Table3[[#This Row],[Count]]</f>
        <v>0.66666666666666663</v>
      </c>
      <c r="V21" s="1">
        <f>COUNTIFS(Table2[Sub-Sector],Table3[[#This Row],[Sub-Sector]],Table2[Sharpe Ratio],"&gt;=0.10")/Table3[[#This Row],[Count]]</f>
        <v>0.66666666666666663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210.5</v>
      </c>
      <c r="X21">
        <f>_xlfn.RANK.AVG(Table3[[#This Row],[Score]],Table3[Score],1)</f>
        <v>7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161</v>
      </c>
      <c r="Z21">
        <f>_xlfn.RANK.AVG(Table3[[#This Row],[Score 2 ]],Table3[[Score 2 ]],1)</f>
        <v>20.5</v>
      </c>
    </row>
    <row r="22" spans="1:26" x14ac:dyDescent="0.3">
      <c r="A22" t="s">
        <v>54</v>
      </c>
      <c r="B22">
        <f>COUNTIFS(Table2[Sub-Sector],Table3[[#This Row],[Sub-Sector]])</f>
        <v>43</v>
      </c>
      <c r="C22" s="1">
        <f>COUNTIFS(Table2[Sub-Sector],Table3[[#This Row],[Sub-Sector]],Table2[Uptrend],"Uptrend")/Table3[[#This Row],[Count]]</f>
        <v>0.88372093023255816</v>
      </c>
      <c r="D22" s="1">
        <f>COUNTIFS(Table2[Sub-Sector],Table3[[#This Row],[Sub-Sector]],Table2[1W Return vs Nifty],"&gt;=5")/Table3[[#This Row],[Count]]</f>
        <v>0.30232558139534882</v>
      </c>
      <c r="E22" s="1">
        <f>COUNTIFS(Table2[Sub-Sector],Table3[[#This Row],[Sub-Sector]],Table2[1M Return vs Nifty],"&gt;=5")/Table3[[#This Row],[Count]]</f>
        <v>0.60465116279069764</v>
      </c>
      <c r="F22" s="1">
        <f>COUNTIFS(Table2[Sub-Sector],Table3[[#This Row],[Sub-Sector]],Table2[6M Return vs Nifty],"&gt;=10")/Table3[[#This Row],[Count]]</f>
        <v>0.41860465116279072</v>
      </c>
      <c r="G22" s="1">
        <f>COUNTIFS(Table2[Sub-Sector],Table3[[#This Row],[Sub-Sector]],Table2[1Y Return vs Nifty],"&gt;=10")/Table3[[#This Row],[Count]]</f>
        <v>0.69767441860465118</v>
      </c>
      <c r="H22" s="1">
        <f>COUNTIFS(Table2[Sub-Sector],Table3[[#This Row],[Sub-Sector]],Table2[RSI Exponential â€“ 14D],"&gt;=50")/Table3[[#This Row],[Count]]</f>
        <v>0.65116279069767447</v>
      </c>
      <c r="I22" s="1">
        <f>COUNTIFS(Table2[Sub-Sector],Table3[[#This Row],[Sub-Sector]],Table2[Relative Volume],"&gt;=1")/Table3[[#This Row],[Count]]</f>
        <v>0.53488372093023251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0.95348837209302328</v>
      </c>
      <c r="L22" s="1">
        <f>COUNTIFS(Table2[Sub-Sector],Table3[[#This Row],[Sub-Sector]],Table2[% Away From Current Week Low],"&gt;=0.05")/Table3[[#This Row],[Count]]</f>
        <v>0.13953488372093023</v>
      </c>
      <c r="M22" s="1">
        <f>COUNTIFS(Table2[Sub-Sector],Table3[[#This Row],[Sub-Sector]],Table2[% Away From Current Week High],"&lt;=0.05")/Table3[[#This Row],[Count]]</f>
        <v>0.7441860465116279</v>
      </c>
      <c r="N22" s="1">
        <f>COUNTIFS(Table2[Sub-Sector],Table3[[#This Row],[Sub-Sector]],Table2[% Away From Current Month Low],"&gt;=0.05")/Table3[[#This Row],[Count]]</f>
        <v>0.58139534883720934</v>
      </c>
      <c r="O22" s="1">
        <f>COUNTIFS(Table2[Sub-Sector],Table3[[#This Row],[Sub-Sector]],Table2[% Away From Current Month High],"&lt;=0.05")/Table3[[#This Row],[Count]]</f>
        <v>0.58139534883720934</v>
      </c>
      <c r="P22" s="1">
        <f>COUNTIFS(Table2[Sub-Sector],Table3[[#This Row],[Sub-Sector]],Table2[% Away From 52W High],"&lt;=10")/Table3[[#This Row],[Count]]</f>
        <v>0.69767441860465118</v>
      </c>
      <c r="Q22" s="1">
        <f>COUNTIFS(Table2[Sub-Sector],Table3[[#This Row],[Sub-Sector]],Table2[% Away From 52W Low],"&gt;=10")/Table3[[#This Row],[Count]]</f>
        <v>0.97674418604651159</v>
      </c>
      <c r="R22" s="1">
        <f>COUNTIFS(Table2[Sub-Sector],Table3[[#This Row],[Sub-Sector]],Table2[% Price above 20 EMA],"&gt;=0")/Table3[[#This Row],[Count]]</f>
        <v>0.65116279069767447</v>
      </c>
      <c r="S22" s="1">
        <f>COUNTIFS(Table2[Sub-Sector],Table3[[#This Row],[Sub-Sector]],Table2[% Price above 50 EMA],"&gt;=0")/Table3[[#This Row],[Count]]</f>
        <v>0.81395348837209303</v>
      </c>
      <c r="T22" s="1">
        <f>COUNTIFS(Table2[Sub-Sector],Table3[[#This Row],[Sub-Sector]],Table2[% Price above 200 EMA],"&gt;=0")/Table3[[#This Row],[Count]]</f>
        <v>0.90697674418604646</v>
      </c>
      <c r="U22" s="1">
        <f>COUNTIFS(Table2[Sub-Sector],Table3[[#This Row],[Sub-Sector]],Table2[Rate of Change - Zone],"Positive")/Table3[[#This Row],[Count]]</f>
        <v>0.65116279069767447</v>
      </c>
      <c r="V22" s="1">
        <f>COUNTIFS(Table2[Sub-Sector],Table3[[#This Row],[Sub-Sector]],Table2[Sharpe Ratio],"&gt;=0.10")/Table3[[#This Row],[Count]]</f>
        <v>9.3023255813953487E-2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238</v>
      </c>
      <c r="X22">
        <f>_xlfn.RANK.AVG(Table3[[#This Row],[Score]],Table3[Score],1)</f>
        <v>11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161</v>
      </c>
      <c r="Z22">
        <f>_xlfn.RANK.AVG(Table3[[#This Row],[Score 2 ]],Table3[[Score 2 ]],1)</f>
        <v>20.5</v>
      </c>
    </row>
    <row r="23" spans="1:26" x14ac:dyDescent="0.3">
      <c r="A23" t="s">
        <v>104</v>
      </c>
      <c r="B23">
        <f>COUNTIFS(Table2[Sub-Sector],Table3[[#This Row],[Sub-Sector]])</f>
        <v>3</v>
      </c>
      <c r="C23" s="1">
        <f>COUNTIFS(Table2[Sub-Sector],Table3[[#This Row],[Sub-Sector]],Table2[Uptrend],"Uptrend")/Table3[[#This Row],[Count]]</f>
        <v>0.66666666666666663</v>
      </c>
      <c r="D23" s="1">
        <f>COUNTIFS(Table2[Sub-Sector],Table3[[#This Row],[Sub-Sector]],Table2[1W Return vs Nifty],"&gt;=5")/Table3[[#This Row],[Count]]</f>
        <v>0</v>
      </c>
      <c r="E23" s="1">
        <f>COUNTIFS(Table2[Sub-Sector],Table3[[#This Row],[Sub-Sector]],Table2[1M Return vs Nifty],"&gt;=5")/Table3[[#This Row],[Count]]</f>
        <v>0.33333333333333331</v>
      </c>
      <c r="F23" s="1">
        <f>COUNTIFS(Table2[Sub-Sector],Table3[[#This Row],[Sub-Sector]],Table2[6M Return vs Nifty],"&gt;=10")/Table3[[#This Row],[Count]]</f>
        <v>0.33333333333333331</v>
      </c>
      <c r="G23" s="1">
        <f>COUNTIFS(Table2[Sub-Sector],Table3[[#This Row],[Sub-Sector]],Table2[1Y Return vs Nifty],"&gt;=10")/Table3[[#This Row],[Count]]</f>
        <v>1</v>
      </c>
      <c r="H23" s="1">
        <f>COUNTIFS(Table2[Sub-Sector],Table3[[#This Row],[Sub-Sector]],Table2[RSI Exponential â€“ 14D],"&gt;=50")/Table3[[#This Row],[Count]]</f>
        <v>0.66666666666666663</v>
      </c>
      <c r="I23" s="1">
        <f>COUNTIFS(Table2[Sub-Sector],Table3[[#This Row],[Sub-Sector]],Table2[Relative Volume],"&gt;=1")/Table3[[#This Row],[Count]]</f>
        <v>0.33333333333333331</v>
      </c>
      <c r="J23" s="1">
        <f>COUNTIFS(Table2[Sub-Sector],Table3[[#This Row],[Sub-Sector]],Table2[% Away From Day Low],"&gt;=0.05")/Table3[[#This Row],[Count]]</f>
        <v>0.33333333333333331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</v>
      </c>
      <c r="M23" s="1">
        <f>COUNTIFS(Table2[Sub-Sector],Table3[[#This Row],[Sub-Sector]],Table2[% Away From Current Week High],"&lt;=0.05")/Table3[[#This Row],[Count]]</f>
        <v>1</v>
      </c>
      <c r="N23" s="1">
        <f>COUNTIFS(Table2[Sub-Sector],Table3[[#This Row],[Sub-Sector]],Table2[% Away From Current Month Low],"&gt;=0.05")/Table3[[#This Row],[Count]]</f>
        <v>0.33333333333333331</v>
      </c>
      <c r="O23" s="1">
        <f>COUNTIFS(Table2[Sub-Sector],Table3[[#This Row],[Sub-Sector]],Table2[% Away From Current Month High],"&lt;=0.05")/Table3[[#This Row],[Count]]</f>
        <v>1</v>
      </c>
      <c r="P23" s="1">
        <f>COUNTIFS(Table2[Sub-Sector],Table3[[#This Row],[Sub-Sector]],Table2[% Away From 52W High],"&lt;=10")/Table3[[#This Row],[Count]]</f>
        <v>0.66666666666666663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0.66666666666666663</v>
      </c>
      <c r="S23" s="1">
        <f>COUNTIFS(Table2[Sub-Sector],Table3[[#This Row],[Sub-Sector]],Table2[% Price above 50 EMA],"&gt;=0")/Table3[[#This Row],[Count]]</f>
        <v>0.66666666666666663</v>
      </c>
      <c r="T23" s="1">
        <f>COUNTIFS(Table2[Sub-Sector],Table3[[#This Row],[Sub-Sector]],Table2[% Price above 200 EMA],"&gt;=0")/Table3[[#This Row],[Count]]</f>
        <v>1</v>
      </c>
      <c r="U23" s="1">
        <f>COUNTIFS(Table2[Sub-Sector],Table3[[#This Row],[Sub-Sector]],Table2[Rate of Change - Zone],"Positive")/Table3[[#This Row],[Count]]</f>
        <v>0.66666666666666663</v>
      </c>
      <c r="V23" s="1">
        <f>COUNTIFS(Table2[Sub-Sector],Table3[[#This Row],[Sub-Sector]],Table2[Sharpe Ratio],"&gt;=0.10")/Table3[[#This Row],[Count]]</f>
        <v>0.66666666666666663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356.5</v>
      </c>
      <c r="X23">
        <f>_xlfn.RANK.AVG(Table3[[#This Row],[Score]],Table3[Score],1)</f>
        <v>42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164</v>
      </c>
      <c r="Z23">
        <f>_xlfn.RANK.AVG(Table3[[#This Row],[Score 2 ]],Table3[[Score 2 ]],1)</f>
        <v>22.5</v>
      </c>
    </row>
    <row r="24" spans="1:26" x14ac:dyDescent="0.3">
      <c r="A24" t="s">
        <v>887</v>
      </c>
      <c r="B24">
        <f>COUNTIFS(Table2[Sub-Sector],Table3[[#This Row],[Sub-Sector]])</f>
        <v>3</v>
      </c>
      <c r="C24" s="1">
        <f>COUNTIFS(Table2[Sub-Sector],Table3[[#This Row],[Sub-Sector]],Table2[Uptrend],"Uptrend")/Table3[[#This Row],[Count]]</f>
        <v>0.66666666666666663</v>
      </c>
      <c r="D24" s="1">
        <f>COUNTIFS(Table2[Sub-Sector],Table3[[#This Row],[Sub-Sector]],Table2[1W Return vs Nifty],"&gt;=5")/Table3[[#This Row],[Count]]</f>
        <v>0.33333333333333331</v>
      </c>
      <c r="E24" s="1">
        <f>COUNTIFS(Table2[Sub-Sector],Table3[[#This Row],[Sub-Sector]],Table2[1M Return vs Nifty],"&gt;=5")/Table3[[#This Row],[Count]]</f>
        <v>0.33333333333333331</v>
      </c>
      <c r="F24" s="1">
        <f>COUNTIFS(Table2[Sub-Sector],Table3[[#This Row],[Sub-Sector]],Table2[6M Return vs Nifty],"&gt;=10")/Table3[[#This Row],[Count]]</f>
        <v>0.33333333333333331</v>
      </c>
      <c r="G24" s="1">
        <f>COUNTIFS(Table2[Sub-Sector],Table3[[#This Row],[Sub-Sector]],Table2[1Y Return vs Nifty],"&gt;=10")/Table3[[#This Row],[Count]]</f>
        <v>1</v>
      </c>
      <c r="H24" s="1">
        <f>COUNTIFS(Table2[Sub-Sector],Table3[[#This Row],[Sub-Sector]],Table2[RSI Exponential â€“ 14D],"&gt;=50")/Table3[[#This Row],[Count]]</f>
        <v>0.33333333333333331</v>
      </c>
      <c r="I24" s="1">
        <f>COUNTIFS(Table2[Sub-Sector],Table3[[#This Row],[Sub-Sector]],Table2[Relative Volume],"&gt;=1")/Table3[[#This Row],[Count]]</f>
        <v>0.33333333333333331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0.33333333333333331</v>
      </c>
      <c r="L24" s="1">
        <f>COUNTIFS(Table2[Sub-Sector],Table3[[#This Row],[Sub-Sector]],Table2[% Away From Current Week Low],"&gt;=0.05")/Table3[[#This Row],[Count]]</f>
        <v>0</v>
      </c>
      <c r="M24" s="1">
        <f>COUNTIFS(Table2[Sub-Sector],Table3[[#This Row],[Sub-Sector]],Table2[% Away From Current Week High],"&lt;=0.05")/Table3[[#This Row],[Count]]</f>
        <v>0.66666666666666663</v>
      </c>
      <c r="N24" s="1">
        <f>COUNTIFS(Table2[Sub-Sector],Table3[[#This Row],[Sub-Sector]],Table2[% Away From Current Month Low],"&gt;=0.05")/Table3[[#This Row],[Count]]</f>
        <v>0.33333333333333331</v>
      </c>
      <c r="O24" s="1">
        <f>COUNTIFS(Table2[Sub-Sector],Table3[[#This Row],[Sub-Sector]],Table2[% Away From Current Month High],"&lt;=0.05")/Table3[[#This Row],[Count]]</f>
        <v>0</v>
      </c>
      <c r="P24" s="1">
        <f>COUNTIFS(Table2[Sub-Sector],Table3[[#This Row],[Sub-Sector]],Table2[% Away From 52W High],"&lt;=10")/Table3[[#This Row],[Count]]</f>
        <v>0.33333333333333331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0.66666666666666663</v>
      </c>
      <c r="S24" s="1">
        <f>COUNTIFS(Table2[Sub-Sector],Table3[[#This Row],[Sub-Sector]],Table2[% Price above 50 EMA],"&gt;=0")/Table3[[#This Row],[Count]]</f>
        <v>0.66666666666666663</v>
      </c>
      <c r="T24" s="1">
        <f>COUNTIFS(Table2[Sub-Sector],Table3[[#This Row],[Sub-Sector]],Table2[% Price above 200 EMA],"&gt;=0")/Table3[[#This Row],[Count]]</f>
        <v>1</v>
      </c>
      <c r="U24" s="1">
        <f>COUNTIFS(Table2[Sub-Sector],Table3[[#This Row],[Sub-Sector]],Table2[Rate of Change - Zone],"Positive")/Table3[[#This Row],[Count]]</f>
        <v>0.66666666666666663</v>
      </c>
      <c r="V24" s="1">
        <f>COUNTIFS(Table2[Sub-Sector],Table3[[#This Row],[Sub-Sector]],Table2[Sharpe Ratio],"&gt;=0.10")/Table3[[#This Row],[Count]]</f>
        <v>0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286.5</v>
      </c>
      <c r="X24">
        <f>_xlfn.RANK.AVG(Table3[[#This Row],[Score]],Table3[Score],1)</f>
        <v>26.5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164</v>
      </c>
      <c r="Z24">
        <f>_xlfn.RANK.AVG(Table3[[#This Row],[Score 2 ]],Table3[[Score 2 ]],1)</f>
        <v>22.5</v>
      </c>
    </row>
    <row r="25" spans="1:26" x14ac:dyDescent="0.3">
      <c r="A25" t="s">
        <v>226</v>
      </c>
      <c r="B25">
        <f>COUNTIFS(Table2[Sub-Sector],Table3[[#This Row],[Sub-Sector]])</f>
        <v>9</v>
      </c>
      <c r="C25" s="1">
        <f>COUNTIFS(Table2[Sub-Sector],Table3[[#This Row],[Sub-Sector]],Table2[Uptrend],"Uptrend")/Table3[[#This Row],[Count]]</f>
        <v>0.55555555555555558</v>
      </c>
      <c r="D25" s="1">
        <f>COUNTIFS(Table2[Sub-Sector],Table3[[#This Row],[Sub-Sector]],Table2[1W Return vs Nifty],"&gt;=5")/Table3[[#This Row],[Count]]</f>
        <v>0.22222222222222221</v>
      </c>
      <c r="E25" s="1">
        <f>COUNTIFS(Table2[Sub-Sector],Table3[[#This Row],[Sub-Sector]],Table2[1M Return vs Nifty],"&gt;=5")/Table3[[#This Row],[Count]]</f>
        <v>0.1111111111111111</v>
      </c>
      <c r="F25" s="1">
        <f>COUNTIFS(Table2[Sub-Sector],Table3[[#This Row],[Sub-Sector]],Table2[6M Return vs Nifty],"&gt;=10")/Table3[[#This Row],[Count]]</f>
        <v>0.66666666666666663</v>
      </c>
      <c r="G25" s="1">
        <f>COUNTIFS(Table2[Sub-Sector],Table3[[#This Row],[Sub-Sector]],Table2[1Y Return vs Nifty],"&gt;=10")/Table3[[#This Row],[Count]]</f>
        <v>0.66666666666666663</v>
      </c>
      <c r="H25" s="1">
        <f>COUNTIFS(Table2[Sub-Sector],Table3[[#This Row],[Sub-Sector]],Table2[RSI Exponential â€“ 14D],"&gt;=50")/Table3[[#This Row],[Count]]</f>
        <v>0.77777777777777779</v>
      </c>
      <c r="I25" s="1">
        <f>COUNTIFS(Table2[Sub-Sector],Table3[[#This Row],[Sub-Sector]],Table2[Relative Volume],"&gt;=1")/Table3[[#This Row],[Count]]</f>
        <v>0.33333333333333331</v>
      </c>
      <c r="J25" s="1">
        <f>COUNTIFS(Table2[Sub-Sector],Table3[[#This Row],[Sub-Sector]],Table2[% Away From Day Low],"&gt;=0.05")/Table3[[#This Row],[Count]]</f>
        <v>0.1111111111111111</v>
      </c>
      <c r="K25" s="1">
        <f>COUNTIFS(Table2[Sub-Sector],Table3[[#This Row],[Sub-Sector]],Table2[% Away From Day High],"&lt;=0.05")/Table3[[#This Row],[Count]]</f>
        <v>0.88888888888888884</v>
      </c>
      <c r="L25" s="1">
        <f>COUNTIFS(Table2[Sub-Sector],Table3[[#This Row],[Sub-Sector]],Table2[% Away From Current Week Low],"&gt;=0.05")/Table3[[#This Row],[Count]]</f>
        <v>0.55555555555555558</v>
      </c>
      <c r="M25" s="1">
        <f>COUNTIFS(Table2[Sub-Sector],Table3[[#This Row],[Sub-Sector]],Table2[% Away From Current Week High],"&lt;=0.05")/Table3[[#This Row],[Count]]</f>
        <v>0.88888888888888884</v>
      </c>
      <c r="N25" s="1">
        <f>COUNTIFS(Table2[Sub-Sector],Table3[[#This Row],[Sub-Sector]],Table2[% Away From Current Month Low],"&gt;=0.05")/Table3[[#This Row],[Count]]</f>
        <v>0.66666666666666663</v>
      </c>
      <c r="O25" s="1">
        <f>COUNTIFS(Table2[Sub-Sector],Table3[[#This Row],[Sub-Sector]],Table2[% Away From Current Month High],"&lt;=0.05")/Table3[[#This Row],[Count]]</f>
        <v>0.55555555555555558</v>
      </c>
      <c r="P25" s="1">
        <f>COUNTIFS(Table2[Sub-Sector],Table3[[#This Row],[Sub-Sector]],Table2[% Away From 52W High],"&lt;=10")/Table3[[#This Row],[Count]]</f>
        <v>0.22222222222222221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0.66666666666666663</v>
      </c>
      <c r="S25" s="1">
        <f>COUNTIFS(Table2[Sub-Sector],Table3[[#This Row],[Sub-Sector]],Table2[% Price above 50 EMA],"&gt;=0")/Table3[[#This Row],[Count]]</f>
        <v>0.55555555555555558</v>
      </c>
      <c r="T25" s="1">
        <f>COUNTIFS(Table2[Sub-Sector],Table3[[#This Row],[Sub-Sector]],Table2[% Price above 200 EMA],"&gt;=0")/Table3[[#This Row],[Count]]</f>
        <v>0.77777777777777779</v>
      </c>
      <c r="U25" s="1">
        <f>COUNTIFS(Table2[Sub-Sector],Table3[[#This Row],[Sub-Sector]],Table2[Rate of Change - Zone],"Positive")/Table3[[#This Row],[Count]]</f>
        <v>0.55555555555555558</v>
      </c>
      <c r="V25" s="1">
        <f>COUNTIFS(Table2[Sub-Sector],Table3[[#This Row],[Sub-Sector]],Table2[Sharpe Ratio],"&gt;=0.10")/Table3[[#This Row],[Count]]</f>
        <v>0.33333333333333331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341</v>
      </c>
      <c r="X25">
        <f>_xlfn.RANK.AVG(Table3[[#This Row],[Score]],Table3[Score],1)</f>
        <v>38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</v>
      </c>
      <c r="Z25">
        <f>_xlfn.RANK.AVG(Table3[[#This Row],[Score 2 ]],Table3[[Score 2 ]],1)</f>
        <v>24</v>
      </c>
    </row>
    <row r="26" spans="1:26" x14ac:dyDescent="0.3">
      <c r="A26" t="s">
        <v>101</v>
      </c>
      <c r="B26">
        <f>COUNTIFS(Table2[Sub-Sector],Table3[[#This Row],[Sub-Sector]])</f>
        <v>5</v>
      </c>
      <c r="C26" s="1">
        <f>COUNTIFS(Table2[Sub-Sector],Table3[[#This Row],[Sub-Sector]],Table2[Uptrend],"Uptrend")/Table3[[#This Row],[Count]]</f>
        <v>0.4</v>
      </c>
      <c r="D26" s="1">
        <f>COUNTIFS(Table2[Sub-Sector],Table3[[#This Row],[Sub-Sector]],Table2[1W Return vs Nifty],"&gt;=5")/Table3[[#This Row],[Count]]</f>
        <v>0.2</v>
      </c>
      <c r="E26" s="1">
        <f>COUNTIFS(Table2[Sub-Sector],Table3[[#This Row],[Sub-Sector]],Table2[1M Return vs Nifty],"&gt;=5")/Table3[[#This Row],[Count]]</f>
        <v>0.2</v>
      </c>
      <c r="F26" s="1">
        <f>COUNTIFS(Table2[Sub-Sector],Table3[[#This Row],[Sub-Sector]],Table2[6M Return vs Nifty],"&gt;=10")/Table3[[#This Row],[Count]]</f>
        <v>0.4</v>
      </c>
      <c r="G26" s="1">
        <f>COUNTIFS(Table2[Sub-Sector],Table3[[#This Row],[Sub-Sector]],Table2[1Y Return vs Nifty],"&gt;=10")/Table3[[#This Row],[Count]]</f>
        <v>1</v>
      </c>
      <c r="H26" s="1">
        <f>COUNTIFS(Table2[Sub-Sector],Table3[[#This Row],[Sub-Sector]],Table2[RSI Exponential â€“ 14D],"&gt;=50")/Table3[[#This Row],[Count]]</f>
        <v>0.4</v>
      </c>
      <c r="I26" s="1">
        <f>COUNTIFS(Table2[Sub-Sector],Table3[[#This Row],[Sub-Sector]],Table2[Relative Volume],"&gt;=1")/Table3[[#This Row],[Count]]</f>
        <v>0.4</v>
      </c>
      <c r="J26" s="1">
        <f>COUNTIFS(Table2[Sub-Sector],Table3[[#This Row],[Sub-Sector]],Table2[% Away From Day Low],"&gt;=0.05")/Table3[[#This Row],[Count]]</f>
        <v>0.2</v>
      </c>
      <c r="K26" s="1">
        <f>COUNTIFS(Table2[Sub-Sector],Table3[[#This Row],[Sub-Sector]],Table2[% Away From Day High],"&lt;=0.05")/Table3[[#This Row],[Count]]</f>
        <v>0.8</v>
      </c>
      <c r="L26" s="1">
        <f>COUNTIFS(Table2[Sub-Sector],Table3[[#This Row],[Sub-Sector]],Table2[% Away From Current Week Low],"&gt;=0.05")/Table3[[#This Row],[Count]]</f>
        <v>0.2</v>
      </c>
      <c r="M26" s="1">
        <f>COUNTIFS(Table2[Sub-Sector],Table3[[#This Row],[Sub-Sector]],Table2[% Away From Current Week High],"&lt;=0.05")/Table3[[#This Row],[Count]]</f>
        <v>0.8</v>
      </c>
      <c r="N26" s="1">
        <f>COUNTIFS(Table2[Sub-Sector],Table3[[#This Row],[Sub-Sector]],Table2[% Away From Current Month Low],"&gt;=0.05")/Table3[[#This Row],[Count]]</f>
        <v>0.4</v>
      </c>
      <c r="O26" s="1">
        <f>COUNTIFS(Table2[Sub-Sector],Table3[[#This Row],[Sub-Sector]],Table2[% Away From Current Month High],"&lt;=0.05")/Table3[[#This Row],[Count]]</f>
        <v>0</v>
      </c>
      <c r="P26" s="1">
        <f>COUNTIFS(Table2[Sub-Sector],Table3[[#This Row],[Sub-Sector]],Table2[% Away From 52W High],"&lt;=10")/Table3[[#This Row],[Count]]</f>
        <v>0.2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0.4</v>
      </c>
      <c r="S26" s="1">
        <f>COUNTIFS(Table2[Sub-Sector],Table3[[#This Row],[Sub-Sector]],Table2[% Price above 50 EMA],"&gt;=0")/Table3[[#This Row],[Count]]</f>
        <v>0.4</v>
      </c>
      <c r="T26" s="1">
        <f>COUNTIFS(Table2[Sub-Sector],Table3[[#This Row],[Sub-Sector]],Table2[% Price above 200 EMA],"&gt;=0")/Table3[[#This Row],[Count]]</f>
        <v>1</v>
      </c>
      <c r="U26" s="1">
        <f>COUNTIFS(Table2[Sub-Sector],Table3[[#This Row],[Sub-Sector]],Table2[Rate of Change - Zone],"Positive")/Table3[[#This Row],[Count]]</f>
        <v>0.4</v>
      </c>
      <c r="V26" s="1">
        <f>COUNTIFS(Table2[Sub-Sector],Table3[[#This Row],[Sub-Sector]],Table2[Sharpe Ratio],"&gt;=0.10")/Table3[[#This Row],[Count]]</f>
        <v>0.8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357.5</v>
      </c>
      <c r="X26">
        <f>_xlfn.RANK.AVG(Table3[[#This Row],[Score]],Table3[Score],1)</f>
        <v>43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167.5</v>
      </c>
      <c r="Z26">
        <f>_xlfn.RANK.AVG(Table3[[#This Row],[Score 2 ]],Table3[[Score 2 ]],1)</f>
        <v>25</v>
      </c>
    </row>
    <row r="27" spans="1:26" x14ac:dyDescent="0.3">
      <c r="A27" t="s">
        <v>706</v>
      </c>
      <c r="B27">
        <f>COUNTIFS(Table2[Sub-Sector],Table3[[#This Row],[Sub-Sector]])</f>
        <v>5</v>
      </c>
      <c r="C27" s="1">
        <f>COUNTIFS(Table2[Sub-Sector],Table3[[#This Row],[Sub-Sector]],Table2[Uptrend],"Uptrend")/Table3[[#This Row],[Count]]</f>
        <v>0.6</v>
      </c>
      <c r="D27" s="1">
        <f>COUNTIFS(Table2[Sub-Sector],Table3[[#This Row],[Sub-Sector]],Table2[1W Return vs Nifty],"&gt;=5")/Table3[[#This Row],[Count]]</f>
        <v>0.2</v>
      </c>
      <c r="E27" s="1">
        <f>COUNTIFS(Table2[Sub-Sector],Table3[[#This Row],[Sub-Sector]],Table2[1M Return vs Nifty],"&gt;=5")/Table3[[#This Row],[Count]]</f>
        <v>0</v>
      </c>
      <c r="F27" s="1">
        <f>COUNTIFS(Table2[Sub-Sector],Table3[[#This Row],[Sub-Sector]],Table2[6M Return vs Nifty],"&gt;=10")/Table3[[#This Row],[Count]]</f>
        <v>1</v>
      </c>
      <c r="G27" s="1">
        <f>COUNTIFS(Table2[Sub-Sector],Table3[[#This Row],[Sub-Sector]],Table2[1Y Return vs Nifty],"&gt;=10")/Table3[[#This Row],[Count]]</f>
        <v>1</v>
      </c>
      <c r="H27" s="1">
        <f>COUNTIFS(Table2[Sub-Sector],Table3[[#This Row],[Sub-Sector]],Table2[RSI Exponential â€“ 14D],"&gt;=50")/Table3[[#This Row],[Count]]</f>
        <v>0.4</v>
      </c>
      <c r="I27" s="1">
        <f>COUNTIFS(Table2[Sub-Sector],Table3[[#This Row],[Sub-Sector]],Table2[Relative Volume],"&gt;=1")/Table3[[#This Row],[Count]]</f>
        <v>0.2</v>
      </c>
      <c r="J27" s="1">
        <f>COUNTIFS(Table2[Sub-Sector],Table3[[#This Row],[Sub-Sector]],Table2[% Away From Day Low],"&gt;=0.05")/Table3[[#This Row],[Count]]</f>
        <v>0.2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0.4</v>
      </c>
      <c r="M27" s="1">
        <f>COUNTIFS(Table2[Sub-Sector],Table3[[#This Row],[Sub-Sector]],Table2[% Away From Current Week High],"&lt;=0.05")/Table3[[#This Row],[Count]]</f>
        <v>0.8</v>
      </c>
      <c r="N27" s="1">
        <f>COUNTIFS(Table2[Sub-Sector],Table3[[#This Row],[Sub-Sector]],Table2[% Away From Current Month Low],"&gt;=0.05")/Table3[[#This Row],[Count]]</f>
        <v>0.6</v>
      </c>
      <c r="O27" s="1">
        <f>COUNTIFS(Table2[Sub-Sector],Table3[[#This Row],[Sub-Sector]],Table2[% Away From Current Month High],"&lt;=0.05")/Table3[[#This Row],[Count]]</f>
        <v>0.2</v>
      </c>
      <c r="P27" s="1">
        <f>COUNTIFS(Table2[Sub-Sector],Table3[[#This Row],[Sub-Sector]],Table2[% Away From 52W High],"&lt;=10")/Table3[[#This Row],[Count]]</f>
        <v>0.2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0.2</v>
      </c>
      <c r="S27" s="1">
        <f>COUNTIFS(Table2[Sub-Sector],Table3[[#This Row],[Sub-Sector]],Table2[% Price above 50 EMA],"&gt;=0")/Table3[[#This Row],[Count]]</f>
        <v>0.4</v>
      </c>
      <c r="T27" s="1">
        <f>COUNTIFS(Table2[Sub-Sector],Table3[[#This Row],[Sub-Sector]],Table2[% Price above 200 EMA],"&gt;=0")/Table3[[#This Row],[Count]]</f>
        <v>1</v>
      </c>
      <c r="U27" s="1">
        <f>COUNTIFS(Table2[Sub-Sector],Table3[[#This Row],[Sub-Sector]],Table2[Rate of Change - Zone],"Positive")/Table3[[#This Row],[Count]]</f>
        <v>0.2</v>
      </c>
      <c r="V27" s="1">
        <f>COUNTIFS(Table2[Sub-Sector],Table3[[#This Row],[Sub-Sector]],Table2[Sharpe Ratio],"&gt;=0.10")/Table3[[#This Row],[Count]]</f>
        <v>1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372</v>
      </c>
      <c r="X27">
        <f>_xlfn.RANK.AVG(Table3[[#This Row],[Score]],Table3[Score],1)</f>
        <v>48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168.5</v>
      </c>
      <c r="Z27">
        <f>_xlfn.RANK.AVG(Table3[[#This Row],[Score 2 ]],Table3[[Score 2 ]],1)</f>
        <v>26</v>
      </c>
    </row>
    <row r="28" spans="1:26" x14ac:dyDescent="0.3">
      <c r="A28" t="s">
        <v>119</v>
      </c>
      <c r="B28">
        <f>COUNTIFS(Table2[Sub-Sector],Table3[[#This Row],[Sub-Sector]])</f>
        <v>8</v>
      </c>
      <c r="C28" s="1">
        <f>COUNTIFS(Table2[Sub-Sector],Table3[[#This Row],[Sub-Sector]],Table2[Uptrend],"Uptrend")/Table3[[#This Row],[Count]]</f>
        <v>0.75</v>
      </c>
      <c r="D28" s="1">
        <f>COUNTIFS(Table2[Sub-Sector],Table3[[#This Row],[Sub-Sector]],Table2[1W Return vs Nifty],"&gt;=5")/Table3[[#This Row],[Count]]</f>
        <v>0.25</v>
      </c>
      <c r="E28" s="1">
        <f>COUNTIFS(Table2[Sub-Sector],Table3[[#This Row],[Sub-Sector]],Table2[1M Return vs Nifty],"&gt;=5")/Table3[[#This Row],[Count]]</f>
        <v>0.5</v>
      </c>
      <c r="F28" s="1">
        <f>COUNTIFS(Table2[Sub-Sector],Table3[[#This Row],[Sub-Sector]],Table2[6M Return vs Nifty],"&gt;=10")/Table3[[#This Row],[Count]]</f>
        <v>0.5</v>
      </c>
      <c r="G28" s="1">
        <f>COUNTIFS(Table2[Sub-Sector],Table3[[#This Row],[Sub-Sector]],Table2[1Y Return vs Nifty],"&gt;=10")/Table3[[#This Row],[Count]]</f>
        <v>0.5</v>
      </c>
      <c r="H28" s="1">
        <f>COUNTIFS(Table2[Sub-Sector],Table3[[#This Row],[Sub-Sector]],Table2[RSI Exponential â€“ 14D],"&gt;=50")/Table3[[#This Row],[Count]]</f>
        <v>0.375</v>
      </c>
      <c r="I28" s="1">
        <f>COUNTIFS(Table2[Sub-Sector],Table3[[#This Row],[Sub-Sector]],Table2[Relative Volume],"&gt;=1")/Table3[[#This Row],[Count]]</f>
        <v>0.625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</v>
      </c>
      <c r="M28" s="1">
        <f>COUNTIFS(Table2[Sub-Sector],Table3[[#This Row],[Sub-Sector]],Table2[% Away From Current Week High],"&lt;=0.05")/Table3[[#This Row],[Count]]</f>
        <v>0.75</v>
      </c>
      <c r="N28" s="1">
        <f>COUNTIFS(Table2[Sub-Sector],Table3[[#This Row],[Sub-Sector]],Table2[% Away From Current Month Low],"&gt;=0.05")/Table3[[#This Row],[Count]]</f>
        <v>0.375</v>
      </c>
      <c r="O28" s="1">
        <f>COUNTIFS(Table2[Sub-Sector],Table3[[#This Row],[Sub-Sector]],Table2[% Away From Current Month High],"&lt;=0.05")/Table3[[#This Row],[Count]]</f>
        <v>0.5</v>
      </c>
      <c r="P28" s="1">
        <f>COUNTIFS(Table2[Sub-Sector],Table3[[#This Row],[Sub-Sector]],Table2[% Away From 52W High],"&lt;=10")/Table3[[#This Row],[Count]]</f>
        <v>0.5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0.625</v>
      </c>
      <c r="S28" s="1">
        <f>COUNTIFS(Table2[Sub-Sector],Table3[[#This Row],[Sub-Sector]],Table2[% Price above 50 EMA],"&gt;=0")/Table3[[#This Row],[Count]]</f>
        <v>0.875</v>
      </c>
      <c r="T28" s="1">
        <f>COUNTIFS(Table2[Sub-Sector],Table3[[#This Row],[Sub-Sector]],Table2[% Price above 200 EMA],"&gt;=0")/Table3[[#This Row],[Count]]</f>
        <v>1</v>
      </c>
      <c r="U28" s="1">
        <f>COUNTIFS(Table2[Sub-Sector],Table3[[#This Row],[Sub-Sector]],Table2[Rate of Change - Zone],"Positive")/Table3[[#This Row],[Count]]</f>
        <v>0.625</v>
      </c>
      <c r="V28" s="1">
        <f>COUNTIFS(Table2[Sub-Sector],Table3[[#This Row],[Sub-Sector]],Table2[Sharpe Ratio],"&gt;=0.10")/Table3[[#This Row],[Count]]</f>
        <v>0.125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269.5</v>
      </c>
      <c r="X28">
        <f>_xlfn.RANK.AVG(Table3[[#This Row],[Score]],Table3[Score],1)</f>
        <v>19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169</v>
      </c>
      <c r="Z28">
        <f>_xlfn.RANK.AVG(Table3[[#This Row],[Score 2 ]],Table3[[Score 2 ]],1)</f>
        <v>27</v>
      </c>
    </row>
    <row r="29" spans="1:26" x14ac:dyDescent="0.3">
      <c r="A29" t="s">
        <v>1164</v>
      </c>
      <c r="B29">
        <f>COUNTIFS(Table2[Sub-Sector],Table3[[#This Row],[Sub-Sector]])</f>
        <v>2</v>
      </c>
      <c r="C29" s="1">
        <f>COUNTIFS(Table2[Sub-Sector],Table3[[#This Row],[Sub-Sector]],Table2[Uptrend],"Uptrend")/Table3[[#This Row],[Count]]</f>
        <v>1</v>
      </c>
      <c r="D29" s="1">
        <f>COUNTIFS(Table2[Sub-Sector],Table3[[#This Row],[Sub-Sector]],Table2[1W Return vs Nifty],"&gt;=5")/Table3[[#This Row],[Count]]</f>
        <v>0</v>
      </c>
      <c r="E29" s="1">
        <f>COUNTIFS(Table2[Sub-Sector],Table3[[#This Row],[Sub-Sector]],Table2[1M Return vs Nifty],"&gt;=5")/Table3[[#This Row],[Count]]</f>
        <v>1</v>
      </c>
      <c r="F29" s="1">
        <f>COUNTIFS(Table2[Sub-Sector],Table3[[#This Row],[Sub-Sector]],Table2[6M Return vs Nifty],"&gt;=10")/Table3[[#This Row],[Count]]</f>
        <v>0.5</v>
      </c>
      <c r="G29" s="1">
        <f>COUNTIFS(Table2[Sub-Sector],Table3[[#This Row],[Sub-Sector]],Table2[1Y Return vs Nifty],"&gt;=10")/Table3[[#This Row],[Count]]</f>
        <v>1</v>
      </c>
      <c r="H29" s="1">
        <f>COUNTIFS(Table2[Sub-Sector],Table3[[#This Row],[Sub-Sector]],Table2[RSI Exponential â€“ 14D],"&gt;=50")/Table3[[#This Row],[Count]]</f>
        <v>1</v>
      </c>
      <c r="I29" s="1">
        <f>COUNTIFS(Table2[Sub-Sector],Table3[[#This Row],[Sub-Sector]],Table2[Relative Volume],"&gt;=1")/Table3[[#This Row],[Count]]</f>
        <v>1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</v>
      </c>
      <c r="M29" s="1">
        <f>COUNTIFS(Table2[Sub-Sector],Table3[[#This Row],[Sub-Sector]],Table2[% Away From Current Week High],"&lt;=0.05")/Table3[[#This Row],[Count]]</f>
        <v>0.5</v>
      </c>
      <c r="N29" s="1">
        <f>COUNTIFS(Table2[Sub-Sector],Table3[[#This Row],[Sub-Sector]],Table2[% Away From Current Month Low],"&gt;=0.05")/Table3[[#This Row],[Count]]</f>
        <v>1</v>
      </c>
      <c r="O29" s="1">
        <f>COUNTIFS(Table2[Sub-Sector],Table3[[#This Row],[Sub-Sector]],Table2[% Away From Current Month High],"&lt;=0.05")/Table3[[#This Row],[Count]]</f>
        <v>0</v>
      </c>
      <c r="P29" s="1">
        <f>COUNTIFS(Table2[Sub-Sector],Table3[[#This Row],[Sub-Sector]],Table2[% Away From 52W High],"&lt;=10")/Table3[[#This Row],[Count]]</f>
        <v>0.5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1</v>
      </c>
      <c r="S29" s="1">
        <f>COUNTIFS(Table2[Sub-Sector],Table3[[#This Row],[Sub-Sector]],Table2[% Price above 50 EMA],"&gt;=0")/Table3[[#This Row],[Count]]</f>
        <v>1</v>
      </c>
      <c r="T29" s="1">
        <f>COUNTIFS(Table2[Sub-Sector],Table3[[#This Row],[Sub-Sector]],Table2[% Price above 200 EMA],"&gt;=0")/Table3[[#This Row],[Count]]</f>
        <v>1</v>
      </c>
      <c r="U29" s="1">
        <f>COUNTIFS(Table2[Sub-Sector],Table3[[#This Row],[Sub-Sector]],Table2[Rate of Change - Zone],"Positive")/Table3[[#This Row],[Count]]</f>
        <v>0</v>
      </c>
      <c r="V29" s="1">
        <f>COUNTIFS(Table2[Sub-Sector],Table3[[#This Row],[Sub-Sector]],Table2[Sharpe Ratio],"&gt;=0.10")/Table3[[#This Row],[Count]]</f>
        <v>0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280.5</v>
      </c>
      <c r="X29">
        <f>_xlfn.RANK.AVG(Table3[[#This Row],[Score]],Table3[Score],1)</f>
        <v>22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</v>
      </c>
      <c r="Z29">
        <f>_xlfn.RANK.AVG(Table3[[#This Row],[Score 2 ]],Table3[[Score 2 ]],1)</f>
        <v>28</v>
      </c>
    </row>
    <row r="30" spans="1:26" x14ac:dyDescent="0.3">
      <c r="A30" t="s">
        <v>384</v>
      </c>
      <c r="B30">
        <f>COUNTIFS(Table2[Sub-Sector],Table3[[#This Row],[Sub-Sector]])</f>
        <v>14</v>
      </c>
      <c r="C30" s="1">
        <f>COUNTIFS(Table2[Sub-Sector],Table3[[#This Row],[Sub-Sector]],Table2[Uptrend],"Uptrend")/Table3[[#This Row],[Count]]</f>
        <v>0.7142857142857143</v>
      </c>
      <c r="D30" s="1">
        <f>COUNTIFS(Table2[Sub-Sector],Table3[[#This Row],[Sub-Sector]],Table2[1W Return vs Nifty],"&gt;=5")/Table3[[#This Row],[Count]]</f>
        <v>0.21428571428571427</v>
      </c>
      <c r="E30" s="1">
        <f>COUNTIFS(Table2[Sub-Sector],Table3[[#This Row],[Sub-Sector]],Table2[1M Return vs Nifty],"&gt;=5")/Table3[[#This Row],[Count]]</f>
        <v>0.21428571428571427</v>
      </c>
      <c r="F30" s="1">
        <f>COUNTIFS(Table2[Sub-Sector],Table3[[#This Row],[Sub-Sector]],Table2[6M Return vs Nifty],"&gt;=10")/Table3[[#This Row],[Count]]</f>
        <v>0.5714285714285714</v>
      </c>
      <c r="G30" s="1">
        <f>COUNTIFS(Table2[Sub-Sector],Table3[[#This Row],[Sub-Sector]],Table2[1Y Return vs Nifty],"&gt;=10")/Table3[[#This Row],[Count]]</f>
        <v>0.7142857142857143</v>
      </c>
      <c r="H30" s="1">
        <f>COUNTIFS(Table2[Sub-Sector],Table3[[#This Row],[Sub-Sector]],Table2[RSI Exponential â€“ 14D],"&gt;=50")/Table3[[#This Row],[Count]]</f>
        <v>0.2857142857142857</v>
      </c>
      <c r="I30" s="1">
        <f>COUNTIFS(Table2[Sub-Sector],Table3[[#This Row],[Sub-Sector]],Table2[Relative Volume],"&gt;=1")/Table3[[#This Row],[Count]]</f>
        <v>0.42857142857142855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</v>
      </c>
      <c r="M30" s="1">
        <f>COUNTIFS(Table2[Sub-Sector],Table3[[#This Row],[Sub-Sector]],Table2[% Away From Current Week High],"&lt;=0.05")/Table3[[#This Row],[Count]]</f>
        <v>0.5</v>
      </c>
      <c r="N30" s="1">
        <f>COUNTIFS(Table2[Sub-Sector],Table3[[#This Row],[Sub-Sector]],Table2[% Away From Current Month Low],"&gt;=0.05")/Table3[[#This Row],[Count]]</f>
        <v>0.2857142857142857</v>
      </c>
      <c r="O30" s="1">
        <f>COUNTIFS(Table2[Sub-Sector],Table3[[#This Row],[Sub-Sector]],Table2[% Away From Current Month High],"&lt;=0.05")/Table3[[#This Row],[Count]]</f>
        <v>0.14285714285714285</v>
      </c>
      <c r="P30" s="1">
        <f>COUNTIFS(Table2[Sub-Sector],Table3[[#This Row],[Sub-Sector]],Table2[% Away From 52W High],"&lt;=10")/Table3[[#This Row],[Count]]</f>
        <v>0.35714285714285715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0.2857142857142857</v>
      </c>
      <c r="S30" s="1">
        <f>COUNTIFS(Table2[Sub-Sector],Table3[[#This Row],[Sub-Sector]],Table2[% Price above 50 EMA],"&gt;=0")/Table3[[#This Row],[Count]]</f>
        <v>0.6428571428571429</v>
      </c>
      <c r="T30" s="1">
        <f>COUNTIFS(Table2[Sub-Sector],Table3[[#This Row],[Sub-Sector]],Table2[% Price above 200 EMA],"&gt;=0")/Table3[[#This Row],[Count]]</f>
        <v>0.7857142857142857</v>
      </c>
      <c r="U30" s="1">
        <f>COUNTIFS(Table2[Sub-Sector],Table3[[#This Row],[Sub-Sector]],Table2[Rate of Change - Zone],"Positive")/Table3[[#This Row],[Count]]</f>
        <v>0.35714285714285715</v>
      </c>
      <c r="V30" s="1">
        <f>COUNTIFS(Table2[Sub-Sector],Table3[[#This Row],[Sub-Sector]],Table2[Sharpe Ratio],"&gt;=0.10")/Table3[[#This Row],[Count]]</f>
        <v>7.1428571428571425E-2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315</v>
      </c>
      <c r="X30">
        <f>_xlfn.RANK.AVG(Table3[[#This Row],[Score]],Table3[Score],1)</f>
        <v>34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</v>
      </c>
      <c r="Z30">
        <f>_xlfn.RANK.AVG(Table3[[#This Row],[Score 2 ]],Table3[[Score 2 ]],1)</f>
        <v>29</v>
      </c>
    </row>
    <row r="31" spans="1:26" x14ac:dyDescent="0.3">
      <c r="A31" t="s">
        <v>368</v>
      </c>
      <c r="B31">
        <f>COUNTIFS(Table2[Sub-Sector],Table3[[#This Row],[Sub-Sector]])</f>
        <v>6</v>
      </c>
      <c r="C31" s="1">
        <f>COUNTIFS(Table2[Sub-Sector],Table3[[#This Row],[Sub-Sector]],Table2[Uptrend],"Uptrend")/Table3[[#This Row],[Count]]</f>
        <v>0.66666666666666663</v>
      </c>
      <c r="D31" s="1">
        <f>COUNTIFS(Table2[Sub-Sector],Table3[[#This Row],[Sub-Sector]],Table2[1W Return vs Nifty],"&gt;=5")/Table3[[#This Row],[Count]]</f>
        <v>0.33333333333333331</v>
      </c>
      <c r="E31" s="1">
        <f>COUNTIFS(Table2[Sub-Sector],Table3[[#This Row],[Sub-Sector]],Table2[1M Return vs Nifty],"&gt;=5")/Table3[[#This Row],[Count]]</f>
        <v>0.66666666666666663</v>
      </c>
      <c r="F31" s="1">
        <f>COUNTIFS(Table2[Sub-Sector],Table3[[#This Row],[Sub-Sector]],Table2[6M Return vs Nifty],"&gt;=10")/Table3[[#This Row],[Count]]</f>
        <v>0.5</v>
      </c>
      <c r="G31" s="1">
        <f>COUNTIFS(Table2[Sub-Sector],Table3[[#This Row],[Sub-Sector]],Table2[1Y Return vs Nifty],"&gt;=10")/Table3[[#This Row],[Count]]</f>
        <v>0.5</v>
      </c>
      <c r="H31" s="1">
        <f>COUNTIFS(Table2[Sub-Sector],Table3[[#This Row],[Sub-Sector]],Table2[RSI Exponential â€“ 14D],"&gt;=50")/Table3[[#This Row],[Count]]</f>
        <v>0.66666666666666663</v>
      </c>
      <c r="I31" s="1">
        <f>COUNTIFS(Table2[Sub-Sector],Table3[[#This Row],[Sub-Sector]],Table2[Relative Volume],"&gt;=1")/Table3[[#This Row],[Count]]</f>
        <v>0.5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</v>
      </c>
      <c r="M31" s="1">
        <f>COUNTIFS(Table2[Sub-Sector],Table3[[#This Row],[Sub-Sector]],Table2[% Away From Current Week High],"&lt;=0.05")/Table3[[#This Row],[Count]]</f>
        <v>0.66666666666666663</v>
      </c>
      <c r="N31" s="1">
        <f>COUNTIFS(Table2[Sub-Sector],Table3[[#This Row],[Sub-Sector]],Table2[% Away From Current Month Low],"&gt;=0.05")/Table3[[#This Row],[Count]]</f>
        <v>0.83333333333333337</v>
      </c>
      <c r="O31" s="1">
        <f>COUNTIFS(Table2[Sub-Sector],Table3[[#This Row],[Sub-Sector]],Table2[% Away From Current Month High],"&lt;=0.05")/Table3[[#This Row],[Count]]</f>
        <v>0.5</v>
      </c>
      <c r="P31" s="1">
        <f>COUNTIFS(Table2[Sub-Sector],Table3[[#This Row],[Sub-Sector]],Table2[% Away From 52W High],"&lt;=10")/Table3[[#This Row],[Count]]</f>
        <v>0.66666666666666663</v>
      </c>
      <c r="Q31" s="1">
        <f>COUNTIFS(Table2[Sub-Sector],Table3[[#This Row],[Sub-Sector]],Table2[% Away From 52W Low],"&gt;=10")/Table3[[#This Row],[Count]]</f>
        <v>0.66666666666666663</v>
      </c>
      <c r="R31" s="1">
        <f>COUNTIFS(Table2[Sub-Sector],Table3[[#This Row],[Sub-Sector]],Table2[% Price above 20 EMA],"&gt;=0")/Table3[[#This Row],[Count]]</f>
        <v>0.66666666666666663</v>
      </c>
      <c r="S31" s="1">
        <f>COUNTIFS(Table2[Sub-Sector],Table3[[#This Row],[Sub-Sector]],Table2[% Price above 50 EMA],"&gt;=0")/Table3[[#This Row],[Count]]</f>
        <v>0.66666666666666663</v>
      </c>
      <c r="T31" s="1">
        <f>COUNTIFS(Table2[Sub-Sector],Table3[[#This Row],[Sub-Sector]],Table2[% Price above 200 EMA],"&gt;=0")/Table3[[#This Row],[Count]]</f>
        <v>0.66666666666666663</v>
      </c>
      <c r="U31" s="1">
        <f>COUNTIFS(Table2[Sub-Sector],Table3[[#This Row],[Sub-Sector]],Table2[Rate of Change - Zone],"Positive")/Table3[[#This Row],[Count]]</f>
        <v>0.66666666666666663</v>
      </c>
      <c r="V31" s="1">
        <f>COUNTIFS(Table2[Sub-Sector],Table3[[#This Row],[Sub-Sector]],Table2[Sharpe Ratio],"&gt;=0.10")/Table3[[#This Row],[Count]]</f>
        <v>0.16666666666666666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270.5</v>
      </c>
      <c r="X31">
        <f>_xlfn.RANK.AVG(Table3[[#This Row],[Score]],Table3[Score],1)</f>
        <v>20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178.5</v>
      </c>
      <c r="Z31">
        <f>_xlfn.RANK.AVG(Table3[[#This Row],[Score 2 ]],Table3[[Score 2 ]],1)</f>
        <v>30</v>
      </c>
    </row>
    <row r="32" spans="1:26" x14ac:dyDescent="0.3">
      <c r="A32" t="s">
        <v>416</v>
      </c>
      <c r="B32">
        <f>COUNTIFS(Table2[Sub-Sector],Table3[[#This Row],[Sub-Sector]])</f>
        <v>11</v>
      </c>
      <c r="C32" s="1">
        <f>COUNTIFS(Table2[Sub-Sector],Table3[[#This Row],[Sub-Sector]],Table2[Uptrend],"Uptrend")/Table3[[#This Row],[Count]]</f>
        <v>0.63636363636363635</v>
      </c>
      <c r="D32" s="1">
        <f>COUNTIFS(Table2[Sub-Sector],Table3[[#This Row],[Sub-Sector]],Table2[1W Return vs Nifty],"&gt;=5")/Table3[[#This Row],[Count]]</f>
        <v>0.18181818181818182</v>
      </c>
      <c r="E32" s="1">
        <f>COUNTIFS(Table2[Sub-Sector],Table3[[#This Row],[Sub-Sector]],Table2[1M Return vs Nifty],"&gt;=5")/Table3[[#This Row],[Count]]</f>
        <v>0.54545454545454541</v>
      </c>
      <c r="F32" s="1">
        <f>COUNTIFS(Table2[Sub-Sector],Table3[[#This Row],[Sub-Sector]],Table2[6M Return vs Nifty],"&gt;=10")/Table3[[#This Row],[Count]]</f>
        <v>0.45454545454545453</v>
      </c>
      <c r="G32" s="1">
        <f>COUNTIFS(Table2[Sub-Sector],Table3[[#This Row],[Sub-Sector]],Table2[1Y Return vs Nifty],"&gt;=10")/Table3[[#This Row],[Count]]</f>
        <v>0.54545454545454541</v>
      </c>
      <c r="H32" s="1">
        <f>COUNTIFS(Table2[Sub-Sector],Table3[[#This Row],[Sub-Sector]],Table2[RSI Exponential â€“ 14D],"&gt;=50")/Table3[[#This Row],[Count]]</f>
        <v>0.36363636363636365</v>
      </c>
      <c r="I32" s="1">
        <f>COUNTIFS(Table2[Sub-Sector],Table3[[#This Row],[Sub-Sector]],Table2[Relative Volume],"&gt;=1")/Table3[[#This Row],[Count]]</f>
        <v>0.63636363636363635</v>
      </c>
      <c r="J32" s="1">
        <f>COUNTIFS(Table2[Sub-Sector],Table3[[#This Row],[Sub-Sector]],Table2[% Away From Day Low],"&gt;=0.05")/Table3[[#This Row],[Count]]</f>
        <v>9.0909090909090912E-2</v>
      </c>
      <c r="K32" s="1">
        <f>COUNTIFS(Table2[Sub-Sector],Table3[[#This Row],[Sub-Sector]],Table2[% Away From Day High],"&lt;=0.05")/Table3[[#This Row],[Count]]</f>
        <v>0.81818181818181823</v>
      </c>
      <c r="L32" s="1">
        <f>COUNTIFS(Table2[Sub-Sector],Table3[[#This Row],[Sub-Sector]],Table2[% Away From Current Week Low],"&gt;=0.05")/Table3[[#This Row],[Count]]</f>
        <v>0</v>
      </c>
      <c r="M32" s="1">
        <f>COUNTIFS(Table2[Sub-Sector],Table3[[#This Row],[Sub-Sector]],Table2[% Away From Current Week High],"&lt;=0.05")/Table3[[#This Row],[Count]]</f>
        <v>0.81818181818181823</v>
      </c>
      <c r="N32" s="1">
        <f>COUNTIFS(Table2[Sub-Sector],Table3[[#This Row],[Sub-Sector]],Table2[% Away From Current Month Low],"&gt;=0.05")/Table3[[#This Row],[Count]]</f>
        <v>0.45454545454545453</v>
      </c>
      <c r="O32" s="1">
        <f>COUNTIFS(Table2[Sub-Sector],Table3[[#This Row],[Sub-Sector]],Table2[% Away From Current Month High],"&lt;=0.05")/Table3[[#This Row],[Count]]</f>
        <v>0</v>
      </c>
      <c r="P32" s="1">
        <f>COUNTIFS(Table2[Sub-Sector],Table3[[#This Row],[Sub-Sector]],Table2[% Away From 52W High],"&lt;=10")/Table3[[#This Row],[Count]]</f>
        <v>0.18181818181818182</v>
      </c>
      <c r="Q32" s="1">
        <f>COUNTIFS(Table2[Sub-Sector],Table3[[#This Row],[Sub-Sector]],Table2[% Away From 52W Low],"&gt;=10")/Table3[[#This Row],[Count]]</f>
        <v>0.72727272727272729</v>
      </c>
      <c r="R32" s="1">
        <f>COUNTIFS(Table2[Sub-Sector],Table3[[#This Row],[Sub-Sector]],Table2[% Price above 20 EMA],"&gt;=0")/Table3[[#This Row],[Count]]</f>
        <v>0.45454545454545453</v>
      </c>
      <c r="S32" s="1">
        <f>COUNTIFS(Table2[Sub-Sector],Table3[[#This Row],[Sub-Sector]],Table2[% Price above 50 EMA],"&gt;=0")/Table3[[#This Row],[Count]]</f>
        <v>0.54545454545454541</v>
      </c>
      <c r="T32" s="1">
        <f>COUNTIFS(Table2[Sub-Sector],Table3[[#This Row],[Sub-Sector]],Table2[% Price above 200 EMA],"&gt;=0")/Table3[[#This Row],[Count]]</f>
        <v>0.72727272727272729</v>
      </c>
      <c r="U32" s="1">
        <f>COUNTIFS(Table2[Sub-Sector],Table3[[#This Row],[Sub-Sector]],Table2[Rate of Change - Zone],"Positive")/Table3[[#This Row],[Count]]</f>
        <v>0.36363636363636365</v>
      </c>
      <c r="V32" s="1">
        <f>COUNTIFS(Table2[Sub-Sector],Table3[[#This Row],[Sub-Sector]],Table2[Sharpe Ratio],"&gt;=0.10")/Table3[[#This Row],[Count]]</f>
        <v>0.18181818181818182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309</v>
      </c>
      <c r="X32">
        <f>_xlfn.RANK.AVG(Table3[[#This Row],[Score]],Table3[Score],1)</f>
        <v>31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185</v>
      </c>
      <c r="Z32">
        <f>_xlfn.RANK.AVG(Table3[[#This Row],[Score 2 ]],Table3[[Score 2 ]],1)</f>
        <v>31</v>
      </c>
    </row>
    <row r="33" spans="1:26" x14ac:dyDescent="0.3">
      <c r="A33" t="s">
        <v>649</v>
      </c>
      <c r="B33">
        <f>COUNTIFS(Table2[Sub-Sector],Table3[[#This Row],[Sub-Sector]])</f>
        <v>4</v>
      </c>
      <c r="C33" s="1">
        <f>COUNTIFS(Table2[Sub-Sector],Table3[[#This Row],[Sub-Sector]],Table2[Uptrend],"Uptrend")/Table3[[#This Row],[Count]]</f>
        <v>0.25</v>
      </c>
      <c r="D33" s="1">
        <f>COUNTIFS(Table2[Sub-Sector],Table3[[#This Row],[Sub-Sector]],Table2[1W Return vs Nifty],"&gt;=5")/Table3[[#This Row],[Count]]</f>
        <v>0.5</v>
      </c>
      <c r="E33" s="1">
        <f>COUNTIFS(Table2[Sub-Sector],Table3[[#This Row],[Sub-Sector]],Table2[1M Return vs Nifty],"&gt;=5")/Table3[[#This Row],[Count]]</f>
        <v>0.25</v>
      </c>
      <c r="F33" s="1">
        <f>COUNTIFS(Table2[Sub-Sector],Table3[[#This Row],[Sub-Sector]],Table2[6M Return vs Nifty],"&gt;=10")/Table3[[#This Row],[Count]]</f>
        <v>0.5</v>
      </c>
      <c r="G33" s="1">
        <f>COUNTIFS(Table2[Sub-Sector],Table3[[#This Row],[Sub-Sector]],Table2[1Y Return vs Nifty],"&gt;=10")/Table3[[#This Row],[Count]]</f>
        <v>0.75</v>
      </c>
      <c r="H33" s="1">
        <f>COUNTIFS(Table2[Sub-Sector],Table3[[#This Row],[Sub-Sector]],Table2[RSI Exponential â€“ 14D],"&gt;=50")/Table3[[#This Row],[Count]]</f>
        <v>0.25</v>
      </c>
      <c r="I33" s="1">
        <f>COUNTIFS(Table2[Sub-Sector],Table3[[#This Row],[Sub-Sector]],Table2[Relative Volume],"&gt;=1")/Table3[[#This Row],[Count]]</f>
        <v>0.5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</v>
      </c>
      <c r="M33" s="1">
        <f>COUNTIFS(Table2[Sub-Sector],Table3[[#This Row],[Sub-Sector]],Table2[% Away From Current Week High],"&lt;=0.05")/Table3[[#This Row],[Count]]</f>
        <v>0.5</v>
      </c>
      <c r="N33" s="1">
        <f>COUNTIFS(Table2[Sub-Sector],Table3[[#This Row],[Sub-Sector]],Table2[% Away From Current Month Low],"&gt;=0.05")/Table3[[#This Row],[Count]]</f>
        <v>0.5</v>
      </c>
      <c r="O33" s="1">
        <f>COUNTIFS(Table2[Sub-Sector],Table3[[#This Row],[Sub-Sector]],Table2[% Away From Current Month High],"&lt;=0.05")/Table3[[#This Row],[Count]]</f>
        <v>0</v>
      </c>
      <c r="P33" s="1">
        <f>COUNTIFS(Table2[Sub-Sector],Table3[[#This Row],[Sub-Sector]],Table2[% Away From 52W High],"&lt;=10")/Table3[[#This Row],[Count]]</f>
        <v>0.25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0.25</v>
      </c>
      <c r="S33" s="1">
        <f>COUNTIFS(Table2[Sub-Sector],Table3[[#This Row],[Sub-Sector]],Table2[% Price above 50 EMA],"&gt;=0")/Table3[[#This Row],[Count]]</f>
        <v>0.25</v>
      </c>
      <c r="T33" s="1">
        <f>COUNTIFS(Table2[Sub-Sector],Table3[[#This Row],[Sub-Sector]],Table2[% Price above 200 EMA],"&gt;=0")/Table3[[#This Row],[Count]]</f>
        <v>0.75</v>
      </c>
      <c r="U33" s="1">
        <f>COUNTIFS(Table2[Sub-Sector],Table3[[#This Row],[Sub-Sector]],Table2[Rate of Change - Zone],"Positive")/Table3[[#This Row],[Count]]</f>
        <v>0.25</v>
      </c>
      <c r="V33" s="1">
        <f>COUNTIFS(Table2[Sub-Sector],Table3[[#This Row],[Sub-Sector]],Table2[Sharpe Ratio],"&gt;=0.10")/Table3[[#This Row],[Count]]</f>
        <v>0.25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</v>
      </c>
      <c r="X33">
        <f>_xlfn.RANK.AVG(Table3[[#This Row],[Score]],Table3[Score],1)</f>
        <v>45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187.5</v>
      </c>
      <c r="Z33">
        <f>_xlfn.RANK.AVG(Table3[[#This Row],[Score 2 ]],Table3[[Score 2 ]],1)</f>
        <v>32</v>
      </c>
    </row>
    <row r="34" spans="1:26" x14ac:dyDescent="0.3">
      <c r="A34" t="s">
        <v>904</v>
      </c>
      <c r="B34">
        <f>COUNTIFS(Table2[Sub-Sector],Table3[[#This Row],[Sub-Sector]])</f>
        <v>3</v>
      </c>
      <c r="C34" s="1">
        <f>COUNTIFS(Table2[Sub-Sector],Table3[[#This Row],[Sub-Sector]],Table2[Uptrend],"Uptrend")/Table3[[#This Row],[Count]]</f>
        <v>0.66666666666666663</v>
      </c>
      <c r="D34" s="1">
        <f>COUNTIFS(Table2[Sub-Sector],Table3[[#This Row],[Sub-Sector]],Table2[1W Return vs Nifty],"&gt;=5")/Table3[[#This Row],[Count]]</f>
        <v>0.33333333333333331</v>
      </c>
      <c r="E34" s="1">
        <f>COUNTIFS(Table2[Sub-Sector],Table3[[#This Row],[Sub-Sector]],Table2[1M Return vs Nifty],"&gt;=5")/Table3[[#This Row],[Count]]</f>
        <v>0.66666666666666663</v>
      </c>
      <c r="F34" s="1">
        <f>COUNTIFS(Table2[Sub-Sector],Table3[[#This Row],[Sub-Sector]],Table2[6M Return vs Nifty],"&gt;=10")/Table3[[#This Row],[Count]]</f>
        <v>0.33333333333333331</v>
      </c>
      <c r="G34" s="1">
        <f>COUNTIFS(Table2[Sub-Sector],Table3[[#This Row],[Sub-Sector]],Table2[1Y Return vs Nifty],"&gt;=10")/Table3[[#This Row],[Count]]</f>
        <v>0.33333333333333331</v>
      </c>
      <c r="H34" s="1">
        <f>COUNTIFS(Table2[Sub-Sector],Table3[[#This Row],[Sub-Sector]],Table2[RSI Exponential â€“ 14D],"&gt;=50")/Table3[[#This Row],[Count]]</f>
        <v>0.66666666666666663</v>
      </c>
      <c r="I34" s="1">
        <f>COUNTIFS(Table2[Sub-Sector],Table3[[#This Row],[Sub-Sector]],Table2[Relative Volume],"&gt;=1")/Table3[[#This Row],[Count]]</f>
        <v>0.66666666666666663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</v>
      </c>
      <c r="M34" s="1">
        <f>COUNTIFS(Table2[Sub-Sector],Table3[[#This Row],[Sub-Sector]],Table2[% Away From Current Week High],"&lt;=0.05")/Table3[[#This Row],[Count]]</f>
        <v>0.33333333333333331</v>
      </c>
      <c r="N34" s="1">
        <f>COUNTIFS(Table2[Sub-Sector],Table3[[#This Row],[Sub-Sector]],Table2[% Away From Current Month Low],"&gt;=0.05")/Table3[[#This Row],[Count]]</f>
        <v>0.66666666666666663</v>
      </c>
      <c r="O34" s="1">
        <f>COUNTIFS(Table2[Sub-Sector],Table3[[#This Row],[Sub-Sector]],Table2[% Away From Current Month High],"&lt;=0.05")/Table3[[#This Row],[Count]]</f>
        <v>0.33333333333333331</v>
      </c>
      <c r="P34" s="1">
        <f>COUNTIFS(Table2[Sub-Sector],Table3[[#This Row],[Sub-Sector]],Table2[% Away From 52W High],"&lt;=10")/Table3[[#This Row],[Count]]</f>
        <v>0.33333333333333331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1</v>
      </c>
      <c r="S34" s="1">
        <f>COUNTIFS(Table2[Sub-Sector],Table3[[#This Row],[Sub-Sector]],Table2[% Price above 50 EMA],"&gt;=0")/Table3[[#This Row],[Count]]</f>
        <v>1</v>
      </c>
      <c r="T34" s="1">
        <f>COUNTIFS(Table2[Sub-Sector],Table3[[#This Row],[Sub-Sector]],Table2[% Price above 200 EMA],"&gt;=0")/Table3[[#This Row],[Count]]</f>
        <v>1</v>
      </c>
      <c r="U34" s="1">
        <f>COUNTIFS(Table2[Sub-Sector],Table3[[#This Row],[Sub-Sector]],Table2[Rate of Change - Zone],"Positive")/Table3[[#This Row],[Count]]</f>
        <v>1</v>
      </c>
      <c r="V34" s="1">
        <f>COUNTIFS(Table2[Sub-Sector],Table3[[#This Row],[Sub-Sector]],Table2[Sharpe Ratio],"&gt;=0.10")/Table3[[#This Row],[Count]]</f>
        <v>0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281.5</v>
      </c>
      <c r="X34">
        <f>_xlfn.RANK.AVG(Table3[[#This Row],[Score]],Table3[Score],1)</f>
        <v>23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189.5</v>
      </c>
      <c r="Z34">
        <f>_xlfn.RANK.AVG(Table3[[#This Row],[Score 2 ]],Table3[[Score 2 ]],1)</f>
        <v>33</v>
      </c>
    </row>
    <row r="35" spans="1:26" x14ac:dyDescent="0.3">
      <c r="A35" t="s">
        <v>942</v>
      </c>
      <c r="B35">
        <f>COUNTIFS(Table2[Sub-Sector],Table3[[#This Row],[Sub-Sector]])</f>
        <v>2</v>
      </c>
      <c r="C35" s="1">
        <f>COUNTIFS(Table2[Sub-Sector],Table3[[#This Row],[Sub-Sector]],Table2[Uptrend],"Uptrend")/Table3[[#This Row],[Count]]</f>
        <v>0.5</v>
      </c>
      <c r="D35" s="1">
        <f>COUNTIFS(Table2[Sub-Sector],Table3[[#This Row],[Sub-Sector]],Table2[1W Return vs Nifty],"&gt;=5")/Table3[[#This Row],[Count]]</f>
        <v>0.5</v>
      </c>
      <c r="E35" s="1">
        <f>COUNTIFS(Table2[Sub-Sector],Table3[[#This Row],[Sub-Sector]],Table2[1M Return vs Nifty],"&gt;=5")/Table3[[#This Row],[Count]]</f>
        <v>0.5</v>
      </c>
      <c r="F35" s="1">
        <f>COUNTIFS(Table2[Sub-Sector],Table3[[#This Row],[Sub-Sector]],Table2[6M Return vs Nifty],"&gt;=10")/Table3[[#This Row],[Count]]</f>
        <v>0.5</v>
      </c>
      <c r="G35" s="1">
        <f>COUNTIFS(Table2[Sub-Sector],Table3[[#This Row],[Sub-Sector]],Table2[1Y Return vs Nifty],"&gt;=10")/Table3[[#This Row],[Count]]</f>
        <v>0.5</v>
      </c>
      <c r="H35" s="1">
        <f>COUNTIFS(Table2[Sub-Sector],Table3[[#This Row],[Sub-Sector]],Table2[RSI Exponential â€“ 14D],"&gt;=50")/Table3[[#This Row],[Count]]</f>
        <v>0.5</v>
      </c>
      <c r="I35" s="1">
        <f>COUNTIFS(Table2[Sub-Sector],Table3[[#This Row],[Sub-Sector]],Table2[Relative Volume],"&gt;=1")/Table3[[#This Row],[Count]]</f>
        <v>0.5</v>
      </c>
      <c r="J35" s="1">
        <f>COUNTIFS(Table2[Sub-Sector],Table3[[#This Row],[Sub-Sector]],Table2[% Away From Day Low],"&gt;=0.05")/Table3[[#This Row],[Count]]</f>
        <v>0.5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0.5</v>
      </c>
      <c r="N35" s="1">
        <f>COUNTIFS(Table2[Sub-Sector],Table3[[#This Row],[Sub-Sector]],Table2[% Away From Current Month Low],"&gt;=0.05")/Table3[[#This Row],[Count]]</f>
        <v>0.5</v>
      </c>
      <c r="O35" s="1">
        <f>COUNTIFS(Table2[Sub-Sector],Table3[[#This Row],[Sub-Sector]],Table2[% Away From Current Month High],"&lt;=0.05")/Table3[[#This Row],[Count]]</f>
        <v>0</v>
      </c>
      <c r="P35" s="1">
        <f>COUNTIFS(Table2[Sub-Sector],Table3[[#This Row],[Sub-Sector]],Table2[% Away From 52W High],"&lt;=10")/Table3[[#This Row],[Count]]</f>
        <v>0.5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0.5</v>
      </c>
      <c r="S35" s="1">
        <f>COUNTIFS(Table2[Sub-Sector],Table3[[#This Row],[Sub-Sector]],Table2[% Price above 50 EMA],"&gt;=0")/Table3[[#This Row],[Count]]</f>
        <v>0.5</v>
      </c>
      <c r="T35" s="1">
        <f>COUNTIFS(Table2[Sub-Sector],Table3[[#This Row],[Sub-Sector]],Table2[% Price above 200 EMA],"&gt;=0")/Table3[[#This Row],[Count]]</f>
        <v>0.5</v>
      </c>
      <c r="U35" s="1">
        <f>COUNTIFS(Table2[Sub-Sector],Table3[[#This Row],[Sub-Sector]],Table2[Rate of Change - Zone],"Positive")/Table3[[#This Row],[Count]]</f>
        <v>0.5</v>
      </c>
      <c r="V35" s="1">
        <f>COUNTIFS(Table2[Sub-Sector],Table3[[#This Row],[Sub-Sector]],Table2[Sharpe Ratio],"&gt;=0.10")/Table3[[#This Row],[Count]]</f>
        <v>0.5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</v>
      </c>
      <c r="X35">
        <f>_xlfn.RANK.AVG(Table3[[#This Row],[Score]],Table3[Score],1)</f>
        <v>32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191.5</v>
      </c>
      <c r="Z35">
        <f>_xlfn.RANK.AVG(Table3[[#This Row],[Score 2 ]],Table3[[Score 2 ]],1)</f>
        <v>34</v>
      </c>
    </row>
    <row r="36" spans="1:26" x14ac:dyDescent="0.3">
      <c r="A36" t="s">
        <v>70</v>
      </c>
      <c r="B36">
        <f>COUNTIFS(Table2[Sub-Sector],Table3[[#This Row],[Sub-Sector]])</f>
        <v>3</v>
      </c>
      <c r="C36" s="1">
        <f>COUNTIFS(Table2[Sub-Sector],Table3[[#This Row],[Sub-Sector]],Table2[Uptrend],"Uptrend")/Table3[[#This Row],[Count]]</f>
        <v>0.33333333333333331</v>
      </c>
      <c r="D36" s="1">
        <f>COUNTIFS(Table2[Sub-Sector],Table3[[#This Row],[Sub-Sector]],Table2[1W Return vs Nifty],"&gt;=5")/Table3[[#This Row],[Count]]</f>
        <v>0</v>
      </c>
      <c r="E36" s="1">
        <f>COUNTIFS(Table2[Sub-Sector],Table3[[#This Row],[Sub-Sector]],Table2[1M Return vs Nifty],"&gt;=5")/Table3[[#This Row],[Count]]</f>
        <v>0.33333333333333331</v>
      </c>
      <c r="F36" s="1">
        <f>COUNTIFS(Table2[Sub-Sector],Table3[[#This Row],[Sub-Sector]],Table2[6M Return vs Nifty],"&gt;=10")/Table3[[#This Row],[Count]]</f>
        <v>0.33333333333333331</v>
      </c>
      <c r="G36" s="1">
        <f>COUNTIFS(Table2[Sub-Sector],Table3[[#This Row],[Sub-Sector]],Table2[1Y Return vs Nifty],"&gt;=10")/Table3[[#This Row],[Count]]</f>
        <v>0.66666666666666663</v>
      </c>
      <c r="H36" s="1">
        <f>COUNTIFS(Table2[Sub-Sector],Table3[[#This Row],[Sub-Sector]],Table2[RSI Exponential â€“ 14D],"&gt;=50")/Table3[[#This Row],[Count]]</f>
        <v>0.33333333333333331</v>
      </c>
      <c r="I36" s="1">
        <f>COUNTIFS(Table2[Sub-Sector],Table3[[#This Row],[Sub-Sector]],Table2[Relative Volume],"&gt;=1")/Table3[[#This Row],[Count]]</f>
        <v>0.66666666666666663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0.33333333333333331</v>
      </c>
      <c r="M36" s="1">
        <f>COUNTIFS(Table2[Sub-Sector],Table3[[#This Row],[Sub-Sector]],Table2[% Away From Current Week High],"&lt;=0.05")/Table3[[#This Row],[Count]]</f>
        <v>1</v>
      </c>
      <c r="N36" s="1">
        <f>COUNTIFS(Table2[Sub-Sector],Table3[[#This Row],[Sub-Sector]],Table2[% Away From Current Month Low],"&gt;=0.05")/Table3[[#This Row],[Count]]</f>
        <v>0.33333333333333331</v>
      </c>
      <c r="O36" s="1">
        <f>COUNTIFS(Table2[Sub-Sector],Table3[[#This Row],[Sub-Sector]],Table2[% Away From Current Month High],"&lt;=0.05")/Table3[[#This Row],[Count]]</f>
        <v>0</v>
      </c>
      <c r="P36" s="1">
        <f>COUNTIFS(Table2[Sub-Sector],Table3[[#This Row],[Sub-Sector]],Table2[% Away From 52W High],"&lt;=10")/Table3[[#This Row],[Count]]</f>
        <v>0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0.33333333333333331</v>
      </c>
      <c r="S36" s="1">
        <f>COUNTIFS(Table2[Sub-Sector],Table3[[#This Row],[Sub-Sector]],Table2[% Price above 50 EMA],"&gt;=0")/Table3[[#This Row],[Count]]</f>
        <v>0.33333333333333331</v>
      </c>
      <c r="T36" s="1">
        <f>COUNTIFS(Table2[Sub-Sector],Table3[[#This Row],[Sub-Sector]],Table2[% Price above 200 EMA],"&gt;=0")/Table3[[#This Row],[Count]]</f>
        <v>1</v>
      </c>
      <c r="U36" s="1">
        <f>COUNTIFS(Table2[Sub-Sector],Table3[[#This Row],[Sub-Sector]],Table2[Rate of Change - Zone],"Positive")/Table3[[#This Row],[Count]]</f>
        <v>0.33333333333333331</v>
      </c>
      <c r="V36" s="1">
        <f>COUNTIFS(Table2[Sub-Sector],Table3[[#This Row],[Sub-Sector]],Table2[Sharpe Ratio],"&gt;=0.10")/Table3[[#This Row],[Count]]</f>
        <v>0.33333333333333331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</v>
      </c>
      <c r="X36">
        <f>_xlfn.RANK.AVG(Table3[[#This Row],[Score]],Table3[Score],1)</f>
        <v>58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192.5</v>
      </c>
      <c r="Z36">
        <f>_xlfn.RANK.AVG(Table3[[#This Row],[Score 2 ]],Table3[[Score 2 ]],1)</f>
        <v>35</v>
      </c>
    </row>
    <row r="37" spans="1:26" x14ac:dyDescent="0.3">
      <c r="A37" t="s">
        <v>487</v>
      </c>
      <c r="B37">
        <f>COUNTIFS(Table2[Sub-Sector],Table3[[#This Row],[Sub-Sector]])</f>
        <v>4</v>
      </c>
      <c r="C37" s="1">
        <f>COUNTIFS(Table2[Sub-Sector],Table3[[#This Row],[Sub-Sector]],Table2[Uptrend],"Uptrend")/Table3[[#This Row],[Count]]</f>
        <v>0.75</v>
      </c>
      <c r="D37" s="1">
        <f>COUNTIFS(Table2[Sub-Sector],Table3[[#This Row],[Sub-Sector]],Table2[1W Return vs Nifty],"&gt;=5")/Table3[[#This Row],[Count]]</f>
        <v>0.25</v>
      </c>
      <c r="E37" s="1">
        <f>COUNTIFS(Table2[Sub-Sector],Table3[[#This Row],[Sub-Sector]],Table2[1M Return vs Nifty],"&gt;=5")/Table3[[#This Row],[Count]]</f>
        <v>0.5</v>
      </c>
      <c r="F37" s="1">
        <f>COUNTIFS(Table2[Sub-Sector],Table3[[#This Row],[Sub-Sector]],Table2[6M Return vs Nifty],"&gt;=10")/Table3[[#This Row],[Count]]</f>
        <v>0.75</v>
      </c>
      <c r="G37" s="1">
        <f>COUNTIFS(Table2[Sub-Sector],Table3[[#This Row],[Sub-Sector]],Table2[1Y Return vs Nifty],"&gt;=10")/Table3[[#This Row],[Count]]</f>
        <v>0.75</v>
      </c>
      <c r="H37" s="1">
        <f>COUNTIFS(Table2[Sub-Sector],Table3[[#This Row],[Sub-Sector]],Table2[RSI Exponential â€“ 14D],"&gt;=50")/Table3[[#This Row],[Count]]</f>
        <v>0.75</v>
      </c>
      <c r="I37" s="1">
        <f>COUNTIFS(Table2[Sub-Sector],Table3[[#This Row],[Sub-Sector]],Table2[Relative Volume],"&gt;=1")/Table3[[#This Row],[Count]]</f>
        <v>0.25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</v>
      </c>
      <c r="M37" s="1">
        <f>COUNTIFS(Table2[Sub-Sector],Table3[[#This Row],[Sub-Sector]],Table2[% Away From Current Week High],"&lt;=0.05")/Table3[[#This Row],[Count]]</f>
        <v>0.75</v>
      </c>
      <c r="N37" s="1">
        <f>COUNTIFS(Table2[Sub-Sector],Table3[[#This Row],[Sub-Sector]],Table2[% Away From Current Month Low],"&gt;=0.05")/Table3[[#This Row],[Count]]</f>
        <v>0.75</v>
      </c>
      <c r="O37" s="1">
        <f>COUNTIFS(Table2[Sub-Sector],Table3[[#This Row],[Sub-Sector]],Table2[% Away From Current Month High],"&lt;=0.05")/Table3[[#This Row],[Count]]</f>
        <v>0.25</v>
      </c>
      <c r="P37" s="1">
        <f>COUNTIFS(Table2[Sub-Sector],Table3[[#This Row],[Sub-Sector]],Table2[% Away From 52W High],"&lt;=10")/Table3[[#This Row],[Count]]</f>
        <v>0.25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0.75</v>
      </c>
      <c r="S37" s="1">
        <f>COUNTIFS(Table2[Sub-Sector],Table3[[#This Row],[Sub-Sector]],Table2[% Price above 50 EMA],"&gt;=0")/Table3[[#This Row],[Count]]</f>
        <v>0.75</v>
      </c>
      <c r="T37" s="1">
        <f>COUNTIFS(Table2[Sub-Sector],Table3[[#This Row],[Sub-Sector]],Table2[% Price above 200 EMA],"&gt;=0")/Table3[[#This Row],[Count]]</f>
        <v>1</v>
      </c>
      <c r="U37" s="1">
        <f>COUNTIFS(Table2[Sub-Sector],Table3[[#This Row],[Sub-Sector]],Table2[Rate of Change - Zone],"Positive")/Table3[[#This Row],[Count]]</f>
        <v>0.25</v>
      </c>
      <c r="V37" s="1">
        <f>COUNTIFS(Table2[Sub-Sector],Table3[[#This Row],[Sub-Sector]],Table2[Sharpe Ratio],"&gt;=0.10")/Table3[[#This Row],[Count]]</f>
        <v>0.5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296.5</v>
      </c>
      <c r="X37">
        <f>_xlfn.RANK.AVG(Table3[[#This Row],[Score]],Table3[Score],1)</f>
        <v>28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</v>
      </c>
      <c r="Z37">
        <f>_xlfn.RANK.AVG(Table3[[#This Row],[Score 2 ]],Table3[[Score 2 ]],1)</f>
        <v>36.5</v>
      </c>
    </row>
    <row r="38" spans="1:26" x14ac:dyDescent="0.3">
      <c r="A38" t="s">
        <v>411</v>
      </c>
      <c r="B38">
        <f>COUNTIFS(Table2[Sub-Sector],Table3[[#This Row],[Sub-Sector]])</f>
        <v>4</v>
      </c>
      <c r="C38" s="1">
        <f>COUNTIFS(Table2[Sub-Sector],Table3[[#This Row],[Sub-Sector]],Table2[Uptrend],"Uptrend")/Table3[[#This Row],[Count]]</f>
        <v>0.75</v>
      </c>
      <c r="D38" s="1">
        <f>COUNTIFS(Table2[Sub-Sector],Table3[[#This Row],[Sub-Sector]],Table2[1W Return vs Nifty],"&gt;=5")/Table3[[#This Row],[Count]]</f>
        <v>0</v>
      </c>
      <c r="E38" s="1">
        <f>COUNTIFS(Table2[Sub-Sector],Table3[[#This Row],[Sub-Sector]],Table2[1M Return vs Nifty],"&gt;=5")/Table3[[#This Row],[Count]]</f>
        <v>0.25</v>
      </c>
      <c r="F38" s="1">
        <f>COUNTIFS(Table2[Sub-Sector],Table3[[#This Row],[Sub-Sector]],Table2[6M Return vs Nifty],"&gt;=10")/Table3[[#This Row],[Count]]</f>
        <v>0.75</v>
      </c>
      <c r="G38" s="1">
        <f>COUNTIFS(Table2[Sub-Sector],Table3[[#This Row],[Sub-Sector]],Table2[1Y Return vs Nifty],"&gt;=10")/Table3[[#This Row],[Count]]</f>
        <v>0.75</v>
      </c>
      <c r="H38" s="1">
        <f>COUNTIFS(Table2[Sub-Sector],Table3[[#This Row],[Sub-Sector]],Table2[RSI Exponential â€“ 14D],"&gt;=50")/Table3[[#This Row],[Count]]</f>
        <v>0.5</v>
      </c>
      <c r="I38" s="1">
        <f>COUNTIFS(Table2[Sub-Sector],Table3[[#This Row],[Sub-Sector]],Table2[Relative Volume],"&gt;=1")/Table3[[#This Row],[Count]]</f>
        <v>0.25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</v>
      </c>
      <c r="M38" s="1">
        <f>COUNTIFS(Table2[Sub-Sector],Table3[[#This Row],[Sub-Sector]],Table2[% Away From Current Week High],"&lt;=0.05")/Table3[[#This Row],[Count]]</f>
        <v>1</v>
      </c>
      <c r="N38" s="1">
        <f>COUNTIFS(Table2[Sub-Sector],Table3[[#This Row],[Sub-Sector]],Table2[% Away From Current Month Low],"&gt;=0.05")/Table3[[#This Row],[Count]]</f>
        <v>0.75</v>
      </c>
      <c r="O38" s="1">
        <f>COUNTIFS(Table2[Sub-Sector],Table3[[#This Row],[Sub-Sector]],Table2[% Away From Current Month High],"&lt;=0.05")/Table3[[#This Row],[Count]]</f>
        <v>0.5</v>
      </c>
      <c r="P38" s="1">
        <f>COUNTIFS(Table2[Sub-Sector],Table3[[#This Row],[Sub-Sector]],Table2[% Away From 52W High],"&lt;=10")/Table3[[#This Row],[Count]]</f>
        <v>0.25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0.5</v>
      </c>
      <c r="S38" s="1">
        <f>COUNTIFS(Table2[Sub-Sector],Table3[[#This Row],[Sub-Sector]],Table2[% Price above 50 EMA],"&gt;=0")/Table3[[#This Row],[Count]]</f>
        <v>0.5</v>
      </c>
      <c r="T38" s="1">
        <f>COUNTIFS(Table2[Sub-Sector],Table3[[#This Row],[Sub-Sector]],Table2[% Price above 200 EMA],"&gt;=0")/Table3[[#This Row],[Count]]</f>
        <v>0.75</v>
      </c>
      <c r="U38" s="1">
        <f>COUNTIFS(Table2[Sub-Sector],Table3[[#This Row],[Sub-Sector]],Table2[Rate of Change - Zone],"Positive")/Table3[[#This Row],[Count]]</f>
        <v>0.25</v>
      </c>
      <c r="V38" s="1">
        <f>COUNTIFS(Table2[Sub-Sector],Table3[[#This Row],[Sub-Sector]],Table2[Sharpe Ratio],"&gt;=0.10")/Table3[[#This Row],[Count]]</f>
        <v>0.25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388</v>
      </c>
      <c r="X38">
        <f>_xlfn.RANK.AVG(Table3[[#This Row],[Score]],Table3[Score],1)</f>
        <v>51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</v>
      </c>
      <c r="Z38">
        <f>_xlfn.RANK.AVG(Table3[[#This Row],[Score 2 ]],Table3[[Score 2 ]],1)</f>
        <v>36.5</v>
      </c>
    </row>
    <row r="39" spans="1:26" x14ac:dyDescent="0.3">
      <c r="A39" t="s">
        <v>166</v>
      </c>
      <c r="B39">
        <f>COUNTIFS(Table2[Sub-Sector],Table3[[#This Row],[Sub-Sector]])</f>
        <v>9</v>
      </c>
      <c r="C39" s="1">
        <f>COUNTIFS(Table2[Sub-Sector],Table3[[#This Row],[Sub-Sector]],Table2[Uptrend],"Uptrend")/Table3[[#This Row],[Count]]</f>
        <v>0.88888888888888884</v>
      </c>
      <c r="D39" s="1">
        <f>COUNTIFS(Table2[Sub-Sector],Table3[[#This Row],[Sub-Sector]],Table2[1W Return vs Nifty],"&gt;=5")/Table3[[#This Row],[Count]]</f>
        <v>0.33333333333333331</v>
      </c>
      <c r="E39" s="1">
        <f>COUNTIFS(Table2[Sub-Sector],Table3[[#This Row],[Sub-Sector]],Table2[1M Return vs Nifty],"&gt;=5")/Table3[[#This Row],[Count]]</f>
        <v>0.66666666666666663</v>
      </c>
      <c r="F39" s="1">
        <f>COUNTIFS(Table2[Sub-Sector],Table3[[#This Row],[Sub-Sector]],Table2[6M Return vs Nifty],"&gt;=10")/Table3[[#This Row],[Count]]</f>
        <v>0.33333333333333331</v>
      </c>
      <c r="G39" s="1">
        <f>COUNTIFS(Table2[Sub-Sector],Table3[[#This Row],[Sub-Sector]],Table2[1Y Return vs Nifty],"&gt;=10")/Table3[[#This Row],[Count]]</f>
        <v>0.33333333333333331</v>
      </c>
      <c r="H39" s="1">
        <f>COUNTIFS(Table2[Sub-Sector],Table3[[#This Row],[Sub-Sector]],Table2[RSI Exponential â€“ 14D],"&gt;=50")/Table3[[#This Row],[Count]]</f>
        <v>0.55555555555555558</v>
      </c>
      <c r="I39" s="1">
        <f>COUNTIFS(Table2[Sub-Sector],Table3[[#This Row],[Sub-Sector]],Table2[Relative Volume],"&gt;=1")/Table3[[#This Row],[Count]]</f>
        <v>0.66666666666666663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</v>
      </c>
      <c r="M39" s="1">
        <f>COUNTIFS(Table2[Sub-Sector],Table3[[#This Row],[Sub-Sector]],Table2[% Away From Current Week High],"&lt;=0.05")/Table3[[#This Row],[Count]]</f>
        <v>0.55555555555555558</v>
      </c>
      <c r="N39" s="1">
        <f>COUNTIFS(Table2[Sub-Sector],Table3[[#This Row],[Sub-Sector]],Table2[% Away From Current Month Low],"&gt;=0.05")/Table3[[#This Row],[Count]]</f>
        <v>0.33333333333333331</v>
      </c>
      <c r="O39" s="1">
        <f>COUNTIFS(Table2[Sub-Sector],Table3[[#This Row],[Sub-Sector]],Table2[% Away From Current Month High],"&lt;=0.05")/Table3[[#This Row],[Count]]</f>
        <v>0.1111111111111111</v>
      </c>
      <c r="P39" s="1">
        <f>COUNTIFS(Table2[Sub-Sector],Table3[[#This Row],[Sub-Sector]],Table2[% Away From 52W High],"&lt;=10")/Table3[[#This Row],[Count]]</f>
        <v>0.77777777777777779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0.66666666666666663</v>
      </c>
      <c r="S39" s="1">
        <f>COUNTIFS(Table2[Sub-Sector],Table3[[#This Row],[Sub-Sector]],Table2[% Price above 50 EMA],"&gt;=0")/Table3[[#This Row],[Count]]</f>
        <v>0.77777777777777779</v>
      </c>
      <c r="T39" s="1">
        <f>COUNTIFS(Table2[Sub-Sector],Table3[[#This Row],[Sub-Sector]],Table2[% Price above 200 EMA],"&gt;=0")/Table3[[#This Row],[Count]]</f>
        <v>0.88888888888888884</v>
      </c>
      <c r="U39" s="1">
        <f>COUNTIFS(Table2[Sub-Sector],Table3[[#This Row],[Sub-Sector]],Table2[Rate of Change - Zone],"Positive")/Table3[[#This Row],[Count]]</f>
        <v>0.66666666666666663</v>
      </c>
      <c r="V39" s="1">
        <f>COUNTIFS(Table2[Sub-Sector],Table3[[#This Row],[Sub-Sector]],Table2[Sharpe Ratio],"&gt;=0.10")/Table3[[#This Row],[Count]]</f>
        <v>0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266.5</v>
      </c>
      <c r="X39">
        <f>_xlfn.RANK.AVG(Table3[[#This Row],[Score]],Table3[Score],1)</f>
        <v>18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</v>
      </c>
      <c r="Z39">
        <f>_xlfn.RANK.AVG(Table3[[#This Row],[Score 2 ]],Table3[[Score 2 ]],1)</f>
        <v>38</v>
      </c>
    </row>
    <row r="40" spans="1:26" x14ac:dyDescent="0.3">
      <c r="A40" t="s">
        <v>130</v>
      </c>
      <c r="B40">
        <f>COUNTIFS(Table2[Sub-Sector],Table3[[#This Row],[Sub-Sector]])</f>
        <v>8</v>
      </c>
      <c r="C40" s="1">
        <f>COUNTIFS(Table2[Sub-Sector],Table3[[#This Row],[Sub-Sector]],Table2[Uptrend],"Uptrend")/Table3[[#This Row],[Count]]</f>
        <v>0.75</v>
      </c>
      <c r="D40" s="1">
        <f>COUNTIFS(Table2[Sub-Sector],Table3[[#This Row],[Sub-Sector]],Table2[1W Return vs Nifty],"&gt;=5")/Table3[[#This Row],[Count]]</f>
        <v>0.125</v>
      </c>
      <c r="E40" s="1">
        <f>COUNTIFS(Table2[Sub-Sector],Table3[[#This Row],[Sub-Sector]],Table2[1M Return vs Nifty],"&gt;=5")/Table3[[#This Row],[Count]]</f>
        <v>0.5</v>
      </c>
      <c r="F40" s="1">
        <f>COUNTIFS(Table2[Sub-Sector],Table3[[#This Row],[Sub-Sector]],Table2[6M Return vs Nifty],"&gt;=10")/Table3[[#This Row],[Count]]</f>
        <v>0.5</v>
      </c>
      <c r="G40" s="1">
        <f>COUNTIFS(Table2[Sub-Sector],Table3[[#This Row],[Sub-Sector]],Table2[1Y Return vs Nifty],"&gt;=10")/Table3[[#This Row],[Count]]</f>
        <v>0.75</v>
      </c>
      <c r="H40" s="1">
        <f>COUNTIFS(Table2[Sub-Sector],Table3[[#This Row],[Sub-Sector]],Table2[RSI Exponential â€“ 14D],"&gt;=50")/Table3[[#This Row],[Count]]</f>
        <v>0.5</v>
      </c>
      <c r="I40" s="1">
        <f>COUNTIFS(Table2[Sub-Sector],Table3[[#This Row],[Sub-Sector]],Table2[Relative Volume],"&gt;=1")/Table3[[#This Row],[Count]]</f>
        <v>0.5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0.875</v>
      </c>
      <c r="L40" s="1">
        <f>COUNTIFS(Table2[Sub-Sector],Table3[[#This Row],[Sub-Sector]],Table2[% Away From Current Week Low],"&gt;=0.05")/Table3[[#This Row],[Count]]</f>
        <v>0</v>
      </c>
      <c r="M40" s="1">
        <f>COUNTIFS(Table2[Sub-Sector],Table3[[#This Row],[Sub-Sector]],Table2[% Away From Current Week High],"&lt;=0.05")/Table3[[#This Row],[Count]]</f>
        <v>0.75</v>
      </c>
      <c r="N40" s="1">
        <f>COUNTIFS(Table2[Sub-Sector],Table3[[#This Row],[Sub-Sector]],Table2[% Away From Current Month Low],"&gt;=0.05")/Table3[[#This Row],[Count]]</f>
        <v>0.25</v>
      </c>
      <c r="O40" s="1">
        <f>COUNTIFS(Table2[Sub-Sector],Table3[[#This Row],[Sub-Sector]],Table2[% Away From Current Month High],"&lt;=0.05")/Table3[[#This Row],[Count]]</f>
        <v>0.25</v>
      </c>
      <c r="P40" s="1">
        <f>COUNTIFS(Table2[Sub-Sector],Table3[[#This Row],[Sub-Sector]],Table2[% Away From 52W High],"&lt;=10")/Table3[[#This Row],[Count]]</f>
        <v>0.625</v>
      </c>
      <c r="Q40" s="1">
        <f>COUNTIFS(Table2[Sub-Sector],Table3[[#This Row],[Sub-Sector]],Table2[% Away From 52W Low],"&gt;=10")/Table3[[#This Row],[Count]]</f>
        <v>0.875</v>
      </c>
      <c r="R40" s="1">
        <f>COUNTIFS(Table2[Sub-Sector],Table3[[#This Row],[Sub-Sector]],Table2[% Price above 20 EMA],"&gt;=0")/Table3[[#This Row],[Count]]</f>
        <v>0.5</v>
      </c>
      <c r="S40" s="1">
        <f>COUNTIFS(Table2[Sub-Sector],Table3[[#This Row],[Sub-Sector]],Table2[% Price above 50 EMA],"&gt;=0")/Table3[[#This Row],[Count]]</f>
        <v>0.5</v>
      </c>
      <c r="T40" s="1">
        <f>COUNTIFS(Table2[Sub-Sector],Table3[[#This Row],[Sub-Sector]],Table2[% Price above 200 EMA],"&gt;=0")/Table3[[#This Row],[Count]]</f>
        <v>0.75</v>
      </c>
      <c r="U40" s="1">
        <f>COUNTIFS(Table2[Sub-Sector],Table3[[#This Row],[Sub-Sector]],Table2[Rate of Change - Zone],"Positive")/Table3[[#This Row],[Count]]</f>
        <v>0.125</v>
      </c>
      <c r="V40" s="1">
        <f>COUNTIFS(Table2[Sub-Sector],Table3[[#This Row],[Sub-Sector]],Table2[Sharpe Ratio],"&gt;=0.10")/Table3[[#This Row],[Count]]</f>
        <v>0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324</v>
      </c>
      <c r="X40">
        <f>_xlfn.RANK.AVG(Table3[[#This Row],[Score]],Table3[Score],1)</f>
        <v>35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</v>
      </c>
      <c r="Z40">
        <f>_xlfn.RANK.AVG(Table3[[#This Row],[Score 2 ]],Table3[[Score 2 ]],1)</f>
        <v>39</v>
      </c>
    </row>
    <row r="41" spans="1:26" x14ac:dyDescent="0.3">
      <c r="A41" t="s">
        <v>958</v>
      </c>
      <c r="B41">
        <f>COUNTIFS(Table2[Sub-Sector],Table3[[#This Row],[Sub-Sector]])</f>
        <v>2</v>
      </c>
      <c r="C41" s="1">
        <f>COUNTIFS(Table2[Sub-Sector],Table3[[#This Row],[Sub-Sector]],Table2[Uptrend],"Uptrend")/Table3[[#This Row],[Count]]</f>
        <v>0.5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</v>
      </c>
      <c r="F41" s="1">
        <f>COUNTIFS(Table2[Sub-Sector],Table3[[#This Row],[Sub-Sector]],Table2[6M Return vs Nifty],"&gt;=10")/Table3[[#This Row],[Count]]</f>
        <v>0.5</v>
      </c>
      <c r="G41" s="1">
        <f>COUNTIFS(Table2[Sub-Sector],Table3[[#This Row],[Sub-Sector]],Table2[1Y Return vs Nifty],"&gt;=10")/Table3[[#This Row],[Count]]</f>
        <v>1</v>
      </c>
      <c r="H41" s="1">
        <f>COUNTIFS(Table2[Sub-Sector],Table3[[#This Row],[Sub-Sector]],Table2[RSI Exponential â€“ 14D],"&gt;=50")/Table3[[#This Row],[Count]]</f>
        <v>0</v>
      </c>
      <c r="I41" s="1">
        <f>COUNTIFS(Table2[Sub-Sector],Table3[[#This Row],[Sub-Sector]],Table2[Relative Volume],"&gt;=1")/Table3[[#This Row],[Count]]</f>
        <v>0.5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0.5</v>
      </c>
      <c r="O41" s="1">
        <f>COUNTIFS(Table2[Sub-Sector],Table3[[#This Row],[Sub-Sector]],Table2[% Away From Current Month High],"&lt;=0.05")/Table3[[#This Row],[Count]]</f>
        <v>0</v>
      </c>
      <c r="P41" s="1">
        <f>COUNTIFS(Table2[Sub-Sector],Table3[[#This Row],[Sub-Sector]],Table2[% Away From 52W High],"&lt;=10")/Table3[[#This Row],[Count]]</f>
        <v>0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</v>
      </c>
      <c r="S41" s="1">
        <f>COUNTIFS(Table2[Sub-Sector],Table3[[#This Row],[Sub-Sector]],Table2[% Price above 50 EMA],"&gt;=0")/Table3[[#This Row],[Count]]</f>
        <v>0.5</v>
      </c>
      <c r="T41" s="1">
        <f>COUNTIFS(Table2[Sub-Sector],Table3[[#This Row],[Sub-Sector]],Table2[% Price above 200 EMA],"&gt;=0")/Table3[[#This Row],[Count]]</f>
        <v>1</v>
      </c>
      <c r="U41" s="1">
        <f>COUNTIFS(Table2[Sub-Sector],Table3[[#This Row],[Sub-Sector]],Table2[Rate of Change - Zone],"Positive")/Table3[[#This Row],[Count]]</f>
        <v>0</v>
      </c>
      <c r="V41" s="1">
        <f>COUNTIFS(Table2[Sub-Sector],Table3[[#This Row],[Sub-Sector]],Table2[Sharpe Ratio],"&gt;=0.10")/Table3[[#This Row],[Count]]</f>
        <v>0.5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477.5</v>
      </c>
      <c r="X41">
        <f>_xlfn.RANK.AVG(Table3[[#This Row],[Score]],Table3[Score],1)</f>
        <v>71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</v>
      </c>
      <c r="Z41">
        <f>_xlfn.RANK.AVG(Table3[[#This Row],[Score 2 ]],Table3[[Score 2 ]],1)</f>
        <v>40</v>
      </c>
    </row>
    <row r="42" spans="1:26" x14ac:dyDescent="0.3">
      <c r="A42" t="s">
        <v>371</v>
      </c>
      <c r="B42">
        <f>COUNTIFS(Table2[Sub-Sector],Table3[[#This Row],[Sub-Sector]])</f>
        <v>2</v>
      </c>
      <c r="C42" s="1">
        <f>COUNTIFS(Table2[Sub-Sector],Table3[[#This Row],[Sub-Sector]],Table2[Uptrend],"Uptrend")/Table3[[#This Row],[Count]]</f>
        <v>0.5</v>
      </c>
      <c r="D42" s="1">
        <f>COUNTIFS(Table2[Sub-Sector],Table3[[#This Row],[Sub-Sector]],Table2[1W Return vs Nifty],"&gt;=5")/Table3[[#This Row],[Count]]</f>
        <v>0.5</v>
      </c>
      <c r="E42" s="1">
        <f>COUNTIFS(Table2[Sub-Sector],Table3[[#This Row],[Sub-Sector]],Table2[1M Return vs Nifty],"&gt;=5")/Table3[[#This Row],[Count]]</f>
        <v>0</v>
      </c>
      <c r="F42" s="1">
        <f>COUNTIFS(Table2[Sub-Sector],Table3[[#This Row],[Sub-Sector]],Table2[6M Return vs Nifty],"&gt;=10")/Table3[[#This Row],[Count]]</f>
        <v>1</v>
      </c>
      <c r="G42" s="1">
        <f>COUNTIFS(Table2[Sub-Sector],Table3[[#This Row],[Sub-Sector]],Table2[1Y Return vs Nifty],"&gt;=10")/Table3[[#This Row],[Count]]</f>
        <v>0.5</v>
      </c>
      <c r="H42" s="1">
        <f>COUNTIFS(Table2[Sub-Sector],Table3[[#This Row],[Sub-Sector]],Table2[RSI Exponential â€“ 14D],"&gt;=50")/Table3[[#This Row],[Count]]</f>
        <v>0.5</v>
      </c>
      <c r="I42" s="1">
        <f>COUNTIFS(Table2[Sub-Sector],Table3[[#This Row],[Sub-Sector]],Table2[Relative Volume],"&gt;=1")/Table3[[#This Row],[Count]]</f>
        <v>0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0.5</v>
      </c>
      <c r="L42" s="1">
        <f>COUNTIFS(Table2[Sub-Sector],Table3[[#This Row],[Sub-Sector]],Table2[% Away From Current Week Low],"&gt;=0.05")/Table3[[#This Row],[Count]]</f>
        <v>0.5</v>
      </c>
      <c r="M42" s="1">
        <f>COUNTIFS(Table2[Sub-Sector],Table3[[#This Row],[Sub-Sector]],Table2[% Away From Current Week High],"&lt;=0.05")/Table3[[#This Row],[Count]]</f>
        <v>0.5</v>
      </c>
      <c r="N42" s="1">
        <f>COUNTIFS(Table2[Sub-Sector],Table3[[#This Row],[Sub-Sector]],Table2[% Away From Current Month Low],"&gt;=0.05")/Table3[[#This Row],[Count]]</f>
        <v>0.5</v>
      </c>
      <c r="O42" s="1">
        <f>COUNTIFS(Table2[Sub-Sector],Table3[[#This Row],[Sub-Sector]],Table2[% Away From Current Month High],"&lt;=0.05")/Table3[[#This Row],[Count]]</f>
        <v>0</v>
      </c>
      <c r="P42" s="1">
        <f>COUNTIFS(Table2[Sub-Sector],Table3[[#This Row],[Sub-Sector]],Table2[% Away From 52W High],"&lt;=10")/Table3[[#This Row],[Count]]</f>
        <v>0.5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0.5</v>
      </c>
      <c r="S42" s="1">
        <f>COUNTIFS(Table2[Sub-Sector],Table3[[#This Row],[Sub-Sector]],Table2[% Price above 50 EMA],"&gt;=0")/Table3[[#This Row],[Count]]</f>
        <v>0.5</v>
      </c>
      <c r="T42" s="1">
        <f>COUNTIFS(Table2[Sub-Sector],Table3[[#This Row],[Sub-Sector]],Table2[% Price above 200 EMA],"&gt;=0")/Table3[[#This Row],[Count]]</f>
        <v>1</v>
      </c>
      <c r="U42" s="1">
        <f>COUNTIFS(Table2[Sub-Sector],Table3[[#This Row],[Sub-Sector]],Table2[Rate of Change - Zone],"Positive")/Table3[[#This Row],[Count]]</f>
        <v>0.5</v>
      </c>
      <c r="V42" s="1">
        <f>COUNTIFS(Table2[Sub-Sector],Table3[[#This Row],[Sub-Sector]],Table2[Sharpe Ratio],"&gt;=0.10")/Table3[[#This Row],[Count]]</f>
        <v>1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</v>
      </c>
      <c r="X42">
        <f>_xlfn.RANK.AVG(Table3[[#This Row],[Score]],Table3[Score],1)</f>
        <v>55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</v>
      </c>
      <c r="Z42">
        <f>_xlfn.RANK.AVG(Table3[[#This Row],[Score 2 ]],Table3[[Score 2 ]],1)</f>
        <v>41</v>
      </c>
    </row>
    <row r="43" spans="1:26" x14ac:dyDescent="0.3">
      <c r="A43" t="s">
        <v>133</v>
      </c>
      <c r="B43">
        <f>COUNTIFS(Table2[Sub-Sector],Table3[[#This Row],[Sub-Sector]])</f>
        <v>21</v>
      </c>
      <c r="C43" s="1">
        <f>COUNTIFS(Table2[Sub-Sector],Table3[[#This Row],[Sub-Sector]],Table2[Uptrend],"Uptrend")/Table3[[#This Row],[Count]]</f>
        <v>0.42857142857142855</v>
      </c>
      <c r="D43" s="1">
        <f>COUNTIFS(Table2[Sub-Sector],Table3[[#This Row],[Sub-Sector]],Table2[1W Return vs Nifty],"&gt;=5")/Table3[[#This Row],[Count]]</f>
        <v>0.14285714285714285</v>
      </c>
      <c r="E43" s="1">
        <f>COUNTIFS(Table2[Sub-Sector],Table3[[#This Row],[Sub-Sector]],Table2[1M Return vs Nifty],"&gt;=5")/Table3[[#This Row],[Count]]</f>
        <v>0.19047619047619047</v>
      </c>
      <c r="F43" s="1">
        <f>COUNTIFS(Table2[Sub-Sector],Table3[[#This Row],[Sub-Sector]],Table2[6M Return vs Nifty],"&gt;=10")/Table3[[#This Row],[Count]]</f>
        <v>0.33333333333333331</v>
      </c>
      <c r="G43" s="1">
        <f>COUNTIFS(Table2[Sub-Sector],Table3[[#This Row],[Sub-Sector]],Table2[1Y Return vs Nifty],"&gt;=10")/Table3[[#This Row],[Count]]</f>
        <v>0.5714285714285714</v>
      </c>
      <c r="H43" s="1">
        <f>COUNTIFS(Table2[Sub-Sector],Table3[[#This Row],[Sub-Sector]],Table2[RSI Exponential â€“ 14D],"&gt;=50")/Table3[[#This Row],[Count]]</f>
        <v>0.33333333333333331</v>
      </c>
      <c r="I43" s="1">
        <f>COUNTIFS(Table2[Sub-Sector],Table3[[#This Row],[Sub-Sector]],Table2[Relative Volume],"&gt;=1")/Table3[[#This Row],[Count]]</f>
        <v>0.61904761904761907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0.95238095238095233</v>
      </c>
      <c r="L43" s="1">
        <f>COUNTIFS(Table2[Sub-Sector],Table3[[#This Row],[Sub-Sector]],Table2[% Away From Current Week Low],"&gt;=0.05")/Table3[[#This Row],[Count]]</f>
        <v>0.14285714285714285</v>
      </c>
      <c r="M43" s="1">
        <f>COUNTIFS(Table2[Sub-Sector],Table3[[#This Row],[Sub-Sector]],Table2[% Away From Current Week High],"&lt;=0.05")/Table3[[#This Row],[Count]]</f>
        <v>0.76190476190476186</v>
      </c>
      <c r="N43" s="1">
        <f>COUNTIFS(Table2[Sub-Sector],Table3[[#This Row],[Sub-Sector]],Table2[% Away From Current Month Low],"&gt;=0.05")/Table3[[#This Row],[Count]]</f>
        <v>0.52380952380952384</v>
      </c>
      <c r="O43" s="1">
        <f>COUNTIFS(Table2[Sub-Sector],Table3[[#This Row],[Sub-Sector]],Table2[% Away From Current Month High],"&lt;=0.05")/Table3[[#This Row],[Count]]</f>
        <v>0.14285714285714285</v>
      </c>
      <c r="P43" s="1">
        <f>COUNTIFS(Table2[Sub-Sector],Table3[[#This Row],[Sub-Sector]],Table2[% Away From 52W High],"&lt;=10")/Table3[[#This Row],[Count]]</f>
        <v>0.2857142857142857</v>
      </c>
      <c r="Q43" s="1">
        <f>COUNTIFS(Table2[Sub-Sector],Table3[[#This Row],[Sub-Sector]],Table2[% Away From 52W Low],"&gt;=10")/Table3[[#This Row],[Count]]</f>
        <v>0.95238095238095233</v>
      </c>
      <c r="R43" s="1">
        <f>COUNTIFS(Table2[Sub-Sector],Table3[[#This Row],[Sub-Sector]],Table2[% Price above 20 EMA],"&gt;=0")/Table3[[#This Row],[Count]]</f>
        <v>0.38095238095238093</v>
      </c>
      <c r="S43" s="1">
        <f>COUNTIFS(Table2[Sub-Sector],Table3[[#This Row],[Sub-Sector]],Table2[% Price above 50 EMA],"&gt;=0")/Table3[[#This Row],[Count]]</f>
        <v>0.33333333333333331</v>
      </c>
      <c r="T43" s="1">
        <f>COUNTIFS(Table2[Sub-Sector],Table3[[#This Row],[Sub-Sector]],Table2[% Price above 200 EMA],"&gt;=0")/Table3[[#This Row],[Count]]</f>
        <v>0.7142857142857143</v>
      </c>
      <c r="U43" s="1">
        <f>COUNTIFS(Table2[Sub-Sector],Table3[[#This Row],[Sub-Sector]],Table2[Rate of Change - Zone],"Positive")/Table3[[#This Row],[Count]]</f>
        <v>0.2857142857142857</v>
      </c>
      <c r="V43" s="1">
        <f>COUNTIFS(Table2[Sub-Sector],Table3[[#This Row],[Sub-Sector]],Table2[Sharpe Ratio],"&gt;=0.10")/Table3[[#This Row],[Count]]</f>
        <v>0.38095238095238093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416.5</v>
      </c>
      <c r="X43">
        <f>_xlfn.RANK.AVG(Table3[[#This Row],[Score]],Table3[Score],1)</f>
        <v>56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217.5</v>
      </c>
      <c r="Z43">
        <f>_xlfn.RANK.AVG(Table3[[#This Row],[Score 2 ]],Table3[[Score 2 ]],1)</f>
        <v>42</v>
      </c>
    </row>
    <row r="44" spans="1:26" x14ac:dyDescent="0.3">
      <c r="A44" t="s">
        <v>508</v>
      </c>
      <c r="B44">
        <f>COUNTIFS(Table2[Sub-Sector],Table3[[#This Row],[Sub-Sector]])</f>
        <v>2</v>
      </c>
      <c r="C44" s="1">
        <f>COUNTIFS(Table2[Sub-Sector],Table3[[#This Row],[Sub-Sector]],Table2[Uptrend],"Uptrend")/Table3[[#This Row],[Count]]</f>
        <v>0.5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0</v>
      </c>
      <c r="F44" s="1">
        <f>COUNTIFS(Table2[Sub-Sector],Table3[[#This Row],[Sub-Sector]],Table2[6M Return vs Nifty],"&gt;=10")/Table3[[#This Row],[Count]]</f>
        <v>1</v>
      </c>
      <c r="G44" s="1">
        <f>COUNTIFS(Table2[Sub-Sector],Table3[[#This Row],[Sub-Sector]],Table2[1Y Return vs Nifty],"&gt;=10")/Table3[[#This Row],[Count]]</f>
        <v>0.5</v>
      </c>
      <c r="H44" s="1">
        <f>COUNTIFS(Table2[Sub-Sector],Table3[[#This Row],[Sub-Sector]],Table2[RSI Exponential â€“ 14D],"&gt;=50")/Table3[[#This Row],[Count]]</f>
        <v>0</v>
      </c>
      <c r="I44" s="1">
        <f>COUNTIFS(Table2[Sub-Sector],Table3[[#This Row],[Sub-Sector]],Table2[Relative Volume],"&gt;=1")/Table3[[#This Row],[Count]]</f>
        <v>0.5</v>
      </c>
      <c r="J44" s="1">
        <f>COUNTIFS(Table2[Sub-Sector],Table3[[#This Row],[Sub-Sector]],Table2[% Away From Day Low],"&gt;=0.05")/Table3[[#This Row],[Count]]</f>
        <v>0.5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</v>
      </c>
      <c r="M44" s="1">
        <f>COUNTIFS(Table2[Sub-Sector],Table3[[#This Row],[Sub-Sector]],Table2[% Away From Current Week High],"&lt;=0.05")/Table3[[#This Row],[Count]]</f>
        <v>1</v>
      </c>
      <c r="N44" s="1">
        <f>COUNTIFS(Table2[Sub-Sector],Table3[[#This Row],[Sub-Sector]],Table2[% Away From Current Month Low],"&gt;=0.05")/Table3[[#This Row],[Count]]</f>
        <v>0</v>
      </c>
      <c r="O44" s="1">
        <f>COUNTIFS(Table2[Sub-Sector],Table3[[#This Row],[Sub-Sector]],Table2[% Away From Current Month High],"&lt;=0.05")/Table3[[#This Row],[Count]]</f>
        <v>0</v>
      </c>
      <c r="P44" s="1">
        <f>COUNTIFS(Table2[Sub-Sector],Table3[[#This Row],[Sub-Sector]],Table2[% Away From 52W High],"&lt;=10")/Table3[[#This Row],[Count]]</f>
        <v>0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</v>
      </c>
      <c r="S44" s="1">
        <f>COUNTIFS(Table2[Sub-Sector],Table3[[#This Row],[Sub-Sector]],Table2[% Price above 50 EMA],"&gt;=0")/Table3[[#This Row],[Count]]</f>
        <v>0.5</v>
      </c>
      <c r="T44" s="1">
        <f>COUNTIFS(Table2[Sub-Sector],Table3[[#This Row],[Sub-Sector]],Table2[% Price above 200 EMA],"&gt;=0")/Table3[[#This Row],[Count]]</f>
        <v>1</v>
      </c>
      <c r="U44" s="1">
        <f>COUNTIFS(Table2[Sub-Sector],Table3[[#This Row],[Sub-Sector]],Table2[Rate of Change - Zone],"Positive")/Table3[[#This Row],[Count]]</f>
        <v>0</v>
      </c>
      <c r="V44" s="1">
        <f>COUNTIFS(Table2[Sub-Sector],Table3[[#This Row],[Sub-Sector]],Table2[Sharpe Ratio],"&gt;=0.10")/Table3[[#This Row],[Count]]</f>
        <v>0.5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</v>
      </c>
      <c r="X44">
        <f>_xlfn.RANK.AVG(Table3[[#This Row],[Score]],Table3[Score],1)</f>
        <v>75.5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44">
        <f>_xlfn.RANK.AVG(Table3[[#This Row],[Score 2 ]],Table3[[Score 2 ]],1)</f>
        <v>43.5</v>
      </c>
    </row>
    <row r="45" spans="1:26" x14ac:dyDescent="0.3">
      <c r="A45" t="s">
        <v>846</v>
      </c>
      <c r="B45">
        <f>COUNTIFS(Table2[Sub-Sector],Table3[[#This Row],[Sub-Sector]])</f>
        <v>2</v>
      </c>
      <c r="C45" s="1">
        <f>COUNTIFS(Table2[Sub-Sector],Table3[[#This Row],[Sub-Sector]],Table2[Uptrend],"Uptrend")/Table3[[#This Row],[Count]]</f>
        <v>0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0</v>
      </c>
      <c r="F45" s="1">
        <f>COUNTIFS(Table2[Sub-Sector],Table3[[#This Row],[Sub-Sector]],Table2[6M Return vs Nifty],"&gt;=10")/Table3[[#This Row],[Count]]</f>
        <v>0.5</v>
      </c>
      <c r="G45" s="1">
        <f>COUNTIFS(Table2[Sub-Sector],Table3[[#This Row],[Sub-Sector]],Table2[1Y Return vs Nifty],"&gt;=10")/Table3[[#This Row],[Count]]</f>
        <v>0.5</v>
      </c>
      <c r="H45" s="1">
        <f>COUNTIFS(Table2[Sub-Sector],Table3[[#This Row],[Sub-Sector]],Table2[RSI Exponential â€“ 14D],"&gt;=50")/Table3[[#This Row],[Count]]</f>
        <v>0</v>
      </c>
      <c r="I45" s="1">
        <f>COUNTIFS(Table2[Sub-Sector],Table3[[#This Row],[Sub-Sector]],Table2[Relative Volume],"&gt;=1")/Table3[[#This Row],[Count]]</f>
        <v>1</v>
      </c>
      <c r="J45" s="1">
        <f>COUNTIFS(Table2[Sub-Sector],Table3[[#This Row],[Sub-Sector]],Table2[% Away From Day Low],"&gt;=0.05")/Table3[[#This Row],[Count]]</f>
        <v>0.5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</v>
      </c>
      <c r="M45" s="1">
        <f>COUNTIFS(Table2[Sub-Sector],Table3[[#This Row],[Sub-Sector]],Table2[% Away From Current Week High],"&lt;=0.05")/Table3[[#This Row],[Count]]</f>
        <v>1</v>
      </c>
      <c r="N45" s="1">
        <f>COUNTIFS(Table2[Sub-Sector],Table3[[#This Row],[Sub-Sector]],Table2[% Away From Current Month Low],"&gt;=0.05")/Table3[[#This Row],[Count]]</f>
        <v>0</v>
      </c>
      <c r="O45" s="1">
        <f>COUNTIFS(Table2[Sub-Sector],Table3[[#This Row],[Sub-Sector]],Table2[% Away From Current Month High],"&lt;=0.05")/Table3[[#This Row],[Count]]</f>
        <v>0</v>
      </c>
      <c r="P45" s="1">
        <f>COUNTIFS(Table2[Sub-Sector],Table3[[#This Row],[Sub-Sector]],Table2[% Away From 52W High],"&lt;=10")/Table3[[#This Row],[Count]]</f>
        <v>0</v>
      </c>
      <c r="Q45" s="1">
        <f>COUNTIFS(Table2[Sub-Sector],Table3[[#This Row],[Sub-Sector]],Table2[% Away From 52W Low],"&gt;=10")/Table3[[#This Row],[Count]]</f>
        <v>0.5</v>
      </c>
      <c r="R45" s="1">
        <f>COUNTIFS(Table2[Sub-Sector],Table3[[#This Row],[Sub-Sector]],Table2[% Price above 20 EMA],"&gt;=0")/Table3[[#This Row],[Count]]</f>
        <v>0</v>
      </c>
      <c r="S45" s="1">
        <f>COUNTIFS(Table2[Sub-Sector],Table3[[#This Row],[Sub-Sector]],Table2[% Price above 50 EMA],"&gt;=0")/Table3[[#This Row],[Count]]</f>
        <v>0</v>
      </c>
      <c r="T45" s="1">
        <f>COUNTIFS(Table2[Sub-Sector],Table3[[#This Row],[Sub-Sector]],Table2[% Price above 200 EMA],"&gt;=0")/Table3[[#This Row],[Count]]</f>
        <v>0.5</v>
      </c>
      <c r="U45" s="1">
        <f>COUNTIFS(Table2[Sub-Sector],Table3[[#This Row],[Sub-Sector]],Table2[Rate of Change - Zone],"Positive")/Table3[[#This Row],[Count]]</f>
        <v>0</v>
      </c>
      <c r="V45" s="1">
        <f>COUNTIFS(Table2[Sub-Sector],Table3[[#This Row],[Sub-Sector]],Table2[Sharpe Ratio],"&gt;=0.10")/Table3[[#This Row],[Count]]</f>
        <v>0.5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531.5</v>
      </c>
      <c r="X45">
        <f>_xlfn.RANK.AVG(Table3[[#This Row],[Score]],Table3[Score],1)</f>
        <v>87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45">
        <f>_xlfn.RANK.AVG(Table3[[#This Row],[Score 2 ]],Table3[[Score 2 ]],1)</f>
        <v>43.5</v>
      </c>
    </row>
    <row r="46" spans="1:26" x14ac:dyDescent="0.3">
      <c r="A46" t="s">
        <v>732</v>
      </c>
      <c r="B46">
        <f>COUNTIFS(Table2[Sub-Sector],Table3[[#This Row],[Sub-Sector]])</f>
        <v>2</v>
      </c>
      <c r="C46" s="1">
        <f>COUNTIFS(Table2[Sub-Sector],Table3[[#This Row],[Sub-Sector]],Table2[Uptrend],"Uptrend")/Table3[[#This Row],[Count]]</f>
        <v>1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0.5</v>
      </c>
      <c r="F46" s="1">
        <f>COUNTIFS(Table2[Sub-Sector],Table3[[#This Row],[Sub-Sector]],Table2[6M Return vs Nifty],"&gt;=10")/Table3[[#This Row],[Count]]</f>
        <v>0.5</v>
      </c>
      <c r="G46" s="1">
        <f>COUNTIFS(Table2[Sub-Sector],Table3[[#This Row],[Sub-Sector]],Table2[1Y Return vs Nifty],"&gt;=10")/Table3[[#This Row],[Count]]</f>
        <v>0</v>
      </c>
      <c r="H46" s="1">
        <f>COUNTIFS(Table2[Sub-Sector],Table3[[#This Row],[Sub-Sector]],Table2[RSI Exponential â€“ 14D],"&gt;=50")/Table3[[#This Row],[Count]]</f>
        <v>0.5</v>
      </c>
      <c r="I46" s="1">
        <f>COUNTIFS(Table2[Sub-Sector],Table3[[#This Row],[Sub-Sector]],Table2[Relative Volume],"&gt;=1")/Table3[[#This Row],[Count]]</f>
        <v>0.5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</v>
      </c>
      <c r="M46" s="1">
        <f>COUNTIFS(Table2[Sub-Sector],Table3[[#This Row],[Sub-Sector]],Table2[% Away From Current Week High],"&lt;=0.05")/Table3[[#This Row],[Count]]</f>
        <v>0.5</v>
      </c>
      <c r="N46" s="1">
        <f>COUNTIFS(Table2[Sub-Sector],Table3[[#This Row],[Sub-Sector]],Table2[% Away From Current Month Low],"&gt;=0.05")/Table3[[#This Row],[Count]]</f>
        <v>0.5</v>
      </c>
      <c r="O46" s="1">
        <f>COUNTIFS(Table2[Sub-Sector],Table3[[#This Row],[Sub-Sector]],Table2[% Away From Current Month High],"&lt;=0.05")/Table3[[#This Row],[Count]]</f>
        <v>0</v>
      </c>
      <c r="P46" s="1">
        <f>COUNTIFS(Table2[Sub-Sector],Table3[[#This Row],[Sub-Sector]],Table2[% Away From 52W High],"&lt;=10")/Table3[[#This Row],[Count]]</f>
        <v>1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0.5</v>
      </c>
      <c r="S46" s="1">
        <f>COUNTIFS(Table2[Sub-Sector],Table3[[#This Row],[Sub-Sector]],Table2[% Price above 50 EMA],"&gt;=0")/Table3[[#This Row],[Count]]</f>
        <v>1</v>
      </c>
      <c r="T46" s="1">
        <f>COUNTIFS(Table2[Sub-Sector],Table3[[#This Row],[Sub-Sector]],Table2[% Price above 200 EMA],"&gt;=0")/Table3[[#This Row],[Count]]</f>
        <v>1</v>
      </c>
      <c r="U46" s="1">
        <f>COUNTIFS(Table2[Sub-Sector],Table3[[#This Row],[Sub-Sector]],Table2[Rate of Change - Zone],"Positive")/Table3[[#This Row],[Count]]</f>
        <v>0.5</v>
      </c>
      <c r="V46" s="1">
        <f>COUNTIFS(Table2[Sub-Sector],Table3[[#This Row],[Sub-Sector]],Table2[Sharpe Ratio],"&gt;=0.10")/Table3[[#This Row],[Count]]</f>
        <v>0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362</v>
      </c>
      <c r="X46">
        <f>_xlfn.RANK.AVG(Table3[[#This Row],[Score]],Table3[Score],1)</f>
        <v>46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</v>
      </c>
      <c r="Z46">
        <f>_xlfn.RANK.AVG(Table3[[#This Row],[Score 2 ]],Table3[[Score 2 ]],1)</f>
        <v>45.5</v>
      </c>
    </row>
    <row r="47" spans="1:26" x14ac:dyDescent="0.3">
      <c r="A47" t="s">
        <v>141</v>
      </c>
      <c r="B47">
        <f>COUNTIFS(Table2[Sub-Sector],Table3[[#This Row],[Sub-Sector]])</f>
        <v>20</v>
      </c>
      <c r="C47" s="1">
        <f>COUNTIFS(Table2[Sub-Sector],Table3[[#This Row],[Sub-Sector]],Table2[Uptrend],"Uptrend")/Table3[[#This Row],[Count]]</f>
        <v>0.5</v>
      </c>
      <c r="D47" s="1">
        <f>COUNTIFS(Table2[Sub-Sector],Table3[[#This Row],[Sub-Sector]],Table2[1W Return vs Nifty],"&gt;=5")/Table3[[#This Row],[Count]]</f>
        <v>0.15</v>
      </c>
      <c r="E47" s="1">
        <f>COUNTIFS(Table2[Sub-Sector],Table3[[#This Row],[Sub-Sector]],Table2[1M Return vs Nifty],"&gt;=5")/Table3[[#This Row],[Count]]</f>
        <v>0.1</v>
      </c>
      <c r="F47" s="1">
        <f>COUNTIFS(Table2[Sub-Sector],Table3[[#This Row],[Sub-Sector]],Table2[6M Return vs Nifty],"&gt;=10")/Table3[[#This Row],[Count]]</f>
        <v>0.5</v>
      </c>
      <c r="G47" s="1">
        <f>COUNTIFS(Table2[Sub-Sector],Table3[[#This Row],[Sub-Sector]],Table2[1Y Return vs Nifty],"&gt;=10")/Table3[[#This Row],[Count]]</f>
        <v>0.9</v>
      </c>
      <c r="H47" s="1">
        <f>COUNTIFS(Table2[Sub-Sector],Table3[[#This Row],[Sub-Sector]],Table2[RSI Exponential â€“ 14D],"&gt;=50")/Table3[[#This Row],[Count]]</f>
        <v>0.25</v>
      </c>
      <c r="I47" s="1">
        <f>COUNTIFS(Table2[Sub-Sector],Table3[[#This Row],[Sub-Sector]],Table2[Relative Volume],"&gt;=1")/Table3[[#This Row],[Count]]</f>
        <v>0.25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0.95</v>
      </c>
      <c r="L47" s="1">
        <f>COUNTIFS(Table2[Sub-Sector],Table3[[#This Row],[Sub-Sector]],Table2[% Away From Current Week Low],"&gt;=0.05")/Table3[[#This Row],[Count]]</f>
        <v>0.2</v>
      </c>
      <c r="M47" s="1">
        <f>COUNTIFS(Table2[Sub-Sector],Table3[[#This Row],[Sub-Sector]],Table2[% Away From Current Week High],"&lt;=0.05")/Table3[[#This Row],[Count]]</f>
        <v>0.9</v>
      </c>
      <c r="N47" s="1">
        <f>COUNTIFS(Table2[Sub-Sector],Table3[[#This Row],[Sub-Sector]],Table2[% Away From Current Month Low],"&gt;=0.05")/Table3[[#This Row],[Count]]</f>
        <v>0.4</v>
      </c>
      <c r="O47" s="1">
        <f>COUNTIFS(Table2[Sub-Sector],Table3[[#This Row],[Sub-Sector]],Table2[% Away From Current Month High],"&lt;=0.05")/Table3[[#This Row],[Count]]</f>
        <v>0.25</v>
      </c>
      <c r="P47" s="1">
        <f>COUNTIFS(Table2[Sub-Sector],Table3[[#This Row],[Sub-Sector]],Table2[% Away From 52W High],"&lt;=10")/Table3[[#This Row],[Count]]</f>
        <v>0.25</v>
      </c>
      <c r="Q47" s="1">
        <f>COUNTIFS(Table2[Sub-Sector],Table3[[#This Row],[Sub-Sector]],Table2[% Away From 52W Low],"&gt;=10")/Table3[[#This Row],[Count]]</f>
        <v>0.95</v>
      </c>
      <c r="R47" s="1">
        <f>COUNTIFS(Table2[Sub-Sector],Table3[[#This Row],[Sub-Sector]],Table2[% Price above 20 EMA],"&gt;=0")/Table3[[#This Row],[Count]]</f>
        <v>0.2</v>
      </c>
      <c r="S47" s="1">
        <f>COUNTIFS(Table2[Sub-Sector],Table3[[#This Row],[Sub-Sector]],Table2[% Price above 50 EMA],"&gt;=0")/Table3[[#This Row],[Count]]</f>
        <v>0.3</v>
      </c>
      <c r="T47" s="1">
        <f>COUNTIFS(Table2[Sub-Sector],Table3[[#This Row],[Sub-Sector]],Table2[% Price above 200 EMA],"&gt;=0")/Table3[[#This Row],[Count]]</f>
        <v>0.9</v>
      </c>
      <c r="U47" s="1">
        <f>COUNTIFS(Table2[Sub-Sector],Table3[[#This Row],[Sub-Sector]],Table2[Rate of Change - Zone],"Positive")/Table3[[#This Row],[Count]]</f>
        <v>0.1</v>
      </c>
      <c r="V47" s="1">
        <f>COUNTIFS(Table2[Sub-Sector],Table3[[#This Row],[Sub-Sector]],Table2[Sharpe Ratio],"&gt;=0.10")/Table3[[#This Row],[Count]]</f>
        <v>0.6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426.5</v>
      </c>
      <c r="X47">
        <f>_xlfn.RANK.AVG(Table3[[#This Row],[Score]],Table3[Score],1)</f>
        <v>61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</v>
      </c>
      <c r="Z47">
        <f>_xlfn.RANK.AVG(Table3[[#This Row],[Score 2 ]],Table3[[Score 2 ]],1)</f>
        <v>45.5</v>
      </c>
    </row>
    <row r="48" spans="1:26" x14ac:dyDescent="0.3">
      <c r="A48" t="s">
        <v>46</v>
      </c>
      <c r="B48">
        <f>COUNTIFS(Table2[Sub-Sector],Table3[[#This Row],[Sub-Sector]])</f>
        <v>27</v>
      </c>
      <c r="C48" s="1">
        <f>COUNTIFS(Table2[Sub-Sector],Table3[[#This Row],[Sub-Sector]],Table2[Uptrend],"Uptrend")/Table3[[#This Row],[Count]]</f>
        <v>0.77777777777777779</v>
      </c>
      <c r="D48" s="1">
        <f>COUNTIFS(Table2[Sub-Sector],Table3[[#This Row],[Sub-Sector]],Table2[1W Return vs Nifty],"&gt;=5")/Table3[[#This Row],[Count]]</f>
        <v>7.407407407407407E-2</v>
      </c>
      <c r="E48" s="1">
        <f>COUNTIFS(Table2[Sub-Sector],Table3[[#This Row],[Sub-Sector]],Table2[1M Return vs Nifty],"&gt;=5")/Table3[[#This Row],[Count]]</f>
        <v>0.1111111111111111</v>
      </c>
      <c r="F48" s="1">
        <f>COUNTIFS(Table2[Sub-Sector],Table3[[#This Row],[Sub-Sector]],Table2[6M Return vs Nifty],"&gt;=10")/Table3[[#This Row],[Count]]</f>
        <v>0.55555555555555558</v>
      </c>
      <c r="G48" s="1">
        <f>COUNTIFS(Table2[Sub-Sector],Table3[[#This Row],[Sub-Sector]],Table2[1Y Return vs Nifty],"&gt;=10")/Table3[[#This Row],[Count]]</f>
        <v>0.7407407407407407</v>
      </c>
      <c r="H48" s="1">
        <f>COUNTIFS(Table2[Sub-Sector],Table3[[#This Row],[Sub-Sector]],Table2[RSI Exponential â€“ 14D],"&gt;=50")/Table3[[#This Row],[Count]]</f>
        <v>0.22222222222222221</v>
      </c>
      <c r="I48" s="1">
        <f>COUNTIFS(Table2[Sub-Sector],Table3[[#This Row],[Sub-Sector]],Table2[Relative Volume],"&gt;=1")/Table3[[#This Row],[Count]]</f>
        <v>0.1111111111111111</v>
      </c>
      <c r="J48" s="1">
        <f>COUNTIFS(Table2[Sub-Sector],Table3[[#This Row],[Sub-Sector]],Table2[% Away From Day Low],"&gt;=0.05")/Table3[[#This Row],[Count]]</f>
        <v>0.14814814814814814</v>
      </c>
      <c r="K48" s="1">
        <f>COUNTIFS(Table2[Sub-Sector],Table3[[#This Row],[Sub-Sector]],Table2[% Away From Day High],"&lt;=0.05")/Table3[[#This Row],[Count]]</f>
        <v>0.96296296296296291</v>
      </c>
      <c r="L48" s="1">
        <f>COUNTIFS(Table2[Sub-Sector],Table3[[#This Row],[Sub-Sector]],Table2[% Away From Current Week Low],"&gt;=0.05")/Table3[[#This Row],[Count]]</f>
        <v>7.407407407407407E-2</v>
      </c>
      <c r="M48" s="1">
        <f>COUNTIFS(Table2[Sub-Sector],Table3[[#This Row],[Sub-Sector]],Table2[% Away From Current Week High],"&lt;=0.05")/Table3[[#This Row],[Count]]</f>
        <v>0.62962962962962965</v>
      </c>
      <c r="N48" s="1">
        <f>COUNTIFS(Table2[Sub-Sector],Table3[[#This Row],[Sub-Sector]],Table2[% Away From Current Month Low],"&gt;=0.05")/Table3[[#This Row],[Count]]</f>
        <v>0.37037037037037035</v>
      </c>
      <c r="O48" s="1">
        <f>COUNTIFS(Table2[Sub-Sector],Table3[[#This Row],[Sub-Sector]],Table2[% Away From Current Month High],"&lt;=0.05")/Table3[[#This Row],[Count]]</f>
        <v>0.14814814814814814</v>
      </c>
      <c r="P48" s="1">
        <f>COUNTIFS(Table2[Sub-Sector],Table3[[#This Row],[Sub-Sector]],Table2[% Away From 52W High],"&lt;=10")/Table3[[#This Row],[Count]]</f>
        <v>0.33333333333333331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0.25925925925925924</v>
      </c>
      <c r="S48" s="1">
        <f>COUNTIFS(Table2[Sub-Sector],Table3[[#This Row],[Sub-Sector]],Table2[% Price above 50 EMA],"&gt;=0")/Table3[[#This Row],[Count]]</f>
        <v>0.51851851851851849</v>
      </c>
      <c r="T48" s="1">
        <f>COUNTIFS(Table2[Sub-Sector],Table3[[#This Row],[Sub-Sector]],Table2[% Price above 200 EMA],"&gt;=0")/Table3[[#This Row],[Count]]</f>
        <v>0.88888888888888884</v>
      </c>
      <c r="U48" s="1">
        <f>COUNTIFS(Table2[Sub-Sector],Table3[[#This Row],[Sub-Sector]],Table2[Rate of Change - Zone],"Positive")/Table3[[#This Row],[Count]]</f>
        <v>0.18518518518518517</v>
      </c>
      <c r="V48" s="1">
        <f>COUNTIFS(Table2[Sub-Sector],Table3[[#This Row],[Sub-Sector]],Table2[Sharpe Ratio],"&gt;=0.10")/Table3[[#This Row],[Count]]</f>
        <v>0.66666666666666663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395</v>
      </c>
      <c r="X48">
        <f>_xlfn.RANK.AVG(Table3[[#This Row],[Score]],Table3[Score],1)</f>
        <v>53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48">
        <f>_xlfn.RANK.AVG(Table3[[#This Row],[Score 2 ]],Table3[[Score 2 ]],1)</f>
        <v>47</v>
      </c>
    </row>
    <row r="49" spans="1:26" x14ac:dyDescent="0.3">
      <c r="A49" t="s">
        <v>273</v>
      </c>
      <c r="B49">
        <f>COUNTIFS(Table2[Sub-Sector],Table3[[#This Row],[Sub-Sector]])</f>
        <v>3</v>
      </c>
      <c r="C49" s="1">
        <f>COUNTIFS(Table2[Sub-Sector],Table3[[#This Row],[Sub-Sector]],Table2[Uptrend],"Uptrend")/Table3[[#This Row],[Count]]</f>
        <v>1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</v>
      </c>
      <c r="F49" s="1">
        <f>COUNTIFS(Table2[Sub-Sector],Table3[[#This Row],[Sub-Sector]],Table2[6M Return vs Nifty],"&gt;=10")/Table3[[#This Row],[Count]]</f>
        <v>1</v>
      </c>
      <c r="G49" s="1">
        <f>COUNTIFS(Table2[Sub-Sector],Table3[[#This Row],[Sub-Sector]],Table2[1Y Return vs Nifty],"&gt;=10")/Table3[[#This Row],[Count]]</f>
        <v>1</v>
      </c>
      <c r="H49" s="1">
        <f>COUNTIFS(Table2[Sub-Sector],Table3[[#This Row],[Sub-Sector]],Table2[RSI Exponential â€“ 14D],"&gt;=50")/Table3[[#This Row],[Count]]</f>
        <v>0</v>
      </c>
      <c r="I49" s="1">
        <f>COUNTIFS(Table2[Sub-Sector],Table3[[#This Row],[Sub-Sector]],Table2[Relative Volume],"&gt;=1")/Table3[[#This Row],[Count]]</f>
        <v>0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</v>
      </c>
      <c r="M49" s="1">
        <f>COUNTIFS(Table2[Sub-Sector],Table3[[#This Row],[Sub-Sector]],Table2[% Away From Current Week High],"&lt;=0.05")/Table3[[#This Row],[Count]]</f>
        <v>0.33333333333333331</v>
      </c>
      <c r="N49" s="1">
        <f>COUNTIFS(Table2[Sub-Sector],Table3[[#This Row],[Sub-Sector]],Table2[% Away From Current Month Low],"&gt;=0.05")/Table3[[#This Row],[Count]]</f>
        <v>0.33333333333333331</v>
      </c>
      <c r="O49" s="1">
        <f>COUNTIFS(Table2[Sub-Sector],Table3[[#This Row],[Sub-Sector]],Table2[% Away From Current Month High],"&lt;=0.05")/Table3[[#This Row],[Count]]</f>
        <v>0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</v>
      </c>
      <c r="S49" s="1">
        <f>COUNTIFS(Table2[Sub-Sector],Table3[[#This Row],[Sub-Sector]],Table2[% Price above 50 EMA],"&gt;=0")/Table3[[#This Row],[Count]]</f>
        <v>0.33333333333333331</v>
      </c>
      <c r="T49" s="1">
        <f>COUNTIFS(Table2[Sub-Sector],Table3[[#This Row],[Sub-Sector]],Table2[% Price above 200 EMA],"&gt;=0")/Table3[[#This Row],[Count]]</f>
        <v>1</v>
      </c>
      <c r="U49" s="1">
        <f>COUNTIFS(Table2[Sub-Sector],Table3[[#This Row],[Sub-Sector]],Table2[Rate of Change - Zone],"Positive")/Table3[[#This Row],[Count]]</f>
        <v>0</v>
      </c>
      <c r="V49" s="1">
        <f>COUNTIFS(Table2[Sub-Sector],Table3[[#This Row],[Sub-Sector]],Table2[Sharpe Ratio],"&gt;=0.10")/Table3[[#This Row],[Count]]</f>
        <v>1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</v>
      </c>
      <c r="X49">
        <f>_xlfn.RANK.AVG(Table3[[#This Row],[Score]],Table3[Score],1)</f>
        <v>66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49">
        <f>_xlfn.RANK.AVG(Table3[[#This Row],[Score 2 ]],Table3[[Score 2 ]],1)</f>
        <v>51</v>
      </c>
    </row>
    <row r="50" spans="1:26" x14ac:dyDescent="0.3">
      <c r="A50" t="s">
        <v>1349</v>
      </c>
      <c r="B50">
        <f>COUNTIFS(Table2[Sub-Sector],Table3[[#This Row],[Sub-Sector]])</f>
        <v>1</v>
      </c>
      <c r="C50" s="1">
        <f>COUNTIFS(Table2[Sub-Sector],Table3[[#This Row],[Sub-Sector]],Table2[Uptrend],"Uptrend")/Table3[[#This Row],[Count]]</f>
        <v>1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</v>
      </c>
      <c r="F50" s="1">
        <f>COUNTIFS(Table2[Sub-Sector],Table3[[#This Row],[Sub-Sector]],Table2[6M Return vs Nifty],"&gt;=10")/Table3[[#This Row],[Count]]</f>
        <v>1</v>
      </c>
      <c r="G50" s="1">
        <f>COUNTIFS(Table2[Sub-Sector],Table3[[#This Row],[Sub-Sector]],Table2[1Y Return vs Nifty],"&gt;=10")/Table3[[#This Row],[Count]]</f>
        <v>1</v>
      </c>
      <c r="H50" s="1">
        <f>COUNTIFS(Table2[Sub-Sector],Table3[[#This Row],[Sub-Sector]],Table2[RSI Exponential â€“ 14D],"&gt;=50")/Table3[[#This Row],[Count]]</f>
        <v>1</v>
      </c>
      <c r="I50" s="1">
        <f>COUNTIFS(Table2[Sub-Sector],Table3[[#This Row],[Sub-Sector]],Table2[Relative Volume],"&gt;=1")/Table3[[#This Row],[Count]]</f>
        <v>0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1</v>
      </c>
      <c r="N50" s="1">
        <f>COUNTIFS(Table2[Sub-Sector],Table3[[#This Row],[Sub-Sector]],Table2[% Away From Current Month Low],"&gt;=0.05")/Table3[[#This Row],[Count]]</f>
        <v>1</v>
      </c>
      <c r="O50" s="1">
        <f>COUNTIFS(Table2[Sub-Sector],Table3[[#This Row],[Sub-Sector]],Table2[% Away From Current Month High],"&lt;=0.05")/Table3[[#This Row],[Count]]</f>
        <v>1</v>
      </c>
      <c r="P50" s="1">
        <f>COUNTIFS(Table2[Sub-Sector],Table3[[#This Row],[Sub-Sector]],Table2[% Away From 52W High],"&lt;=10")/Table3[[#This Row],[Count]]</f>
        <v>1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1</v>
      </c>
      <c r="S50" s="1">
        <f>COUNTIFS(Table2[Sub-Sector],Table3[[#This Row],[Sub-Sector]],Table2[% Price above 50 EMA],"&gt;=0")/Table3[[#This Row],[Count]]</f>
        <v>1</v>
      </c>
      <c r="T50" s="1">
        <f>COUNTIFS(Table2[Sub-Sector],Table3[[#This Row],[Sub-Sector]],Table2[% Price above 200 EMA],"&gt;=0")/Table3[[#This Row],[Count]]</f>
        <v>1</v>
      </c>
      <c r="U50" s="1">
        <f>COUNTIFS(Table2[Sub-Sector],Table3[[#This Row],[Sub-Sector]],Table2[Rate of Change - Zone],"Positive")/Table3[[#This Row],[Count]]</f>
        <v>0</v>
      </c>
      <c r="V50" s="1">
        <f>COUNTIFS(Table2[Sub-Sector],Table3[[#This Row],[Sub-Sector]],Table2[Sharpe Ratio],"&gt;=0.10")/Table3[[#This Row],[Count]]</f>
        <v>1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</v>
      </c>
      <c r="X50">
        <f>_xlfn.RANK.AVG(Table3[[#This Row],[Score]],Table3[Score],1)</f>
        <v>66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0">
        <f>_xlfn.RANK.AVG(Table3[[#This Row],[Score 2 ]],Table3[[Score 2 ]],1)</f>
        <v>51</v>
      </c>
    </row>
    <row r="51" spans="1:26" x14ac:dyDescent="0.3">
      <c r="A51" t="s">
        <v>951</v>
      </c>
      <c r="B51">
        <f>COUNTIFS(Table2[Sub-Sector],Table3[[#This Row],[Sub-Sector]])</f>
        <v>2</v>
      </c>
      <c r="C51" s="1">
        <f>COUNTIFS(Table2[Sub-Sector],Table3[[#This Row],[Sub-Sector]],Table2[Uptrend],"Uptrend")/Table3[[#This Row],[Count]]</f>
        <v>0.5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</v>
      </c>
      <c r="F51" s="1">
        <f>COUNTIFS(Table2[Sub-Sector],Table3[[#This Row],[Sub-Sector]],Table2[6M Return vs Nifty],"&gt;=10")/Table3[[#This Row],[Count]]</f>
        <v>1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0</v>
      </c>
      <c r="I51" s="1">
        <f>COUNTIFS(Table2[Sub-Sector],Table3[[#This Row],[Sub-Sector]],Table2[Relative Volume],"&gt;=1")/Table3[[#This Row],[Count]]</f>
        <v>0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0.5</v>
      </c>
      <c r="O51" s="1">
        <f>COUNTIFS(Table2[Sub-Sector],Table3[[#This Row],[Sub-Sector]],Table2[% Away From Current Month High],"&lt;=0.05")/Table3[[#This Row],[Count]]</f>
        <v>0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</v>
      </c>
      <c r="S51" s="1">
        <f>COUNTIFS(Table2[Sub-Sector],Table3[[#This Row],[Sub-Sector]],Table2[% Price above 50 EMA],"&gt;=0")/Table3[[#This Row],[Count]]</f>
        <v>0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0</v>
      </c>
      <c r="V51" s="1">
        <f>COUNTIFS(Table2[Sub-Sector],Table3[[#This Row],[Sub-Sector]],Table2[Sharpe Ratio],"&gt;=0.10")/Table3[[#This Row],[Count]]</f>
        <v>1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502</v>
      </c>
      <c r="X51">
        <f>_xlfn.RANK.AVG(Table3[[#This Row],[Score]],Table3[Score],1)</f>
        <v>79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1">
        <f>_xlfn.RANK.AVG(Table3[[#This Row],[Score 2 ]],Table3[[Score 2 ]],1)</f>
        <v>51</v>
      </c>
    </row>
    <row r="52" spans="1:26" x14ac:dyDescent="0.3">
      <c r="A52" t="s">
        <v>240</v>
      </c>
      <c r="B52">
        <f>COUNTIFS(Table2[Sub-Sector],Table3[[#This Row],[Sub-Sector]])</f>
        <v>1</v>
      </c>
      <c r="C52" s="1">
        <f>COUNTIFS(Table2[Sub-Sector],Table3[[#This Row],[Sub-Sector]],Table2[Uptrend],"Uptrend")/Table3[[#This Row],[Count]]</f>
        <v>1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1</v>
      </c>
      <c r="F52" s="1">
        <f>COUNTIFS(Table2[Sub-Sector],Table3[[#This Row],[Sub-Sector]],Table2[6M Return vs Nifty],"&gt;=10")/Table3[[#This Row],[Count]]</f>
        <v>1</v>
      </c>
      <c r="G52" s="1">
        <f>COUNTIFS(Table2[Sub-Sector],Table3[[#This Row],[Sub-Sector]],Table2[1Y Return vs Nifty],"&gt;=10")/Table3[[#This Row],[Count]]</f>
        <v>1</v>
      </c>
      <c r="H52" s="1">
        <f>COUNTIFS(Table2[Sub-Sector],Table3[[#This Row],[Sub-Sector]],Table2[RSI Exponential â€“ 14D],"&gt;=50")/Table3[[#This Row],[Count]]</f>
        <v>0</v>
      </c>
      <c r="I52" s="1">
        <f>COUNTIFS(Table2[Sub-Sector],Table3[[#This Row],[Sub-Sector]],Table2[Relative Volume],"&gt;=1")/Table3[[#This Row],[Count]]</f>
        <v>0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0</v>
      </c>
      <c r="O52" s="1">
        <f>COUNTIFS(Table2[Sub-Sector],Table3[[#This Row],[Sub-Sector]],Table2[% Away From Current Month High],"&lt;=0.05")/Table3[[#This Row],[Count]]</f>
        <v>0</v>
      </c>
      <c r="P52" s="1">
        <f>COUNTIFS(Table2[Sub-Sector],Table3[[#This Row],[Sub-Sector]],Table2[% Away From 52W High],"&lt;=10")/Table3[[#This Row],[Count]]</f>
        <v>1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</v>
      </c>
      <c r="S52" s="1">
        <f>COUNTIFS(Table2[Sub-Sector],Table3[[#This Row],[Sub-Sector]],Table2[% Price above 50 EMA],"&gt;=0")/Table3[[#This Row],[Count]]</f>
        <v>1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0</v>
      </c>
      <c r="V52" s="1">
        <f>COUNTIFS(Table2[Sub-Sector],Table3[[#This Row],[Sub-Sector]],Table2[Sharpe Ratio],"&gt;=0.10")/Table3[[#This Row],[Count]]</f>
        <v>0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</v>
      </c>
      <c r="X52">
        <f>_xlfn.RANK.AVG(Table3[[#This Row],[Score]],Table3[Score],1)</f>
        <v>39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2">
        <f>_xlfn.RANK.AVG(Table3[[#This Row],[Score 2 ]],Table3[[Score 2 ]],1)</f>
        <v>51</v>
      </c>
    </row>
    <row r="53" spans="1:26" x14ac:dyDescent="0.3">
      <c r="A53" t="s">
        <v>1284</v>
      </c>
      <c r="B53">
        <f>COUNTIFS(Table2[Sub-Sector],Table3[[#This Row],[Sub-Sector]])</f>
        <v>1</v>
      </c>
      <c r="C53" s="1">
        <f>COUNTIFS(Table2[Sub-Sector],Table3[[#This Row],[Sub-Sector]],Table2[Uptrend],"Uptrend")/Table3[[#This Row],[Count]]</f>
        <v>0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</v>
      </c>
      <c r="F53" s="1">
        <f>COUNTIFS(Table2[Sub-Sector],Table3[[#This Row],[Sub-Sector]],Table2[6M Return vs Nifty],"&gt;=10")/Table3[[#This Row],[Count]]</f>
        <v>1</v>
      </c>
      <c r="G53" s="1">
        <f>COUNTIFS(Table2[Sub-Sector],Table3[[#This Row],[Sub-Sector]],Table2[1Y Return vs Nifty],"&gt;=10")/Table3[[#This Row],[Count]]</f>
        <v>1</v>
      </c>
      <c r="H53" s="1">
        <f>COUNTIFS(Table2[Sub-Sector],Table3[[#This Row],[Sub-Sector]],Table2[RSI Exponential â€“ 14D],"&gt;=50")/Table3[[#This Row],[Count]]</f>
        <v>0</v>
      </c>
      <c r="I53" s="1">
        <f>COUNTIFS(Table2[Sub-Sector],Table3[[#This Row],[Sub-Sector]],Table2[Relative Volume],"&gt;=1")/Table3[[#This Row],[Count]]</f>
        <v>0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0</v>
      </c>
      <c r="O53" s="1">
        <f>COUNTIFS(Table2[Sub-Sector],Table3[[#This Row],[Sub-Sector]],Table2[% Away From Current Month High],"&lt;=0.05")/Table3[[#This Row],[Count]]</f>
        <v>0</v>
      </c>
      <c r="P53" s="1">
        <f>COUNTIFS(Table2[Sub-Sector],Table3[[#This Row],[Sub-Sector]],Table2[% Away From 52W High],"&lt;=10")/Table3[[#This Row],[Count]]</f>
        <v>0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</v>
      </c>
      <c r="S53" s="1">
        <f>COUNTIFS(Table2[Sub-Sector],Table3[[#This Row],[Sub-Sector]],Table2[% Price above 50 EMA],"&gt;=0")/Table3[[#This Row],[Count]]</f>
        <v>0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0</v>
      </c>
      <c r="V53" s="1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534.5</v>
      </c>
      <c r="X53">
        <f>_xlfn.RANK.AVG(Table3[[#This Row],[Score]],Table3[Score],1)</f>
        <v>90.5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3">
        <f>_xlfn.RANK.AVG(Table3[[#This Row],[Score 2 ]],Table3[[Score 2 ]],1)</f>
        <v>51</v>
      </c>
    </row>
    <row r="54" spans="1:26" x14ac:dyDescent="0.3">
      <c r="A54" t="s">
        <v>156</v>
      </c>
      <c r="B54">
        <f>COUNTIFS(Table2[Sub-Sector],Table3[[#This Row],[Sub-Sector]])</f>
        <v>1</v>
      </c>
      <c r="C54" s="1">
        <f>COUNTIFS(Table2[Sub-Sector],Table3[[#This Row],[Sub-Sector]],Table2[Uptrend],"Uptrend")/Table3[[#This Row],[Count]]</f>
        <v>1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</v>
      </c>
      <c r="F54" s="1">
        <f>COUNTIFS(Table2[Sub-Sector],Table3[[#This Row],[Sub-Sector]],Table2[6M Return vs Nifty],"&gt;=10")/Table3[[#This Row],[Count]]</f>
        <v>1</v>
      </c>
      <c r="G54" s="1">
        <f>COUNTIFS(Table2[Sub-Sector],Table3[[#This Row],[Sub-Sector]],Table2[1Y Return vs Nifty],"&gt;=10")/Table3[[#This Row],[Count]]</f>
        <v>1</v>
      </c>
      <c r="H54" s="1">
        <f>COUNTIFS(Table2[Sub-Sector],Table3[[#This Row],[Sub-Sector]],Table2[RSI Exponential â€“ 14D],"&gt;=50")/Table3[[#This Row],[Count]]</f>
        <v>0</v>
      </c>
      <c r="I54" s="1">
        <f>COUNTIFS(Table2[Sub-Sector],Table3[[#This Row],[Sub-Sector]],Table2[Relative Volume],"&gt;=1")/Table3[[#This Row],[Count]]</f>
        <v>0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0</v>
      </c>
      <c r="O54" s="1">
        <f>COUNTIFS(Table2[Sub-Sector],Table3[[#This Row],[Sub-Sector]],Table2[% Away From Current Month High],"&lt;=0.05")/Table3[[#This Row],[Count]]</f>
        <v>0</v>
      </c>
      <c r="P54" s="1">
        <f>COUNTIFS(Table2[Sub-Sector],Table3[[#This Row],[Sub-Sector]],Table2[% Away From 52W High],"&lt;=10")/Table3[[#This Row],[Count]]</f>
        <v>1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0</v>
      </c>
      <c r="S54" s="1">
        <f>COUNTIFS(Table2[Sub-Sector],Table3[[#This Row],[Sub-Sector]],Table2[% Price above 50 EMA],"&gt;=0")/Table3[[#This Row],[Count]]</f>
        <v>0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0</v>
      </c>
      <c r="V54" s="1">
        <f>COUNTIFS(Table2[Sub-Sector],Table3[[#This Row],[Sub-Sector]],Table2[Sharpe Ratio],"&gt;=0.10")/Table3[[#This Row],[Count]]</f>
        <v>1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</v>
      </c>
      <c r="X54">
        <f>_xlfn.RANK.AVG(Table3[[#This Row],[Score]],Table3[Score],1)</f>
        <v>66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4">
        <f>_xlfn.RANK.AVG(Table3[[#This Row],[Score 2 ]],Table3[[Score 2 ]],1)</f>
        <v>51</v>
      </c>
    </row>
    <row r="55" spans="1:26" x14ac:dyDescent="0.3">
      <c r="A55" t="s">
        <v>611</v>
      </c>
      <c r="B55">
        <f>COUNTIFS(Table2[Sub-Sector],Table3[[#This Row],[Sub-Sector]])</f>
        <v>1</v>
      </c>
      <c r="C55" s="1">
        <f>COUNTIFS(Table2[Sub-Sector],Table3[[#This Row],[Sub-Sector]],Table2[Uptrend],"Uptrend")/Table3[[#This Row],[Count]]</f>
        <v>0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1</v>
      </c>
      <c r="G55" s="1">
        <f>COUNTIFS(Table2[Sub-Sector],Table3[[#This Row],[Sub-Sector]],Table2[1Y Return vs Nifty],"&gt;=10")/Table3[[#This Row],[Count]]</f>
        <v>1</v>
      </c>
      <c r="H55" s="1">
        <f>COUNTIFS(Table2[Sub-Sector],Table3[[#This Row],[Sub-Sector]],Table2[RSI Exponential â€“ 14D],"&gt;=50")/Table3[[#This Row],[Count]]</f>
        <v>1</v>
      </c>
      <c r="I55" s="1">
        <f>COUNTIFS(Table2[Sub-Sector],Table3[[#This Row],[Sub-Sector]],Table2[Relative Volume],"&gt;=1")/Table3[[#This Row],[Count]]</f>
        <v>0</v>
      </c>
      <c r="J55" s="1">
        <f>COUNTIFS(Table2[Sub-Sector],Table3[[#This Row],[Sub-Sector]],Table2[% Away From Day Low],"&gt;=0.05")/Table3[[#This Row],[Count]]</f>
        <v>1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1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1</v>
      </c>
      <c r="O55" s="1">
        <f>COUNTIFS(Table2[Sub-Sector],Table3[[#This Row],[Sub-Sector]],Table2[% Away From Current Month High],"&lt;=0.05")/Table3[[#This Row],[Count]]</f>
        <v>0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1</v>
      </c>
      <c r="S55" s="1">
        <f>COUNTIFS(Table2[Sub-Sector],Table3[[#This Row],[Sub-Sector]],Table2[% Price above 50 EMA],"&gt;=0")/Table3[[#This Row],[Count]]</f>
        <v>0</v>
      </c>
      <c r="T55" s="1">
        <f>COUNTIFS(Table2[Sub-Sector],Table3[[#This Row],[Sub-Sector]],Table2[% Price above 200 EMA],"&gt;=0")/Table3[[#This Row],[Count]]</f>
        <v>1</v>
      </c>
      <c r="U55" s="1">
        <f>COUNTIFS(Table2[Sub-Sector],Table3[[#This Row],[Sub-Sector]],Table2[Rate of Change - Zone],"Positive")/Table3[[#This Row],[Count]]</f>
        <v>0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534.5</v>
      </c>
      <c r="X55">
        <f>_xlfn.RANK.AVG(Table3[[#This Row],[Score]],Table3[Score],1)</f>
        <v>90.5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5">
        <f>_xlfn.RANK.AVG(Table3[[#This Row],[Score 2 ]],Table3[[Score 2 ]],1)</f>
        <v>51</v>
      </c>
    </row>
    <row r="56" spans="1:26" x14ac:dyDescent="0.3">
      <c r="A56" t="s">
        <v>212</v>
      </c>
      <c r="B56">
        <f>COUNTIFS(Table2[Sub-Sector],Table3[[#This Row],[Sub-Sector]])</f>
        <v>25</v>
      </c>
      <c r="C56" s="1">
        <f>COUNTIFS(Table2[Sub-Sector],Table3[[#This Row],[Sub-Sector]],Table2[Uptrend],"Uptrend")/Table3[[#This Row],[Count]]</f>
        <v>0.8</v>
      </c>
      <c r="D56" s="1">
        <f>COUNTIFS(Table2[Sub-Sector],Table3[[#This Row],[Sub-Sector]],Table2[1W Return vs Nifty],"&gt;=5")/Table3[[#This Row],[Count]]</f>
        <v>0.16</v>
      </c>
      <c r="E56" s="1">
        <f>COUNTIFS(Table2[Sub-Sector],Table3[[#This Row],[Sub-Sector]],Table2[1M Return vs Nifty],"&gt;=5")/Table3[[#This Row],[Count]]</f>
        <v>0.08</v>
      </c>
      <c r="F56" s="1">
        <f>COUNTIFS(Table2[Sub-Sector],Table3[[#This Row],[Sub-Sector]],Table2[6M Return vs Nifty],"&gt;=10")/Table3[[#This Row],[Count]]</f>
        <v>0.52</v>
      </c>
      <c r="G56" s="1">
        <f>COUNTIFS(Table2[Sub-Sector],Table3[[#This Row],[Sub-Sector]],Table2[1Y Return vs Nifty],"&gt;=10")/Table3[[#This Row],[Count]]</f>
        <v>0.6</v>
      </c>
      <c r="H56" s="1">
        <f>COUNTIFS(Table2[Sub-Sector],Table3[[#This Row],[Sub-Sector]],Table2[RSI Exponential â€“ 14D],"&gt;=50")/Table3[[#This Row],[Count]]</f>
        <v>0.32</v>
      </c>
      <c r="I56" s="1">
        <f>COUNTIFS(Table2[Sub-Sector],Table3[[#This Row],[Sub-Sector]],Table2[Relative Volume],"&gt;=1")/Table3[[#This Row],[Count]]</f>
        <v>0.2</v>
      </c>
      <c r="J56" s="1">
        <f>COUNTIFS(Table2[Sub-Sector],Table3[[#This Row],[Sub-Sector]],Table2[% Away From Day Low],"&gt;=0.05")/Table3[[#This Row],[Count]]</f>
        <v>0.04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0.12</v>
      </c>
      <c r="M56" s="1">
        <f>COUNTIFS(Table2[Sub-Sector],Table3[[#This Row],[Sub-Sector]],Table2[% Away From Current Week High],"&lt;=0.05")/Table3[[#This Row],[Count]]</f>
        <v>0.84</v>
      </c>
      <c r="N56" s="1">
        <f>COUNTIFS(Table2[Sub-Sector],Table3[[#This Row],[Sub-Sector]],Table2[% Away From Current Month Low],"&gt;=0.05")/Table3[[#This Row],[Count]]</f>
        <v>0.44</v>
      </c>
      <c r="O56" s="1">
        <f>COUNTIFS(Table2[Sub-Sector],Table3[[#This Row],[Sub-Sector]],Table2[% Away From Current Month High],"&lt;=0.05")/Table3[[#This Row],[Count]]</f>
        <v>0.24</v>
      </c>
      <c r="P56" s="1">
        <f>COUNTIFS(Table2[Sub-Sector],Table3[[#This Row],[Sub-Sector]],Table2[% Away From 52W High],"&lt;=10")/Table3[[#This Row],[Count]]</f>
        <v>0.32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0.32</v>
      </c>
      <c r="S56" s="1">
        <f>COUNTIFS(Table2[Sub-Sector],Table3[[#This Row],[Sub-Sector]],Table2[% Price above 50 EMA],"&gt;=0")/Table3[[#This Row],[Count]]</f>
        <v>0.44</v>
      </c>
      <c r="T56" s="1">
        <f>COUNTIFS(Table2[Sub-Sector],Table3[[#This Row],[Sub-Sector]],Table2[% Price above 200 EMA],"&gt;=0")/Table3[[#This Row],[Count]]</f>
        <v>0.92</v>
      </c>
      <c r="U56" s="1">
        <f>COUNTIFS(Table2[Sub-Sector],Table3[[#This Row],[Sub-Sector]],Table2[Rate of Change - Zone],"Positive")/Table3[[#This Row],[Count]]</f>
        <v>0.28000000000000003</v>
      </c>
      <c r="V56" s="1">
        <f>COUNTIFS(Table2[Sub-Sector],Table3[[#This Row],[Sub-Sector]],Table2[Sharpe Ratio],"&gt;=0.10")/Table3[[#This Row],[Count]]</f>
        <v>0.44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391</v>
      </c>
      <c r="X56">
        <f>_xlfn.RANK.AVG(Table3[[#This Row],[Score]],Table3[Score],1)</f>
        <v>52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56">
        <f>_xlfn.RANK.AVG(Table3[[#This Row],[Score 2 ]],Table3[[Score 2 ]],1)</f>
        <v>56</v>
      </c>
    </row>
    <row r="57" spans="1:26" x14ac:dyDescent="0.3">
      <c r="A57" t="s">
        <v>144</v>
      </c>
      <c r="B57">
        <f>COUNTIFS(Table2[Sub-Sector],Table3[[#This Row],[Sub-Sector]])</f>
        <v>1</v>
      </c>
      <c r="C57" s="1">
        <f>COUNTIFS(Table2[Sub-Sector],Table3[[#This Row],[Sub-Sector]],Table2[Uptrend],"Uptrend")/Table3[[#This Row],[Count]]</f>
        <v>0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0</v>
      </c>
      <c r="G57" s="1">
        <f>COUNTIFS(Table2[Sub-Sector],Table3[[#This Row],[Sub-Sector]],Table2[1Y Return vs Nifty],"&gt;=10")/Table3[[#This Row],[Count]]</f>
        <v>1</v>
      </c>
      <c r="H57" s="1">
        <f>COUNTIFS(Table2[Sub-Sector],Table3[[#This Row],[Sub-Sector]],Table2[RSI Exponential â€“ 14D],"&gt;=50")/Table3[[#This Row],[Count]]</f>
        <v>0</v>
      </c>
      <c r="I57" s="1">
        <f>COUNTIFS(Table2[Sub-Sector],Table3[[#This Row],[Sub-Sector]],Table2[Relative Volume],"&gt;=1")/Table3[[#This Row],[Count]]</f>
        <v>1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0</v>
      </c>
      <c r="O57" s="1">
        <f>COUNTIFS(Table2[Sub-Sector],Table3[[#This Row],[Sub-Sector]],Table2[% Away From Current Month High],"&lt;=0.05")/Table3[[#This Row],[Count]]</f>
        <v>0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</v>
      </c>
      <c r="S57" s="1">
        <f>COUNTIFS(Table2[Sub-Sector],Table3[[#This Row],[Sub-Sector]],Table2[% Price above 50 EMA],"&gt;=0")/Table3[[#This Row],[Count]]</f>
        <v>0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0</v>
      </c>
      <c r="V57" s="1">
        <f>COUNTIFS(Table2[Sub-Sector],Table3[[#This Row],[Sub-Sector]],Table2[Sharpe Ratio],"&gt;=0.10")/Table3[[#This Row],[Count]]</f>
        <v>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536</v>
      </c>
      <c r="X57">
        <f>_xlfn.RANK.AVG(Table3[[#This Row],[Score]],Table3[Score],1)</f>
        <v>92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57">
        <f>_xlfn.RANK.AVG(Table3[[#This Row],[Score 2 ]],Table3[[Score 2 ]],1)</f>
        <v>56</v>
      </c>
    </row>
    <row r="58" spans="1:26" x14ac:dyDescent="0.3">
      <c r="A58" t="s">
        <v>268</v>
      </c>
      <c r="B58">
        <f>COUNTIFS(Table2[Sub-Sector],Table3[[#This Row],[Sub-Sector]])</f>
        <v>1</v>
      </c>
      <c r="C58" s="1">
        <f>COUNTIFS(Table2[Sub-Sector],Table3[[#This Row],[Sub-Sector]],Table2[Uptrend],"Uptrend")/Table3[[#This Row],[Count]]</f>
        <v>1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1</v>
      </c>
      <c r="F58" s="1">
        <f>COUNTIFS(Table2[Sub-Sector],Table3[[#This Row],[Sub-Sector]],Table2[6M Return vs Nifty],"&gt;=10")/Table3[[#This Row],[Count]]</f>
        <v>0</v>
      </c>
      <c r="G58" s="1">
        <f>COUNTIFS(Table2[Sub-Sector],Table3[[#This Row],[Sub-Sector]],Table2[1Y Return vs Nifty],"&gt;=10")/Table3[[#This Row],[Count]]</f>
        <v>1</v>
      </c>
      <c r="H58" s="1">
        <f>COUNTIFS(Table2[Sub-Sector],Table3[[#This Row],[Sub-Sector]],Table2[RSI Exponential â€“ 14D],"&gt;=50")/Table3[[#This Row],[Count]]</f>
        <v>0</v>
      </c>
      <c r="I58" s="1">
        <f>COUNTIFS(Table2[Sub-Sector],Table3[[#This Row],[Sub-Sector]],Table2[Relative Volume],"&gt;=1")/Table3[[#This Row],[Count]]</f>
        <v>1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0</v>
      </c>
      <c r="N58" s="1">
        <f>COUNTIFS(Table2[Sub-Sector],Table3[[#This Row],[Sub-Sector]],Table2[% Away From Current Month Low],"&gt;=0.05")/Table3[[#This Row],[Count]]</f>
        <v>0</v>
      </c>
      <c r="O58" s="1">
        <f>COUNTIFS(Table2[Sub-Sector],Table3[[#This Row],[Sub-Sector]],Table2[% Away From Current Month High],"&lt;=0.05")/Table3[[#This Row],[Count]]</f>
        <v>0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</v>
      </c>
      <c r="S58" s="1">
        <f>COUNTIFS(Table2[Sub-Sector],Table3[[#This Row],[Sub-Sector]],Table2[% Price above 50 EMA],"&gt;=0")/Table3[[#This Row],[Count]]</f>
        <v>1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0</v>
      </c>
      <c r="V58" s="1">
        <f>COUNTIFS(Table2[Sub-Sector],Table3[[#This Row],[Sub-Sector]],Table2[Sharpe Ratio],"&gt;=0.10")/Table3[[#This Row],[Count]]</f>
        <v>0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343.5</v>
      </c>
      <c r="X58">
        <f>_xlfn.RANK.AVG(Table3[[#This Row],[Score]],Table3[Score],1)</f>
        <v>40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58">
        <f>_xlfn.RANK.AVG(Table3[[#This Row],[Score 2 ]],Table3[[Score 2 ]],1)</f>
        <v>56</v>
      </c>
    </row>
    <row r="59" spans="1:26" x14ac:dyDescent="0.3">
      <c r="A59" t="s">
        <v>221</v>
      </c>
      <c r="B59">
        <f>COUNTIFS(Table2[Sub-Sector],Table3[[#This Row],[Sub-Sector]])</f>
        <v>3</v>
      </c>
      <c r="C59" s="1">
        <f>COUNTIFS(Table2[Sub-Sector],Table3[[#This Row],[Sub-Sector]],Table2[Uptrend],"Uptrend")/Table3[[#This Row],[Count]]</f>
        <v>1</v>
      </c>
      <c r="D59" s="1">
        <f>COUNTIFS(Table2[Sub-Sector],Table3[[#This Row],[Sub-Sector]],Table2[1W Return vs Nifty],"&gt;=5")/Table3[[#This Row],[Count]]</f>
        <v>0.33333333333333331</v>
      </c>
      <c r="E59" s="1">
        <f>COUNTIFS(Table2[Sub-Sector],Table3[[#This Row],[Sub-Sector]],Table2[1M Return vs Nifty],"&gt;=5")/Table3[[#This Row],[Count]]</f>
        <v>0.33333333333333331</v>
      </c>
      <c r="F59" s="1">
        <f>COUNTIFS(Table2[Sub-Sector],Table3[[#This Row],[Sub-Sector]],Table2[6M Return vs Nifty],"&gt;=10")/Table3[[#This Row],[Count]]</f>
        <v>0.33333333333333331</v>
      </c>
      <c r="G59" s="1">
        <f>COUNTIFS(Table2[Sub-Sector],Table3[[#This Row],[Sub-Sector]],Table2[1Y Return vs Nifty],"&gt;=10")/Table3[[#This Row],[Count]]</f>
        <v>0.66666666666666663</v>
      </c>
      <c r="H59" s="1">
        <f>COUNTIFS(Table2[Sub-Sector],Table3[[#This Row],[Sub-Sector]],Table2[RSI Exponential â€“ 14D],"&gt;=50")/Table3[[#This Row],[Count]]</f>
        <v>0.66666666666666663</v>
      </c>
      <c r="I59" s="1">
        <f>COUNTIFS(Table2[Sub-Sector],Table3[[#This Row],[Sub-Sector]],Table2[Relative Volume],"&gt;=1")/Table3[[#This Row],[Count]]</f>
        <v>0.33333333333333331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0.66666666666666663</v>
      </c>
      <c r="N59" s="1">
        <f>COUNTIFS(Table2[Sub-Sector],Table3[[#This Row],[Sub-Sector]],Table2[% Away From Current Month Low],"&gt;=0.05")/Table3[[#This Row],[Count]]</f>
        <v>0.66666666666666663</v>
      </c>
      <c r="O59" s="1">
        <f>COUNTIFS(Table2[Sub-Sector],Table3[[#This Row],[Sub-Sector]],Table2[% Away From Current Month High],"&lt;=0.05")/Table3[[#This Row],[Count]]</f>
        <v>0.66666666666666663</v>
      </c>
      <c r="P59" s="1">
        <f>COUNTIFS(Table2[Sub-Sector],Table3[[#This Row],[Sub-Sector]],Table2[% Away From 52W High],"&lt;=10")/Table3[[#This Row],[Count]]</f>
        <v>1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0.66666666666666663</v>
      </c>
      <c r="S59" s="1">
        <f>COUNTIFS(Table2[Sub-Sector],Table3[[#This Row],[Sub-Sector]],Table2[% Price above 50 EMA],"&gt;=0")/Table3[[#This Row],[Count]]</f>
        <v>1</v>
      </c>
      <c r="T59" s="1">
        <f>COUNTIFS(Table2[Sub-Sector],Table3[[#This Row],[Sub-Sector]],Table2[% Price above 200 EMA],"&gt;=0")/Table3[[#This Row],[Count]]</f>
        <v>1</v>
      </c>
      <c r="U59" s="1">
        <f>COUNTIFS(Table2[Sub-Sector],Table3[[#This Row],[Sub-Sector]],Table2[Rate of Change - Zone],"Positive")/Table3[[#This Row],[Count]]</f>
        <v>0.33333333333333331</v>
      </c>
      <c r="V59" s="1">
        <f>COUNTIFS(Table2[Sub-Sector],Table3[[#This Row],[Sub-Sector]],Table2[Sharpe Ratio],"&gt;=0.10")/Table3[[#This Row],[Count]]</f>
        <v>0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313.5</v>
      </c>
      <c r="X59">
        <f>_xlfn.RANK.AVG(Table3[[#This Row],[Score]],Table3[Score],1)</f>
        <v>33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233.5</v>
      </c>
      <c r="Z59">
        <f>_xlfn.RANK.AVG(Table3[[#This Row],[Score 2 ]],Table3[[Score 2 ]],1)</f>
        <v>58.5</v>
      </c>
    </row>
    <row r="60" spans="1:26" x14ac:dyDescent="0.3">
      <c r="A60" t="s">
        <v>83</v>
      </c>
      <c r="B60">
        <f>COUNTIFS(Table2[Sub-Sector],Table3[[#This Row],[Sub-Sector]])</f>
        <v>3</v>
      </c>
      <c r="C60" s="1">
        <f>COUNTIFS(Table2[Sub-Sector],Table3[[#This Row],[Sub-Sector]],Table2[Uptrend],"Uptrend")/Table3[[#This Row],[Count]]</f>
        <v>0.66666666666666663</v>
      </c>
      <c r="D60" s="1">
        <f>COUNTIFS(Table2[Sub-Sector],Table3[[#This Row],[Sub-Sector]],Table2[1W Return vs Nifty],"&gt;=5")/Table3[[#This Row],[Count]]</f>
        <v>0.33333333333333331</v>
      </c>
      <c r="E60" s="1">
        <f>COUNTIFS(Table2[Sub-Sector],Table3[[#This Row],[Sub-Sector]],Table2[1M Return vs Nifty],"&gt;=5")/Table3[[#This Row],[Count]]</f>
        <v>0.33333333333333331</v>
      </c>
      <c r="F60" s="1">
        <f>COUNTIFS(Table2[Sub-Sector],Table3[[#This Row],[Sub-Sector]],Table2[6M Return vs Nifty],"&gt;=10")/Table3[[#This Row],[Count]]</f>
        <v>0.66666666666666663</v>
      </c>
      <c r="G60" s="1">
        <f>COUNTIFS(Table2[Sub-Sector],Table3[[#This Row],[Sub-Sector]],Table2[1Y Return vs Nifty],"&gt;=10")/Table3[[#This Row],[Count]]</f>
        <v>0.66666666666666663</v>
      </c>
      <c r="H60" s="1">
        <f>COUNTIFS(Table2[Sub-Sector],Table3[[#This Row],[Sub-Sector]],Table2[RSI Exponential â€“ 14D],"&gt;=50")/Table3[[#This Row],[Count]]</f>
        <v>0.66666666666666663</v>
      </c>
      <c r="I60" s="1">
        <f>COUNTIFS(Table2[Sub-Sector],Table3[[#This Row],[Sub-Sector]],Table2[Relative Volume],"&gt;=1")/Table3[[#This Row],[Count]]</f>
        <v>0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0.66666666666666663</v>
      </c>
      <c r="O60" s="1">
        <f>COUNTIFS(Table2[Sub-Sector],Table3[[#This Row],[Sub-Sector]],Table2[% Away From Current Month High],"&lt;=0.05")/Table3[[#This Row],[Count]]</f>
        <v>0.66666666666666663</v>
      </c>
      <c r="P60" s="1">
        <f>COUNTIFS(Table2[Sub-Sector],Table3[[#This Row],[Sub-Sector]],Table2[% Away From 52W High],"&lt;=10")/Table3[[#This Row],[Count]]</f>
        <v>0.66666666666666663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0.66666666666666663</v>
      </c>
      <c r="S60" s="1">
        <f>COUNTIFS(Table2[Sub-Sector],Table3[[#This Row],[Sub-Sector]],Table2[% Price above 50 EMA],"&gt;=0")/Table3[[#This Row],[Count]]</f>
        <v>1</v>
      </c>
      <c r="T60" s="1">
        <f>COUNTIFS(Table2[Sub-Sector],Table3[[#This Row],[Sub-Sector]],Table2[% Price above 200 EMA],"&gt;=0")/Table3[[#This Row],[Count]]</f>
        <v>1</v>
      </c>
      <c r="U60" s="1">
        <f>COUNTIFS(Table2[Sub-Sector],Table3[[#This Row],[Sub-Sector]],Table2[Rate of Change - Zone],"Positive")/Table3[[#This Row],[Count]]</f>
        <v>0.33333333333333331</v>
      </c>
      <c r="V60" s="1">
        <f>COUNTIFS(Table2[Sub-Sector],Table3[[#This Row],[Sub-Sector]],Table2[Sharpe Ratio],"&gt;=0.10")/Table3[[#This Row],[Count]]</f>
        <v>0.33333333333333331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</v>
      </c>
      <c r="X60">
        <f>_xlfn.RANK.AVG(Table3[[#This Row],[Score]],Table3[Score],1)</f>
        <v>41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233.5</v>
      </c>
      <c r="Z60">
        <f>_xlfn.RANK.AVG(Table3[[#This Row],[Score 2 ]],Table3[[Score 2 ]],1)</f>
        <v>58.5</v>
      </c>
    </row>
    <row r="61" spans="1:26" x14ac:dyDescent="0.3">
      <c r="A61" t="s">
        <v>198</v>
      </c>
      <c r="B61">
        <f>COUNTIFS(Table2[Sub-Sector],Table3[[#This Row],[Sub-Sector]])</f>
        <v>4</v>
      </c>
      <c r="C61" s="1">
        <f>COUNTIFS(Table2[Sub-Sector],Table3[[#This Row],[Sub-Sector]],Table2[Uptrend],"Uptrend")/Table3[[#This Row],[Count]]</f>
        <v>0.75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0.75</v>
      </c>
      <c r="F61" s="1">
        <f>COUNTIFS(Table2[Sub-Sector],Table3[[#This Row],[Sub-Sector]],Table2[6M Return vs Nifty],"&gt;=10")/Table3[[#This Row],[Count]]</f>
        <v>0.25</v>
      </c>
      <c r="G61" s="1">
        <f>COUNTIFS(Table2[Sub-Sector],Table3[[#This Row],[Sub-Sector]],Table2[1Y Return vs Nifty],"&gt;=10")/Table3[[#This Row],[Count]]</f>
        <v>0.25</v>
      </c>
      <c r="H61" s="1">
        <f>COUNTIFS(Table2[Sub-Sector],Table3[[#This Row],[Sub-Sector]],Table2[RSI Exponential â€“ 14D],"&gt;=50")/Table3[[#This Row],[Count]]</f>
        <v>0.75</v>
      </c>
      <c r="I61" s="1">
        <f>COUNTIFS(Table2[Sub-Sector],Table3[[#This Row],[Sub-Sector]],Table2[Relative Volume],"&gt;=1")/Table3[[#This Row],[Count]]</f>
        <v>0.5</v>
      </c>
      <c r="J61" s="1">
        <f>COUNTIFS(Table2[Sub-Sector],Table3[[#This Row],[Sub-Sector]],Table2[% Away From Day Low],"&gt;=0.05")/Table3[[#This Row],[Count]]</f>
        <v>0.25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0.75</v>
      </c>
      <c r="N61" s="1">
        <f>COUNTIFS(Table2[Sub-Sector],Table3[[#This Row],[Sub-Sector]],Table2[% Away From Current Month Low],"&gt;=0.05")/Table3[[#This Row],[Count]]</f>
        <v>0.25</v>
      </c>
      <c r="O61" s="1">
        <f>COUNTIFS(Table2[Sub-Sector],Table3[[#This Row],[Sub-Sector]],Table2[% Away From Current Month High],"&lt;=0.05")/Table3[[#This Row],[Count]]</f>
        <v>0.25</v>
      </c>
      <c r="P61" s="1">
        <f>COUNTIFS(Table2[Sub-Sector],Table3[[#This Row],[Sub-Sector]],Table2[% Away From 52W High],"&lt;=10")/Table3[[#This Row],[Count]]</f>
        <v>0.5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0.75</v>
      </c>
      <c r="S61" s="1">
        <f>COUNTIFS(Table2[Sub-Sector],Table3[[#This Row],[Sub-Sector]],Table2[% Price above 50 EMA],"&gt;=0")/Table3[[#This Row],[Count]]</f>
        <v>0.75</v>
      </c>
      <c r="T61" s="1">
        <f>COUNTIFS(Table2[Sub-Sector],Table3[[#This Row],[Sub-Sector]],Table2[% Price above 200 EMA],"&gt;=0")/Table3[[#This Row],[Count]]</f>
        <v>1</v>
      </c>
      <c r="U61" s="1">
        <f>COUNTIFS(Table2[Sub-Sector],Table3[[#This Row],[Sub-Sector]],Table2[Rate of Change - Zone],"Positive")/Table3[[#This Row],[Count]]</f>
        <v>0.75</v>
      </c>
      <c r="V61" s="1">
        <f>COUNTIFS(Table2[Sub-Sector],Table3[[#This Row],[Sub-Sector]],Table2[Sharpe Ratio],"&gt;=0.10")/Table3[[#This Row],[Count]]</f>
        <v>0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380.5</v>
      </c>
      <c r="X61">
        <f>_xlfn.RANK.AVG(Table3[[#This Row],[Score]],Table3[Score],1)</f>
        <v>49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61">
        <f>_xlfn.RANK.AVG(Table3[[#This Row],[Score 2 ]],Table3[[Score 2 ]],1)</f>
        <v>60</v>
      </c>
    </row>
    <row r="62" spans="1:26" x14ac:dyDescent="0.3">
      <c r="A62" t="s">
        <v>136</v>
      </c>
      <c r="B62">
        <f>COUNTIFS(Table2[Sub-Sector],Table3[[#This Row],[Sub-Sector]])</f>
        <v>6</v>
      </c>
      <c r="C62" s="1">
        <f>COUNTIFS(Table2[Sub-Sector],Table3[[#This Row],[Sub-Sector]],Table2[Uptrend],"Uptrend")/Table3[[#This Row],[Count]]</f>
        <v>0.5</v>
      </c>
      <c r="D62" s="1">
        <f>COUNTIFS(Table2[Sub-Sector],Table3[[#This Row],[Sub-Sector]],Table2[1W Return vs Nifty],"&gt;=5")/Table3[[#This Row],[Count]]</f>
        <v>0</v>
      </c>
      <c r="E62" s="1">
        <f>COUNTIFS(Table2[Sub-Sector],Table3[[#This Row],[Sub-Sector]],Table2[1M Return vs Nifty],"&gt;=5")/Table3[[#This Row],[Count]]</f>
        <v>0.33333333333333331</v>
      </c>
      <c r="F62" s="1">
        <f>COUNTIFS(Table2[Sub-Sector],Table3[[#This Row],[Sub-Sector]],Table2[6M Return vs Nifty],"&gt;=10")/Table3[[#This Row],[Count]]</f>
        <v>0.66666666666666663</v>
      </c>
      <c r="G62" s="1">
        <f>COUNTIFS(Table2[Sub-Sector],Table3[[#This Row],[Sub-Sector]],Table2[1Y Return vs Nifty],"&gt;=10")/Table3[[#This Row],[Count]]</f>
        <v>0.5</v>
      </c>
      <c r="H62" s="1">
        <f>COUNTIFS(Table2[Sub-Sector],Table3[[#This Row],[Sub-Sector]],Table2[RSI Exponential â€“ 14D],"&gt;=50")/Table3[[#This Row],[Count]]</f>
        <v>0.33333333333333331</v>
      </c>
      <c r="I62" s="1">
        <f>COUNTIFS(Table2[Sub-Sector],Table3[[#This Row],[Sub-Sector]],Table2[Relative Volume],"&gt;=1")/Table3[[#This Row],[Count]]</f>
        <v>0.33333333333333331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0.83333333333333337</v>
      </c>
      <c r="N62" s="1">
        <f>COUNTIFS(Table2[Sub-Sector],Table3[[#This Row],[Sub-Sector]],Table2[% Away From Current Month Low],"&gt;=0.05")/Table3[[#This Row],[Count]]</f>
        <v>0.5</v>
      </c>
      <c r="O62" s="1">
        <f>COUNTIFS(Table2[Sub-Sector],Table3[[#This Row],[Sub-Sector]],Table2[% Away From Current Month High],"&lt;=0.05")/Table3[[#This Row],[Count]]</f>
        <v>0.16666666666666666</v>
      </c>
      <c r="P62" s="1">
        <f>COUNTIFS(Table2[Sub-Sector],Table3[[#This Row],[Sub-Sector]],Table2[% Away From 52W High],"&lt;=10")/Table3[[#This Row],[Count]]</f>
        <v>0.33333333333333331</v>
      </c>
      <c r="Q62" s="1">
        <f>COUNTIFS(Table2[Sub-Sector],Table3[[#This Row],[Sub-Sector]],Table2[% Away From 52W Low],"&gt;=10")/Table3[[#This Row],[Count]]</f>
        <v>0.83333333333333337</v>
      </c>
      <c r="R62" s="1">
        <f>COUNTIFS(Table2[Sub-Sector],Table3[[#This Row],[Sub-Sector]],Table2[% Price above 20 EMA],"&gt;=0")/Table3[[#This Row],[Count]]</f>
        <v>0.33333333333333331</v>
      </c>
      <c r="S62" s="1">
        <f>COUNTIFS(Table2[Sub-Sector],Table3[[#This Row],[Sub-Sector]],Table2[% Price above 50 EMA],"&gt;=0")/Table3[[#This Row],[Count]]</f>
        <v>0.33333333333333331</v>
      </c>
      <c r="T62" s="1">
        <f>COUNTIFS(Table2[Sub-Sector],Table3[[#This Row],[Sub-Sector]],Table2[% Price above 200 EMA],"&gt;=0")/Table3[[#This Row],[Count]]</f>
        <v>0.66666666666666663</v>
      </c>
      <c r="U62" s="1">
        <f>COUNTIFS(Table2[Sub-Sector],Table3[[#This Row],[Sub-Sector]],Table2[Rate of Change - Zone],"Positive")/Table3[[#This Row],[Count]]</f>
        <v>0.16666666666666666</v>
      </c>
      <c r="V62" s="1">
        <f>COUNTIFS(Table2[Sub-Sector],Table3[[#This Row],[Sub-Sector]],Table2[Sharpe Ratio],"&gt;=0.10")/Table3[[#This Row],[Count]]</f>
        <v>0.5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449.5</v>
      </c>
      <c r="X62">
        <f>_xlfn.RANK.AVG(Table3[[#This Row],[Score]],Table3[Score],1)</f>
        <v>69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234.5</v>
      </c>
      <c r="Z62">
        <f>_xlfn.RANK.AVG(Table3[[#This Row],[Score 2 ]],Table3[[Score 2 ]],1)</f>
        <v>61.5</v>
      </c>
    </row>
    <row r="63" spans="1:26" x14ac:dyDescent="0.3">
      <c r="A63" t="s">
        <v>122</v>
      </c>
      <c r="B63">
        <f>COUNTIFS(Table2[Sub-Sector],Table3[[#This Row],[Sub-Sector]])</f>
        <v>7</v>
      </c>
      <c r="C63" s="1">
        <f>COUNTIFS(Table2[Sub-Sector],Table3[[#This Row],[Sub-Sector]],Table2[Uptrend],"Uptrend")/Table3[[#This Row],[Count]]</f>
        <v>0.8571428571428571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0.14285714285714285</v>
      </c>
      <c r="F63" s="1">
        <f>COUNTIFS(Table2[Sub-Sector],Table3[[#This Row],[Sub-Sector]],Table2[6M Return vs Nifty],"&gt;=10")/Table3[[#This Row],[Count]]</f>
        <v>0.42857142857142855</v>
      </c>
      <c r="G63" s="1">
        <f>COUNTIFS(Table2[Sub-Sector],Table3[[#This Row],[Sub-Sector]],Table2[1Y Return vs Nifty],"&gt;=10")/Table3[[#This Row],[Count]]</f>
        <v>0.8571428571428571</v>
      </c>
      <c r="H63" s="1">
        <f>COUNTIFS(Table2[Sub-Sector],Table3[[#This Row],[Sub-Sector]],Table2[RSI Exponential â€“ 14D],"&gt;=50")/Table3[[#This Row],[Count]]</f>
        <v>0.14285714285714285</v>
      </c>
      <c r="I63" s="1">
        <f>COUNTIFS(Table2[Sub-Sector],Table3[[#This Row],[Sub-Sector]],Table2[Relative Volume],"&gt;=1")/Table3[[#This Row],[Count]]</f>
        <v>0.2857142857142857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0.2857142857142857</v>
      </c>
      <c r="M63" s="1">
        <f>COUNTIFS(Table2[Sub-Sector],Table3[[#This Row],[Sub-Sector]],Table2[% Away From Current Week High],"&lt;=0.05")/Table3[[#This Row],[Count]]</f>
        <v>0.5714285714285714</v>
      </c>
      <c r="N63" s="1">
        <f>COUNTIFS(Table2[Sub-Sector],Table3[[#This Row],[Sub-Sector]],Table2[% Away From Current Month Low],"&gt;=0.05")/Table3[[#This Row],[Count]]</f>
        <v>0.2857142857142857</v>
      </c>
      <c r="O63" s="1">
        <f>COUNTIFS(Table2[Sub-Sector],Table3[[#This Row],[Sub-Sector]],Table2[% Away From Current Month High],"&lt;=0.05")/Table3[[#This Row],[Count]]</f>
        <v>0.14285714285714285</v>
      </c>
      <c r="P63" s="1">
        <f>COUNTIFS(Table2[Sub-Sector],Table3[[#This Row],[Sub-Sector]],Table2[% Away From 52W High],"&lt;=10")/Table3[[#This Row],[Count]]</f>
        <v>0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0.14285714285714285</v>
      </c>
      <c r="S63" s="1">
        <f>COUNTIFS(Table2[Sub-Sector],Table3[[#This Row],[Sub-Sector]],Table2[% Price above 50 EMA],"&gt;=0")/Table3[[#This Row],[Count]]</f>
        <v>0.2857142857142857</v>
      </c>
      <c r="T63" s="1">
        <f>COUNTIFS(Table2[Sub-Sector],Table3[[#This Row],[Sub-Sector]],Table2[% Price above 200 EMA],"&gt;=0")/Table3[[#This Row],[Count]]</f>
        <v>0.8571428571428571</v>
      </c>
      <c r="U63" s="1">
        <f>COUNTIFS(Table2[Sub-Sector],Table3[[#This Row],[Sub-Sector]],Table2[Rate of Change - Zone],"Positive")/Table3[[#This Row],[Count]]</f>
        <v>0.14285714285714285</v>
      </c>
      <c r="V63" s="1">
        <f>COUNTIFS(Table2[Sub-Sector],Table3[[#This Row],[Sub-Sector]],Table2[Sharpe Ratio],"&gt;=0.10")/Table3[[#This Row],[Count]]</f>
        <v>0.8571428571428571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429.5</v>
      </c>
      <c r="X63">
        <f>_xlfn.RANK.AVG(Table3[[#This Row],[Score]],Table3[Score],1)</f>
        <v>63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234.5</v>
      </c>
      <c r="Z63">
        <f>_xlfn.RANK.AVG(Table3[[#This Row],[Score 2 ]],Table3[[Score 2 ]],1)</f>
        <v>61.5</v>
      </c>
    </row>
    <row r="64" spans="1:26" x14ac:dyDescent="0.3">
      <c r="A64" t="s">
        <v>181</v>
      </c>
      <c r="B64">
        <f>COUNTIFS(Table2[Sub-Sector],Table3[[#This Row],[Sub-Sector]])</f>
        <v>8</v>
      </c>
      <c r="C64" s="1">
        <f>COUNTIFS(Table2[Sub-Sector],Table3[[#This Row],[Sub-Sector]],Table2[Uptrend],"Uptrend")/Table3[[#This Row],[Count]]</f>
        <v>1</v>
      </c>
      <c r="D64" s="1">
        <f>COUNTIFS(Table2[Sub-Sector],Table3[[#This Row],[Sub-Sector]],Table2[1W Return vs Nifty],"&gt;=5")/Table3[[#This Row],[Count]]</f>
        <v>0.125</v>
      </c>
      <c r="E64" s="1">
        <f>COUNTIFS(Table2[Sub-Sector],Table3[[#This Row],[Sub-Sector]],Table2[1M Return vs Nifty],"&gt;=5")/Table3[[#This Row],[Count]]</f>
        <v>0.375</v>
      </c>
      <c r="F64" s="1">
        <f>COUNTIFS(Table2[Sub-Sector],Table3[[#This Row],[Sub-Sector]],Table2[6M Return vs Nifty],"&gt;=10")/Table3[[#This Row],[Count]]</f>
        <v>0.5</v>
      </c>
      <c r="G64" s="1">
        <f>COUNTIFS(Table2[Sub-Sector],Table3[[#This Row],[Sub-Sector]],Table2[1Y Return vs Nifty],"&gt;=10")/Table3[[#This Row],[Count]]</f>
        <v>0.5</v>
      </c>
      <c r="H64" s="1">
        <f>COUNTIFS(Table2[Sub-Sector],Table3[[#This Row],[Sub-Sector]],Table2[RSI Exponential â€“ 14D],"&gt;=50")/Table3[[#This Row],[Count]]</f>
        <v>0.5</v>
      </c>
      <c r="I64" s="1">
        <f>COUNTIFS(Table2[Sub-Sector],Table3[[#This Row],[Sub-Sector]],Table2[Relative Volume],"&gt;=1")/Table3[[#This Row],[Count]]</f>
        <v>0.375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</v>
      </c>
      <c r="M64" s="1">
        <f>COUNTIFS(Table2[Sub-Sector],Table3[[#This Row],[Sub-Sector]],Table2[% Away From Current Week High],"&lt;=0.05")/Table3[[#This Row],[Count]]</f>
        <v>1</v>
      </c>
      <c r="N64" s="1">
        <f>COUNTIFS(Table2[Sub-Sector],Table3[[#This Row],[Sub-Sector]],Table2[% Away From Current Month Low],"&gt;=0.05")/Table3[[#This Row],[Count]]</f>
        <v>0.375</v>
      </c>
      <c r="O64" s="1">
        <f>COUNTIFS(Table2[Sub-Sector],Table3[[#This Row],[Sub-Sector]],Table2[% Away From Current Month High],"&lt;=0.05")/Table3[[#This Row],[Count]]</f>
        <v>0.5</v>
      </c>
      <c r="P64" s="1">
        <f>COUNTIFS(Table2[Sub-Sector],Table3[[#This Row],[Sub-Sector]],Table2[% Away From 52W High],"&lt;=10")/Table3[[#This Row],[Count]]</f>
        <v>0.875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0.5</v>
      </c>
      <c r="S64" s="1">
        <f>COUNTIFS(Table2[Sub-Sector],Table3[[#This Row],[Sub-Sector]],Table2[% Price above 50 EMA],"&gt;=0")/Table3[[#This Row],[Count]]</f>
        <v>0.75</v>
      </c>
      <c r="T64" s="1">
        <f>COUNTIFS(Table2[Sub-Sector],Table3[[#This Row],[Sub-Sector]],Table2[% Price above 200 EMA],"&gt;=0")/Table3[[#This Row],[Count]]</f>
        <v>1</v>
      </c>
      <c r="U64" s="1">
        <f>COUNTIFS(Table2[Sub-Sector],Table3[[#This Row],[Sub-Sector]],Table2[Rate of Change - Zone],"Positive")/Table3[[#This Row],[Count]]</f>
        <v>0.25</v>
      </c>
      <c r="V64" s="1">
        <f>COUNTIFS(Table2[Sub-Sector],Table3[[#This Row],[Sub-Sector]],Table2[Sharpe Ratio],"&gt;=0.10")/Table3[[#This Row],[Count]]</f>
        <v>0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</v>
      </c>
      <c r="X64">
        <f>_xlfn.RANK.AVG(Table3[[#This Row],[Score]],Table3[Score],1)</f>
        <v>36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235.5</v>
      </c>
      <c r="Z64">
        <f>_xlfn.RANK.AVG(Table3[[#This Row],[Score 2 ]],Table3[[Score 2 ]],1)</f>
        <v>63</v>
      </c>
    </row>
    <row r="65" spans="1:26" x14ac:dyDescent="0.3">
      <c r="A65" t="s">
        <v>465</v>
      </c>
      <c r="B65">
        <f>COUNTIFS(Table2[Sub-Sector],Table3[[#This Row],[Sub-Sector]])</f>
        <v>11</v>
      </c>
      <c r="C65" s="1">
        <f>COUNTIFS(Table2[Sub-Sector],Table3[[#This Row],[Sub-Sector]],Table2[Uptrend],"Uptrend")/Table3[[#This Row],[Count]]</f>
        <v>0.72727272727272729</v>
      </c>
      <c r="D65" s="1">
        <f>COUNTIFS(Table2[Sub-Sector],Table3[[#This Row],[Sub-Sector]],Table2[1W Return vs Nifty],"&gt;=5")/Table3[[#This Row],[Count]]</f>
        <v>9.0909090909090912E-2</v>
      </c>
      <c r="E65" s="1">
        <f>COUNTIFS(Table2[Sub-Sector],Table3[[#This Row],[Sub-Sector]],Table2[1M Return vs Nifty],"&gt;=5")/Table3[[#This Row],[Count]]</f>
        <v>0.36363636363636365</v>
      </c>
      <c r="F65" s="1">
        <f>COUNTIFS(Table2[Sub-Sector],Table3[[#This Row],[Sub-Sector]],Table2[6M Return vs Nifty],"&gt;=10")/Table3[[#This Row],[Count]]</f>
        <v>0.36363636363636365</v>
      </c>
      <c r="G65" s="1">
        <f>COUNTIFS(Table2[Sub-Sector],Table3[[#This Row],[Sub-Sector]],Table2[1Y Return vs Nifty],"&gt;=10")/Table3[[#This Row],[Count]]</f>
        <v>0.45454545454545453</v>
      </c>
      <c r="H65" s="1">
        <f>COUNTIFS(Table2[Sub-Sector],Table3[[#This Row],[Sub-Sector]],Table2[RSI Exponential â€“ 14D],"&gt;=50")/Table3[[#This Row],[Count]]</f>
        <v>0.36363636363636365</v>
      </c>
      <c r="I65" s="1">
        <f>COUNTIFS(Table2[Sub-Sector],Table3[[#This Row],[Sub-Sector]],Table2[Relative Volume],"&gt;=1")/Table3[[#This Row],[Count]]</f>
        <v>0.54545454545454541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9.0909090909090912E-2</v>
      </c>
      <c r="M65" s="1">
        <f>COUNTIFS(Table2[Sub-Sector],Table3[[#This Row],[Sub-Sector]],Table2[% Away From Current Week High],"&lt;=0.05")/Table3[[#This Row],[Count]]</f>
        <v>0.81818181818181823</v>
      </c>
      <c r="N65" s="1">
        <f>COUNTIFS(Table2[Sub-Sector],Table3[[#This Row],[Sub-Sector]],Table2[% Away From Current Month Low],"&gt;=0.05")/Table3[[#This Row],[Count]]</f>
        <v>0.27272727272727271</v>
      </c>
      <c r="O65" s="1">
        <f>COUNTIFS(Table2[Sub-Sector],Table3[[#This Row],[Sub-Sector]],Table2[% Away From Current Month High],"&lt;=0.05")/Table3[[#This Row],[Count]]</f>
        <v>0.27272727272727271</v>
      </c>
      <c r="P65" s="1">
        <f>COUNTIFS(Table2[Sub-Sector],Table3[[#This Row],[Sub-Sector]],Table2[% Away From 52W High],"&lt;=10")/Table3[[#This Row],[Count]]</f>
        <v>0.45454545454545453</v>
      </c>
      <c r="Q65" s="1">
        <f>COUNTIFS(Table2[Sub-Sector],Table3[[#This Row],[Sub-Sector]],Table2[% Away From 52W Low],"&gt;=10")/Table3[[#This Row],[Count]]</f>
        <v>0.90909090909090906</v>
      </c>
      <c r="R65" s="1">
        <f>COUNTIFS(Table2[Sub-Sector],Table3[[#This Row],[Sub-Sector]],Table2[% Price above 20 EMA],"&gt;=0")/Table3[[#This Row],[Count]]</f>
        <v>0.36363636363636365</v>
      </c>
      <c r="S65" s="1">
        <f>COUNTIFS(Table2[Sub-Sector],Table3[[#This Row],[Sub-Sector]],Table2[% Price above 50 EMA],"&gt;=0")/Table3[[#This Row],[Count]]</f>
        <v>0.63636363636363635</v>
      </c>
      <c r="T65" s="1">
        <f>COUNTIFS(Table2[Sub-Sector],Table3[[#This Row],[Sub-Sector]],Table2[% Price above 200 EMA],"&gt;=0")/Table3[[#This Row],[Count]]</f>
        <v>0.72727272727272729</v>
      </c>
      <c r="U65" s="1">
        <f>COUNTIFS(Table2[Sub-Sector],Table3[[#This Row],[Sub-Sector]],Table2[Rate of Change - Zone],"Positive")/Table3[[#This Row],[Count]]</f>
        <v>0.27272727272727271</v>
      </c>
      <c r="V65" s="1">
        <f>COUNTIFS(Table2[Sub-Sector],Table3[[#This Row],[Sub-Sector]],Table2[Sharpe Ratio],"&gt;=0.10")/Table3[[#This Row],[Count]]</f>
        <v>0.36363636363636365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370.5</v>
      </c>
      <c r="X65">
        <f>_xlfn.RANK.AVG(Table3[[#This Row],[Score]],Table3[Score],1)</f>
        <v>47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65">
        <f>_xlfn.RANK.AVG(Table3[[#This Row],[Score 2 ]],Table3[[Score 2 ]],1)</f>
        <v>64</v>
      </c>
    </row>
    <row r="66" spans="1:26" x14ac:dyDescent="0.3">
      <c r="A66" t="s">
        <v>60</v>
      </c>
      <c r="B66">
        <f>COUNTIFS(Table2[Sub-Sector],Table3[[#This Row],[Sub-Sector]])</f>
        <v>4</v>
      </c>
      <c r="C66" s="1">
        <f>COUNTIFS(Table2[Sub-Sector],Table3[[#This Row],[Sub-Sector]],Table2[Uptrend],"Uptrend")/Table3[[#This Row],[Count]]</f>
        <v>0.75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0.5</v>
      </c>
      <c r="F66" s="1">
        <f>COUNTIFS(Table2[Sub-Sector],Table3[[#This Row],[Sub-Sector]],Table2[6M Return vs Nifty],"&gt;=10")/Table3[[#This Row],[Count]]</f>
        <v>0.25</v>
      </c>
      <c r="G66" s="1">
        <f>COUNTIFS(Table2[Sub-Sector],Table3[[#This Row],[Sub-Sector]],Table2[1Y Return vs Nifty],"&gt;=10")/Table3[[#This Row],[Count]]</f>
        <v>0.75</v>
      </c>
      <c r="H66" s="1">
        <f>COUNTIFS(Table2[Sub-Sector],Table3[[#This Row],[Sub-Sector]],Table2[RSI Exponential â€“ 14D],"&gt;=50")/Table3[[#This Row],[Count]]</f>
        <v>0</v>
      </c>
      <c r="I66" s="1">
        <f>COUNTIFS(Table2[Sub-Sector],Table3[[#This Row],[Sub-Sector]],Table2[Relative Volume],"&gt;=1")/Table3[[#This Row],[Count]]</f>
        <v>0.75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1</v>
      </c>
      <c r="N66" s="1">
        <f>COUNTIFS(Table2[Sub-Sector],Table3[[#This Row],[Sub-Sector]],Table2[% Away From Current Month Low],"&gt;=0.05")/Table3[[#This Row],[Count]]</f>
        <v>0</v>
      </c>
      <c r="O66" s="1">
        <f>COUNTIFS(Table2[Sub-Sector],Table3[[#This Row],[Sub-Sector]],Table2[% Away From Current Month High],"&lt;=0.05")/Table3[[#This Row],[Count]]</f>
        <v>0</v>
      </c>
      <c r="P66" s="1">
        <f>COUNTIFS(Table2[Sub-Sector],Table3[[#This Row],[Sub-Sector]],Table2[% Away From 52W High],"&lt;=10")/Table3[[#This Row],[Count]]</f>
        <v>0.5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0.25</v>
      </c>
      <c r="S66" s="1">
        <f>COUNTIFS(Table2[Sub-Sector],Table3[[#This Row],[Sub-Sector]],Table2[% Price above 50 EMA],"&gt;=0")/Table3[[#This Row],[Count]]</f>
        <v>0.75</v>
      </c>
      <c r="T66" s="1">
        <f>COUNTIFS(Table2[Sub-Sector],Table3[[#This Row],[Sub-Sector]],Table2[% Price above 200 EMA],"&gt;=0")/Table3[[#This Row],[Count]]</f>
        <v>1</v>
      </c>
      <c r="U66" s="1">
        <f>COUNTIFS(Table2[Sub-Sector],Table3[[#This Row],[Sub-Sector]],Table2[Rate of Change - Zone],"Positive")/Table3[[#This Row],[Count]]</f>
        <v>0</v>
      </c>
      <c r="V66" s="1">
        <f>COUNTIFS(Table2[Sub-Sector],Table3[[#This Row],[Sub-Sector]],Table2[Sharpe Ratio],"&gt;=0.10")/Table3[[#This Row],[Count]]</f>
        <v>0.75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400</v>
      </c>
      <c r="X66">
        <f>_xlfn.RANK.AVG(Table3[[#This Row],[Score]],Table3[Score],1)</f>
        <v>54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</v>
      </c>
      <c r="Z66">
        <f>_xlfn.RANK.AVG(Table3[[#This Row],[Score 2 ]],Table3[[Score 2 ]],1)</f>
        <v>65</v>
      </c>
    </row>
    <row r="67" spans="1:26" x14ac:dyDescent="0.3">
      <c r="A67" t="s">
        <v>89</v>
      </c>
      <c r="B67">
        <f>COUNTIFS(Table2[Sub-Sector],Table3[[#This Row],[Sub-Sector]])</f>
        <v>5</v>
      </c>
      <c r="C67" s="1">
        <f>COUNTIFS(Table2[Sub-Sector],Table3[[#This Row],[Sub-Sector]],Table2[Uptrend],"Uptrend")/Table3[[#This Row],[Count]]</f>
        <v>0.4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</v>
      </c>
      <c r="F67" s="1">
        <f>COUNTIFS(Table2[Sub-Sector],Table3[[#This Row],[Sub-Sector]],Table2[6M Return vs Nifty],"&gt;=10")/Table3[[#This Row],[Count]]</f>
        <v>0.8</v>
      </c>
      <c r="G67" s="1">
        <f>COUNTIFS(Table2[Sub-Sector],Table3[[#This Row],[Sub-Sector]],Table2[1Y Return vs Nifty],"&gt;=10")/Table3[[#This Row],[Count]]</f>
        <v>0.8</v>
      </c>
      <c r="H67" s="1">
        <f>COUNTIFS(Table2[Sub-Sector],Table3[[#This Row],[Sub-Sector]],Table2[RSI Exponential â€“ 14D],"&gt;=50")/Table3[[#This Row],[Count]]</f>
        <v>0</v>
      </c>
      <c r="I67" s="1">
        <f>COUNTIFS(Table2[Sub-Sector],Table3[[#This Row],[Sub-Sector]],Table2[Relative Volume],"&gt;=1")/Table3[[#This Row],[Count]]</f>
        <v>0.2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0.2</v>
      </c>
      <c r="M67" s="1">
        <f>COUNTIFS(Table2[Sub-Sector],Table3[[#This Row],[Sub-Sector]],Table2[% Away From Current Week High],"&lt;=0.05")/Table3[[#This Row],[Count]]</f>
        <v>1</v>
      </c>
      <c r="N67" s="1">
        <f>COUNTIFS(Table2[Sub-Sector],Table3[[#This Row],[Sub-Sector]],Table2[% Away From Current Month Low],"&gt;=0.05")/Table3[[#This Row],[Count]]</f>
        <v>0.4</v>
      </c>
      <c r="O67" s="1">
        <f>COUNTIFS(Table2[Sub-Sector],Table3[[#This Row],[Sub-Sector]],Table2[% Away From Current Month High],"&lt;=0.05")/Table3[[#This Row],[Count]]</f>
        <v>0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</v>
      </c>
      <c r="S67" s="1">
        <f>COUNTIFS(Table2[Sub-Sector],Table3[[#This Row],[Sub-Sector]],Table2[% Price above 50 EMA],"&gt;=0")/Table3[[#This Row],[Count]]</f>
        <v>0</v>
      </c>
      <c r="T67" s="1">
        <f>COUNTIFS(Table2[Sub-Sector],Table3[[#This Row],[Sub-Sector]],Table2[% Price above 200 EMA],"&gt;=0")/Table3[[#This Row],[Count]]</f>
        <v>0.8</v>
      </c>
      <c r="U67" s="1">
        <f>COUNTIFS(Table2[Sub-Sector],Table3[[#This Row],[Sub-Sector]],Table2[Rate of Change - Zone],"Positive")/Table3[[#This Row],[Count]]</f>
        <v>0</v>
      </c>
      <c r="V67" s="1">
        <f>COUNTIFS(Table2[Sub-Sector],Table3[[#This Row],[Sub-Sector]],Table2[Sharpe Ratio],"&gt;=0.10")/Table3[[#This Row],[Count]]</f>
        <v>0.6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520.5</v>
      </c>
      <c r="X67">
        <f>_xlfn.RANK.AVG(Table3[[#This Row],[Score]],Table3[Score],1)</f>
        <v>84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67">
        <f>_xlfn.RANK.AVG(Table3[[#This Row],[Score 2 ]],Table3[[Score 2 ]],1)</f>
        <v>66</v>
      </c>
    </row>
    <row r="68" spans="1:26" x14ac:dyDescent="0.3">
      <c r="A68" t="s">
        <v>539</v>
      </c>
      <c r="B68">
        <f>COUNTIFS(Table2[Sub-Sector],Table3[[#This Row],[Sub-Sector]])</f>
        <v>17</v>
      </c>
      <c r="C68" s="1">
        <f>COUNTIFS(Table2[Sub-Sector],Table3[[#This Row],[Sub-Sector]],Table2[Uptrend],"Uptrend")/Table3[[#This Row],[Count]]</f>
        <v>0.58823529411764708</v>
      </c>
      <c r="D68" s="1">
        <f>COUNTIFS(Table2[Sub-Sector],Table3[[#This Row],[Sub-Sector]],Table2[1W Return vs Nifty],"&gt;=5")/Table3[[#This Row],[Count]]</f>
        <v>0.11764705882352941</v>
      </c>
      <c r="E68" s="1">
        <f>COUNTIFS(Table2[Sub-Sector],Table3[[#This Row],[Sub-Sector]],Table2[1M Return vs Nifty],"&gt;=5")/Table3[[#This Row],[Count]]</f>
        <v>0.23529411764705882</v>
      </c>
      <c r="F68" s="1">
        <f>COUNTIFS(Table2[Sub-Sector],Table3[[#This Row],[Sub-Sector]],Table2[6M Return vs Nifty],"&gt;=10")/Table3[[#This Row],[Count]]</f>
        <v>0.17647058823529413</v>
      </c>
      <c r="G68" s="1">
        <f>COUNTIFS(Table2[Sub-Sector],Table3[[#This Row],[Sub-Sector]],Table2[1Y Return vs Nifty],"&gt;=10")/Table3[[#This Row],[Count]]</f>
        <v>0.17647058823529413</v>
      </c>
      <c r="H68" s="1">
        <f>COUNTIFS(Table2[Sub-Sector],Table3[[#This Row],[Sub-Sector]],Table2[RSI Exponential â€“ 14D],"&gt;=50")/Table3[[#This Row],[Count]]</f>
        <v>0.47058823529411764</v>
      </c>
      <c r="I68" s="1">
        <f>COUNTIFS(Table2[Sub-Sector],Table3[[#This Row],[Sub-Sector]],Table2[Relative Volume],"&gt;=1")/Table3[[#This Row],[Count]]</f>
        <v>0.70588235294117652</v>
      </c>
      <c r="J68" s="1">
        <f>COUNTIFS(Table2[Sub-Sector],Table3[[#This Row],[Sub-Sector]],Table2[% Away From Day Low],"&gt;=0.05")/Table3[[#This Row],[Count]]</f>
        <v>5.8823529411764705E-2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0.52941176470588236</v>
      </c>
      <c r="N68" s="1">
        <f>COUNTIFS(Table2[Sub-Sector],Table3[[#This Row],[Sub-Sector]],Table2[% Away From Current Month Low],"&gt;=0.05")/Table3[[#This Row],[Count]]</f>
        <v>0.29411764705882354</v>
      </c>
      <c r="O68" s="1">
        <f>COUNTIFS(Table2[Sub-Sector],Table3[[#This Row],[Sub-Sector]],Table2[% Away From Current Month High],"&lt;=0.05")/Table3[[#This Row],[Count]]</f>
        <v>0.11764705882352941</v>
      </c>
      <c r="P68" s="1">
        <f>COUNTIFS(Table2[Sub-Sector],Table3[[#This Row],[Sub-Sector]],Table2[% Away From 52W High],"&lt;=10")/Table3[[#This Row],[Count]]</f>
        <v>0.35294117647058826</v>
      </c>
      <c r="Q68" s="1">
        <f>COUNTIFS(Table2[Sub-Sector],Table3[[#This Row],[Sub-Sector]],Table2[% Away From 52W Low],"&gt;=10")/Table3[[#This Row],[Count]]</f>
        <v>0.94117647058823528</v>
      </c>
      <c r="R68" s="1">
        <f>COUNTIFS(Table2[Sub-Sector],Table3[[#This Row],[Sub-Sector]],Table2[% Price above 20 EMA],"&gt;=0")/Table3[[#This Row],[Count]]</f>
        <v>0.47058823529411764</v>
      </c>
      <c r="S68" s="1">
        <f>COUNTIFS(Table2[Sub-Sector],Table3[[#This Row],[Sub-Sector]],Table2[% Price above 50 EMA],"&gt;=0")/Table3[[#This Row],[Count]]</f>
        <v>0.58823529411764708</v>
      </c>
      <c r="T68" s="1">
        <f>COUNTIFS(Table2[Sub-Sector],Table3[[#This Row],[Sub-Sector]],Table2[% Price above 200 EMA],"&gt;=0")/Table3[[#This Row],[Count]]</f>
        <v>0.58823529411764708</v>
      </c>
      <c r="U68" s="1">
        <f>COUNTIFS(Table2[Sub-Sector],Table3[[#This Row],[Sub-Sector]],Table2[Rate of Change - Zone],"Positive")/Table3[[#This Row],[Count]]</f>
        <v>0.35294117647058826</v>
      </c>
      <c r="V68" s="1">
        <f>COUNTIFS(Table2[Sub-Sector],Table3[[#This Row],[Sub-Sector]],Table2[Sharpe Ratio],"&gt;=0.10")/Table3[[#This Row],[Count]]</f>
        <v>0.11764705882352941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</v>
      </c>
      <c r="X68">
        <f>_xlfn.RANK.AVG(Table3[[#This Row],[Score]],Table3[Score],1)</f>
        <v>57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</v>
      </c>
      <c r="Z68">
        <f>_xlfn.RANK.AVG(Table3[[#This Row],[Score 2 ]],Table3[[Score 2 ]],1)</f>
        <v>67</v>
      </c>
    </row>
    <row r="69" spans="1:26" x14ac:dyDescent="0.3">
      <c r="A69" t="s">
        <v>111</v>
      </c>
      <c r="B69">
        <f>COUNTIFS(Table2[Sub-Sector],Table3[[#This Row],[Sub-Sector]])</f>
        <v>3</v>
      </c>
      <c r="C69" s="1">
        <f>COUNTIFS(Table2[Sub-Sector],Table3[[#This Row],[Sub-Sector]],Table2[Uptrend],"Uptrend")/Table3[[#This Row],[Count]]</f>
        <v>0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0.33333333333333331</v>
      </c>
      <c r="F69" s="1">
        <f>COUNTIFS(Table2[Sub-Sector],Table3[[#This Row],[Sub-Sector]],Table2[6M Return vs Nifty],"&gt;=10")/Table3[[#This Row],[Count]]</f>
        <v>0.33333333333333331</v>
      </c>
      <c r="G69" s="1">
        <f>COUNTIFS(Table2[Sub-Sector],Table3[[#This Row],[Sub-Sector]],Table2[1Y Return vs Nifty],"&gt;=10")/Table3[[#This Row],[Count]]</f>
        <v>0.66666666666666663</v>
      </c>
      <c r="H69" s="1">
        <f>COUNTIFS(Table2[Sub-Sector],Table3[[#This Row],[Sub-Sector]],Table2[RSI Exponential â€“ 14D],"&gt;=50")/Table3[[#This Row],[Count]]</f>
        <v>0.66666666666666663</v>
      </c>
      <c r="I69" s="1">
        <f>COUNTIFS(Table2[Sub-Sector],Table3[[#This Row],[Sub-Sector]],Table2[Relative Volume],"&gt;=1")/Table3[[#This Row],[Count]]</f>
        <v>0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0.66666666666666663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0.66666666666666663</v>
      </c>
      <c r="N69" s="1">
        <f>COUNTIFS(Table2[Sub-Sector],Table3[[#This Row],[Sub-Sector]],Table2[% Away From Current Month Low],"&gt;=0.05")/Table3[[#This Row],[Count]]</f>
        <v>0.33333333333333331</v>
      </c>
      <c r="O69" s="1">
        <f>COUNTIFS(Table2[Sub-Sector],Table3[[#This Row],[Sub-Sector]],Table2[% Away From Current Month High],"&lt;=0.05")/Table3[[#This Row],[Count]]</f>
        <v>0.33333333333333331</v>
      </c>
      <c r="P69" s="1">
        <f>COUNTIFS(Table2[Sub-Sector],Table3[[#This Row],[Sub-Sector]],Table2[% Away From 52W High],"&lt;=10")/Table3[[#This Row],[Count]]</f>
        <v>0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</v>
      </c>
      <c r="S69" s="1">
        <f>COUNTIFS(Table2[Sub-Sector],Table3[[#This Row],[Sub-Sector]],Table2[% Price above 50 EMA],"&gt;=0")/Table3[[#This Row],[Count]]</f>
        <v>0</v>
      </c>
      <c r="T69" s="1">
        <f>COUNTIFS(Table2[Sub-Sector],Table3[[#This Row],[Sub-Sector]],Table2[% Price above 200 EMA],"&gt;=0")/Table3[[#This Row],[Count]]</f>
        <v>0.66666666666666663</v>
      </c>
      <c r="U69" s="1">
        <f>COUNTIFS(Table2[Sub-Sector],Table3[[#This Row],[Sub-Sector]],Table2[Rate of Change - Zone],"Positive")/Table3[[#This Row],[Count]]</f>
        <v>0.66666666666666663</v>
      </c>
      <c r="V69" s="1">
        <f>COUNTIFS(Table2[Sub-Sector],Table3[[#This Row],[Sub-Sector]],Table2[Sharpe Ratio],"&gt;=0.10")/Table3[[#This Row],[Count]]</f>
        <v>0.33333333333333331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</v>
      </c>
      <c r="X69">
        <f>_xlfn.RANK.AVG(Table3[[#This Row],[Score]],Table3[Score],1)</f>
        <v>73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9">
        <f>_xlfn.RANK.AVG(Table3[[#This Row],[Score 2 ]],Table3[[Score 2 ]],1)</f>
        <v>68</v>
      </c>
    </row>
    <row r="70" spans="1:26" x14ac:dyDescent="0.3">
      <c r="A70" t="s">
        <v>988</v>
      </c>
      <c r="B70">
        <f>COUNTIFS(Table2[Sub-Sector],Table3[[#This Row],[Sub-Sector]])</f>
        <v>6</v>
      </c>
      <c r="C70" s="1">
        <f>COUNTIFS(Table2[Sub-Sector],Table3[[#This Row],[Sub-Sector]],Table2[Uptrend],"Uptrend")/Table3[[#This Row],[Count]]</f>
        <v>0.83333333333333337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0.16666666666666666</v>
      </c>
      <c r="F70" s="1">
        <f>COUNTIFS(Table2[Sub-Sector],Table3[[#This Row],[Sub-Sector]],Table2[6M Return vs Nifty],"&gt;=10")/Table3[[#This Row],[Count]]</f>
        <v>0.5</v>
      </c>
      <c r="G70" s="1">
        <f>COUNTIFS(Table2[Sub-Sector],Table3[[#This Row],[Sub-Sector]],Table2[1Y Return vs Nifty],"&gt;=10")/Table3[[#This Row],[Count]]</f>
        <v>0.5</v>
      </c>
      <c r="H70" s="1">
        <f>COUNTIFS(Table2[Sub-Sector],Table3[[#This Row],[Sub-Sector]],Table2[RSI Exponential â€“ 14D],"&gt;=50")/Table3[[#This Row],[Count]]</f>
        <v>0.5</v>
      </c>
      <c r="I70" s="1">
        <f>COUNTIFS(Table2[Sub-Sector],Table3[[#This Row],[Sub-Sector]],Table2[Relative Volume],"&gt;=1")/Table3[[#This Row],[Count]]</f>
        <v>0.16666666666666666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0.33333333333333331</v>
      </c>
      <c r="M70" s="1">
        <f>COUNTIFS(Table2[Sub-Sector],Table3[[#This Row],[Sub-Sector]],Table2[% Away From Current Week High],"&lt;=0.05")/Table3[[#This Row],[Count]]</f>
        <v>1</v>
      </c>
      <c r="N70" s="1">
        <f>COUNTIFS(Table2[Sub-Sector],Table3[[#This Row],[Sub-Sector]],Table2[% Away From Current Month Low],"&gt;=0.05")/Table3[[#This Row],[Count]]</f>
        <v>0.83333333333333337</v>
      </c>
      <c r="O70" s="1">
        <f>COUNTIFS(Table2[Sub-Sector],Table3[[#This Row],[Sub-Sector]],Table2[% Away From Current Month High],"&lt;=0.05")/Table3[[#This Row],[Count]]</f>
        <v>0.5</v>
      </c>
      <c r="P70" s="1">
        <f>COUNTIFS(Table2[Sub-Sector],Table3[[#This Row],[Sub-Sector]],Table2[% Away From 52W High],"&lt;=10")/Table3[[#This Row],[Count]]</f>
        <v>0.33333333333333331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0.5</v>
      </c>
      <c r="S70" s="1">
        <f>COUNTIFS(Table2[Sub-Sector],Table3[[#This Row],[Sub-Sector]],Table2[% Price above 50 EMA],"&gt;=0")/Table3[[#This Row],[Count]]</f>
        <v>0.66666666666666663</v>
      </c>
      <c r="T70" s="1">
        <f>COUNTIFS(Table2[Sub-Sector],Table3[[#This Row],[Sub-Sector]],Table2[% Price above 200 EMA],"&gt;=0")/Table3[[#This Row],[Count]]</f>
        <v>1</v>
      </c>
      <c r="U70" s="1">
        <f>COUNTIFS(Table2[Sub-Sector],Table3[[#This Row],[Sub-Sector]],Table2[Rate of Change - Zone],"Positive")/Table3[[#This Row],[Count]]</f>
        <v>0.33333333333333331</v>
      </c>
      <c r="V70" s="1">
        <f>COUNTIFS(Table2[Sub-Sector],Table3[[#This Row],[Sub-Sector]],Table2[Sharpe Ratio],"&gt;=0.10")/Table3[[#This Row],[Count]]</f>
        <v>0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</v>
      </c>
      <c r="X70">
        <f>_xlfn.RANK.AVG(Table3[[#This Row],[Score]],Table3[Score],1)</f>
        <v>68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249.5</v>
      </c>
      <c r="Z70">
        <f>_xlfn.RANK.AVG(Table3[[#This Row],[Score 2 ]],Table3[[Score 2 ]],1)</f>
        <v>69</v>
      </c>
    </row>
    <row r="71" spans="1:26" x14ac:dyDescent="0.3">
      <c r="A71" t="s">
        <v>622</v>
      </c>
      <c r="B71">
        <f>COUNTIFS(Table2[Sub-Sector],Table3[[#This Row],[Sub-Sector]])</f>
        <v>14</v>
      </c>
      <c r="C71" s="1">
        <f>COUNTIFS(Table2[Sub-Sector],Table3[[#This Row],[Sub-Sector]],Table2[Uptrend],"Uptrend")/Table3[[#This Row],[Count]]</f>
        <v>0.6428571428571429</v>
      </c>
      <c r="D71" s="1">
        <f>COUNTIFS(Table2[Sub-Sector],Table3[[#This Row],[Sub-Sector]],Table2[1W Return vs Nifty],"&gt;=5")/Table3[[#This Row],[Count]]</f>
        <v>7.1428571428571425E-2</v>
      </c>
      <c r="E71" s="1">
        <f>COUNTIFS(Table2[Sub-Sector],Table3[[#This Row],[Sub-Sector]],Table2[1M Return vs Nifty],"&gt;=5")/Table3[[#This Row],[Count]]</f>
        <v>0.21428571428571427</v>
      </c>
      <c r="F71" s="1">
        <f>COUNTIFS(Table2[Sub-Sector],Table3[[#This Row],[Sub-Sector]],Table2[6M Return vs Nifty],"&gt;=10")/Table3[[#This Row],[Count]]</f>
        <v>0.14285714285714285</v>
      </c>
      <c r="G71" s="1">
        <f>COUNTIFS(Table2[Sub-Sector],Table3[[#This Row],[Sub-Sector]],Table2[1Y Return vs Nifty],"&gt;=10")/Table3[[#This Row],[Count]]</f>
        <v>0.6428571428571429</v>
      </c>
      <c r="H71" s="1">
        <f>COUNTIFS(Table2[Sub-Sector],Table3[[#This Row],[Sub-Sector]],Table2[RSI Exponential â€“ 14D],"&gt;=50")/Table3[[#This Row],[Count]]</f>
        <v>7.1428571428571425E-2</v>
      </c>
      <c r="I71" s="1">
        <f>COUNTIFS(Table2[Sub-Sector],Table3[[#This Row],[Sub-Sector]],Table2[Relative Volume],"&gt;=1")/Table3[[#This Row],[Count]]</f>
        <v>0.6428571428571429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0.6428571428571429</v>
      </c>
      <c r="N71" s="1">
        <f>COUNTIFS(Table2[Sub-Sector],Table3[[#This Row],[Sub-Sector]],Table2[% Away From Current Month Low],"&gt;=0.05")/Table3[[#This Row],[Count]]</f>
        <v>0.14285714285714285</v>
      </c>
      <c r="O71" s="1">
        <f>COUNTIFS(Table2[Sub-Sector],Table3[[#This Row],[Sub-Sector]],Table2[% Away From Current Month High],"&lt;=0.05")/Table3[[#This Row],[Count]]</f>
        <v>0</v>
      </c>
      <c r="P71" s="1">
        <f>COUNTIFS(Table2[Sub-Sector],Table3[[#This Row],[Sub-Sector]],Table2[% Away From 52W High],"&lt;=10")/Table3[[#This Row],[Count]]</f>
        <v>7.1428571428571425E-2</v>
      </c>
      <c r="Q71" s="1">
        <f>COUNTIFS(Table2[Sub-Sector],Table3[[#This Row],[Sub-Sector]],Table2[% Away From 52W Low],"&gt;=10")/Table3[[#This Row],[Count]]</f>
        <v>0.9285714285714286</v>
      </c>
      <c r="R71" s="1">
        <f>COUNTIFS(Table2[Sub-Sector],Table3[[#This Row],[Sub-Sector]],Table2[% Price above 20 EMA],"&gt;=0")/Table3[[#This Row],[Count]]</f>
        <v>7.1428571428571425E-2</v>
      </c>
      <c r="S71" s="1">
        <f>COUNTIFS(Table2[Sub-Sector],Table3[[#This Row],[Sub-Sector]],Table2[% Price above 50 EMA],"&gt;=0")/Table3[[#This Row],[Count]]</f>
        <v>0.42857142857142855</v>
      </c>
      <c r="T71" s="1">
        <f>COUNTIFS(Table2[Sub-Sector],Table3[[#This Row],[Sub-Sector]],Table2[% Price above 200 EMA],"&gt;=0")/Table3[[#This Row],[Count]]</f>
        <v>0.7142857142857143</v>
      </c>
      <c r="U71" s="1">
        <f>COUNTIFS(Table2[Sub-Sector],Table3[[#This Row],[Sub-Sector]],Table2[Rate of Change - Zone],"Positive")/Table3[[#This Row],[Count]]</f>
        <v>0.14285714285714285</v>
      </c>
      <c r="V71" s="1">
        <f>COUNTIFS(Table2[Sub-Sector],Table3[[#This Row],[Sub-Sector]],Table2[Sharpe Ratio],"&gt;=0.10")/Table3[[#This Row],[Count]]</f>
        <v>0.21428571428571427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</v>
      </c>
      <c r="X71">
        <f>_xlfn.RANK.AVG(Table3[[#This Row],[Score]],Table3[Score],1)</f>
        <v>62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71">
        <f>_xlfn.RANK.AVG(Table3[[#This Row],[Score 2 ]],Table3[[Score 2 ]],1)</f>
        <v>70</v>
      </c>
    </row>
    <row r="72" spans="1:26" x14ac:dyDescent="0.3">
      <c r="A72" t="s">
        <v>43</v>
      </c>
      <c r="B72">
        <f>COUNTIFS(Table2[Sub-Sector],Table3[[#This Row],[Sub-Sector]])</f>
        <v>2</v>
      </c>
      <c r="C72" s="1">
        <f>COUNTIFS(Table2[Sub-Sector],Table3[[#This Row],[Sub-Sector]],Table2[Uptrend],"Uptrend")/Table3[[#This Row],[Count]]</f>
        <v>1</v>
      </c>
      <c r="D72" s="1">
        <f>COUNTIFS(Table2[Sub-Sector],Table3[[#This Row],[Sub-Sector]],Table2[1W Return vs Nifty],"&gt;=5")/Table3[[#This Row],[Count]]</f>
        <v>0.5</v>
      </c>
      <c r="E72" s="1">
        <f>COUNTIFS(Table2[Sub-Sector],Table3[[#This Row],[Sub-Sector]],Table2[1M Return vs Nifty],"&gt;=5")/Table3[[#This Row],[Count]]</f>
        <v>1</v>
      </c>
      <c r="F72" s="1">
        <f>COUNTIFS(Table2[Sub-Sector],Table3[[#This Row],[Sub-Sector]],Table2[6M Return vs Nifty],"&gt;=10")/Table3[[#This Row],[Count]]</f>
        <v>0.5</v>
      </c>
      <c r="G72" s="1">
        <f>COUNTIFS(Table2[Sub-Sector],Table3[[#This Row],[Sub-Sector]],Table2[1Y Return vs Nifty],"&gt;=10")/Table3[[#This Row],[Count]]</f>
        <v>0.5</v>
      </c>
      <c r="H72" s="1">
        <f>COUNTIFS(Table2[Sub-Sector],Table3[[#This Row],[Sub-Sector]],Table2[RSI Exponential â€“ 14D],"&gt;=50")/Table3[[#This Row],[Count]]</f>
        <v>1</v>
      </c>
      <c r="I72" s="1">
        <f>COUNTIFS(Table2[Sub-Sector],Table3[[#This Row],[Sub-Sector]],Table2[Relative Volume],"&gt;=1")/Table3[[#This Row],[Count]]</f>
        <v>0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</v>
      </c>
      <c r="M72" s="1">
        <f>COUNTIFS(Table2[Sub-Sector],Table3[[#This Row],[Sub-Sector]],Table2[% Away From Current Week High],"&lt;=0.05")/Table3[[#This Row],[Count]]</f>
        <v>1</v>
      </c>
      <c r="N72" s="1">
        <f>COUNTIFS(Table2[Sub-Sector],Table3[[#This Row],[Sub-Sector]],Table2[% Away From Current Month Low],"&gt;=0.05")/Table3[[#This Row],[Count]]</f>
        <v>0.5</v>
      </c>
      <c r="O72" s="1">
        <f>COUNTIFS(Table2[Sub-Sector],Table3[[#This Row],[Sub-Sector]],Table2[% Away From Current Month High],"&lt;=0.05")/Table3[[#This Row],[Count]]</f>
        <v>1</v>
      </c>
      <c r="P72" s="1">
        <f>COUNTIFS(Table2[Sub-Sector],Table3[[#This Row],[Sub-Sector]],Table2[% Away From 52W High],"&lt;=10")/Table3[[#This Row],[Count]]</f>
        <v>1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1</v>
      </c>
      <c r="S72" s="1">
        <f>COUNTIFS(Table2[Sub-Sector],Table3[[#This Row],[Sub-Sector]],Table2[% Price above 50 EMA],"&gt;=0")/Table3[[#This Row],[Count]]</f>
        <v>1</v>
      </c>
      <c r="T72" s="1">
        <f>COUNTIFS(Table2[Sub-Sector],Table3[[#This Row],[Sub-Sector]],Table2[% Price above 200 EMA],"&gt;=0")/Table3[[#This Row],[Count]]</f>
        <v>1</v>
      </c>
      <c r="U72" s="1">
        <f>COUNTIFS(Table2[Sub-Sector],Table3[[#This Row],[Sub-Sector]],Table2[Rate of Change - Zone],"Positive")/Table3[[#This Row],[Count]]</f>
        <v>0.5</v>
      </c>
      <c r="V72" s="1">
        <f>COUNTIFS(Table2[Sub-Sector],Table3[[#This Row],[Sub-Sector]],Table2[Sharpe Ratio],"&gt;=0.10")/Table3[[#This Row],[Count]]</f>
        <v>1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285</v>
      </c>
      <c r="X72">
        <f>_xlfn.RANK.AVG(Table3[[#This Row],[Score]],Table3[Score],1)</f>
        <v>24.5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</v>
      </c>
      <c r="Z72">
        <f>_xlfn.RANK.AVG(Table3[[#This Row],[Score 2 ]],Table3[[Score 2 ]],1)</f>
        <v>71.5</v>
      </c>
    </row>
    <row r="73" spans="1:26" x14ac:dyDescent="0.3">
      <c r="A73" t="s">
        <v>40</v>
      </c>
      <c r="B73">
        <f>COUNTIFS(Table2[Sub-Sector],Table3[[#This Row],[Sub-Sector]])</f>
        <v>2</v>
      </c>
      <c r="C73" s="1">
        <f>COUNTIFS(Table2[Sub-Sector],Table3[[#This Row],[Sub-Sector]],Table2[Uptrend],"Uptrend")/Table3[[#This Row],[Count]]</f>
        <v>1</v>
      </c>
      <c r="D73" s="1">
        <f>COUNTIFS(Table2[Sub-Sector],Table3[[#This Row],[Sub-Sector]],Table2[1W Return vs Nifty],"&gt;=5")/Table3[[#This Row],[Count]]</f>
        <v>0.5</v>
      </c>
      <c r="E73" s="1">
        <f>COUNTIFS(Table2[Sub-Sector],Table3[[#This Row],[Sub-Sector]],Table2[1M Return vs Nifty],"&gt;=5")/Table3[[#This Row],[Count]]</f>
        <v>1</v>
      </c>
      <c r="F73" s="1">
        <f>COUNTIFS(Table2[Sub-Sector],Table3[[#This Row],[Sub-Sector]],Table2[6M Return vs Nifty],"&gt;=10")/Table3[[#This Row],[Count]]</f>
        <v>0.5</v>
      </c>
      <c r="G73" s="1">
        <f>COUNTIFS(Table2[Sub-Sector],Table3[[#This Row],[Sub-Sector]],Table2[1Y Return vs Nifty],"&gt;=10")/Table3[[#This Row],[Count]]</f>
        <v>0.5</v>
      </c>
      <c r="H73" s="1">
        <f>COUNTIFS(Table2[Sub-Sector],Table3[[#This Row],[Sub-Sector]],Table2[RSI Exponential â€“ 14D],"&gt;=50")/Table3[[#This Row],[Count]]</f>
        <v>1</v>
      </c>
      <c r="I73" s="1">
        <f>COUNTIFS(Table2[Sub-Sector],Table3[[#This Row],[Sub-Sector]],Table2[Relative Volume],"&gt;=1")/Table3[[#This Row],[Count]]</f>
        <v>0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</v>
      </c>
      <c r="M73" s="1">
        <f>COUNTIFS(Table2[Sub-Sector],Table3[[#This Row],[Sub-Sector]],Table2[% Away From Current Week High],"&lt;=0.05")/Table3[[#This Row],[Count]]</f>
        <v>0.5</v>
      </c>
      <c r="N73" s="1">
        <f>COUNTIFS(Table2[Sub-Sector],Table3[[#This Row],[Sub-Sector]],Table2[% Away From Current Month Low],"&gt;=0.05")/Table3[[#This Row],[Count]]</f>
        <v>0.5</v>
      </c>
      <c r="O73" s="1">
        <f>COUNTIFS(Table2[Sub-Sector],Table3[[#This Row],[Sub-Sector]],Table2[% Away From Current Month High],"&lt;=0.05")/Table3[[#This Row],[Count]]</f>
        <v>0.5</v>
      </c>
      <c r="P73" s="1">
        <f>COUNTIFS(Table2[Sub-Sector],Table3[[#This Row],[Sub-Sector]],Table2[% Away From 52W High],"&lt;=10")/Table3[[#This Row],[Count]]</f>
        <v>1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1</v>
      </c>
      <c r="S73" s="1">
        <f>COUNTIFS(Table2[Sub-Sector],Table3[[#This Row],[Sub-Sector]],Table2[% Price above 50 EMA],"&gt;=0")/Table3[[#This Row],[Count]]</f>
        <v>1</v>
      </c>
      <c r="T73" s="1">
        <f>COUNTIFS(Table2[Sub-Sector],Table3[[#This Row],[Sub-Sector]],Table2[% Price above 200 EMA],"&gt;=0")/Table3[[#This Row],[Count]]</f>
        <v>1</v>
      </c>
      <c r="U73" s="1">
        <f>COUNTIFS(Table2[Sub-Sector],Table3[[#This Row],[Sub-Sector]],Table2[Rate of Change - Zone],"Positive")/Table3[[#This Row],[Count]]</f>
        <v>0.5</v>
      </c>
      <c r="V73" s="1">
        <f>COUNTIFS(Table2[Sub-Sector],Table3[[#This Row],[Sub-Sector]],Table2[Sharpe Ratio],"&gt;=0.10")/Table3[[#This Row],[Count]]</f>
        <v>0.5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285</v>
      </c>
      <c r="X73">
        <f>_xlfn.RANK.AVG(Table3[[#This Row],[Score]],Table3[Score],1)</f>
        <v>24.5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</v>
      </c>
      <c r="Z73">
        <f>_xlfn.RANK.AVG(Table3[[#This Row],[Score 2 ]],Table3[[Score 2 ]],1)</f>
        <v>71.5</v>
      </c>
    </row>
    <row r="74" spans="1:26" x14ac:dyDescent="0.3">
      <c r="A74" t="s">
        <v>1566</v>
      </c>
      <c r="B74">
        <f>COUNTIFS(Table2[Sub-Sector],Table3[[#This Row],[Sub-Sector]])</f>
        <v>2</v>
      </c>
      <c r="C74" s="1">
        <f>COUNTIFS(Table2[Sub-Sector],Table3[[#This Row],[Sub-Sector]],Table2[Uptrend],"Uptrend")/Table3[[#This Row],[Count]]</f>
        <v>1</v>
      </c>
      <c r="D74" s="1">
        <f>COUNTIFS(Table2[Sub-Sector],Table3[[#This Row],[Sub-Sector]],Table2[1W Return vs Nifty],"&gt;=5")/Table3[[#This Row],[Count]]</f>
        <v>0.5</v>
      </c>
      <c r="E74" s="1">
        <f>COUNTIFS(Table2[Sub-Sector],Table3[[#This Row],[Sub-Sector]],Table2[1M Return vs Nifty],"&gt;=5")/Table3[[#This Row],[Count]]</f>
        <v>0.5</v>
      </c>
      <c r="F74" s="1">
        <f>COUNTIFS(Table2[Sub-Sector],Table3[[#This Row],[Sub-Sector]],Table2[6M Return vs Nifty],"&gt;=10")/Table3[[#This Row],[Count]]</f>
        <v>0</v>
      </c>
      <c r="G74" s="1">
        <f>COUNTIFS(Table2[Sub-Sector],Table3[[#This Row],[Sub-Sector]],Table2[1Y Return vs Nifty],"&gt;=10")/Table3[[#This Row],[Count]]</f>
        <v>0.5</v>
      </c>
      <c r="H74" s="1">
        <f>COUNTIFS(Table2[Sub-Sector],Table3[[#This Row],[Sub-Sector]],Table2[RSI Exponential â€“ 14D],"&gt;=50")/Table3[[#This Row],[Count]]</f>
        <v>0</v>
      </c>
      <c r="I74" s="1">
        <f>COUNTIFS(Table2[Sub-Sector],Table3[[#This Row],[Sub-Sector]],Table2[Relative Volume],"&gt;=1")/Table3[[#This Row],[Count]]</f>
        <v>0.5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</v>
      </c>
      <c r="M74" s="1">
        <f>COUNTIFS(Table2[Sub-Sector],Table3[[#This Row],[Sub-Sector]],Table2[% Away From Current Week High],"&lt;=0.05")/Table3[[#This Row],[Count]]</f>
        <v>0.5</v>
      </c>
      <c r="N74" s="1">
        <f>COUNTIFS(Table2[Sub-Sector],Table3[[#This Row],[Sub-Sector]],Table2[% Away From Current Month Low],"&gt;=0.05")/Table3[[#This Row],[Count]]</f>
        <v>0.5</v>
      </c>
      <c r="O74" s="1">
        <f>COUNTIFS(Table2[Sub-Sector],Table3[[#This Row],[Sub-Sector]],Table2[% Away From Current Month High],"&lt;=0.05")/Table3[[#This Row],[Count]]</f>
        <v>0</v>
      </c>
      <c r="P74" s="1">
        <f>COUNTIFS(Table2[Sub-Sector],Table3[[#This Row],[Sub-Sector]],Table2[% Away From 52W High],"&lt;=10")/Table3[[#This Row],[Count]]</f>
        <v>0.5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</v>
      </c>
      <c r="S74" s="1">
        <f>COUNTIFS(Table2[Sub-Sector],Table3[[#This Row],[Sub-Sector]],Table2[% Price above 50 EMA],"&gt;=0")/Table3[[#This Row],[Count]]</f>
        <v>1</v>
      </c>
      <c r="T74" s="1">
        <f>COUNTIFS(Table2[Sub-Sector],Table3[[#This Row],[Sub-Sector]],Table2[% Price above 200 EMA],"&gt;=0")/Table3[[#This Row],[Count]]</f>
        <v>1</v>
      </c>
      <c r="U74" s="1">
        <f>COUNTIFS(Table2[Sub-Sector],Table3[[#This Row],[Sub-Sector]],Table2[Rate of Change - Zone],"Positive")/Table3[[#This Row],[Count]]</f>
        <v>0.5</v>
      </c>
      <c r="V74" s="1">
        <f>COUNTIFS(Table2[Sub-Sector],Table3[[#This Row],[Sub-Sector]],Table2[Sharpe Ratio],"&gt;=0.10")/Table3[[#This Row],[Count]]</f>
        <v>0.5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308</v>
      </c>
      <c r="X74">
        <f>_xlfn.RANK.AVG(Table3[[#This Row],[Score]],Table3[Score],1)</f>
        <v>30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74">
        <f>_xlfn.RANK.AVG(Table3[[#This Row],[Score 2 ]],Table3[[Score 2 ]],1)</f>
        <v>73</v>
      </c>
    </row>
    <row r="75" spans="1:26" x14ac:dyDescent="0.3">
      <c r="A75" t="s">
        <v>482</v>
      </c>
      <c r="B75">
        <f>COUNTIFS(Table2[Sub-Sector],Table3[[#This Row],[Sub-Sector]])</f>
        <v>6</v>
      </c>
      <c r="C75" s="1">
        <f>COUNTIFS(Table2[Sub-Sector],Table3[[#This Row],[Sub-Sector]],Table2[Uptrend],"Uptrend")/Table3[[#This Row],[Count]]</f>
        <v>0.5</v>
      </c>
      <c r="D75" s="1">
        <f>COUNTIFS(Table2[Sub-Sector],Table3[[#This Row],[Sub-Sector]],Table2[1W Return vs Nifty],"&gt;=5")/Table3[[#This Row],[Count]]</f>
        <v>0.16666666666666666</v>
      </c>
      <c r="E75" s="1">
        <f>COUNTIFS(Table2[Sub-Sector],Table3[[#This Row],[Sub-Sector]],Table2[1M Return vs Nifty],"&gt;=5")/Table3[[#This Row],[Count]]</f>
        <v>0.33333333333333331</v>
      </c>
      <c r="F75" s="1">
        <f>COUNTIFS(Table2[Sub-Sector],Table3[[#This Row],[Sub-Sector]],Table2[6M Return vs Nifty],"&gt;=10")/Table3[[#This Row],[Count]]</f>
        <v>0.16666666666666666</v>
      </c>
      <c r="G75" s="1">
        <f>COUNTIFS(Table2[Sub-Sector],Table3[[#This Row],[Sub-Sector]],Table2[1Y Return vs Nifty],"&gt;=10")/Table3[[#This Row],[Count]]</f>
        <v>0</v>
      </c>
      <c r="H75" s="1">
        <f>COUNTIFS(Table2[Sub-Sector],Table3[[#This Row],[Sub-Sector]],Table2[RSI Exponential â€“ 14D],"&gt;=50")/Table3[[#This Row],[Count]]</f>
        <v>0.33333333333333331</v>
      </c>
      <c r="I75" s="1">
        <f>COUNTIFS(Table2[Sub-Sector],Table3[[#This Row],[Sub-Sector]],Table2[Relative Volume],"&gt;=1")/Table3[[#This Row],[Count]]</f>
        <v>0.83333333333333337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0.16666666666666666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0.33333333333333331</v>
      </c>
      <c r="O75" s="1">
        <f>COUNTIFS(Table2[Sub-Sector],Table3[[#This Row],[Sub-Sector]],Table2[% Away From Current Month High],"&lt;=0.05")/Table3[[#This Row],[Count]]</f>
        <v>0.33333333333333331</v>
      </c>
      <c r="P75" s="1">
        <f>COUNTIFS(Table2[Sub-Sector],Table3[[#This Row],[Sub-Sector]],Table2[% Away From 52W High],"&lt;=10")/Table3[[#This Row],[Count]]</f>
        <v>0.16666666666666666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0.33333333333333331</v>
      </c>
      <c r="S75" s="1">
        <f>COUNTIFS(Table2[Sub-Sector],Table3[[#This Row],[Sub-Sector]],Table2[% Price above 50 EMA],"&gt;=0")/Table3[[#This Row],[Count]]</f>
        <v>0.33333333333333331</v>
      </c>
      <c r="T75" s="1">
        <f>COUNTIFS(Table2[Sub-Sector],Table3[[#This Row],[Sub-Sector]],Table2[% Price above 200 EMA],"&gt;=0")/Table3[[#This Row],[Count]]</f>
        <v>0.33333333333333331</v>
      </c>
      <c r="U75" s="1">
        <f>COUNTIFS(Table2[Sub-Sector],Table3[[#This Row],[Sub-Sector]],Table2[Rate of Change - Zone],"Positive")/Table3[[#This Row],[Count]]</f>
        <v>0.33333333333333331</v>
      </c>
      <c r="V75" s="1">
        <f>COUNTIFS(Table2[Sub-Sector],Table3[[#This Row],[Sub-Sector]],Table2[Sharpe Ratio],"&gt;=0.10")/Table3[[#This Row],[Count]]</f>
        <v>0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425.5</v>
      </c>
      <c r="X75">
        <f>_xlfn.RANK.AVG(Table3[[#This Row],[Score]],Table3[Score],1)</f>
        <v>59.5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</v>
      </c>
      <c r="Z75">
        <f>_xlfn.RANK.AVG(Table3[[#This Row],[Score 2 ]],Table3[[Score 2 ]],1)</f>
        <v>74</v>
      </c>
    </row>
    <row r="76" spans="1:26" x14ac:dyDescent="0.3">
      <c r="A76" t="s">
        <v>95</v>
      </c>
      <c r="B76">
        <f>COUNTIFS(Table2[Sub-Sector],Table3[[#This Row],[Sub-Sector]])</f>
        <v>5</v>
      </c>
      <c r="C76" s="1">
        <f>COUNTIFS(Table2[Sub-Sector],Table3[[#This Row],[Sub-Sector]],Table2[Uptrend],"Uptrend")/Table3[[#This Row],[Count]]</f>
        <v>0.6</v>
      </c>
      <c r="D76" s="1">
        <f>COUNTIFS(Table2[Sub-Sector],Table3[[#This Row],[Sub-Sector]],Table2[1W Return vs Nifty],"&gt;=5")/Table3[[#This Row],[Count]]</f>
        <v>0.2</v>
      </c>
      <c r="E76" s="1">
        <f>COUNTIFS(Table2[Sub-Sector],Table3[[#This Row],[Sub-Sector]],Table2[1M Return vs Nifty],"&gt;=5")/Table3[[#This Row],[Count]]</f>
        <v>0.6</v>
      </c>
      <c r="F76" s="1">
        <f>COUNTIFS(Table2[Sub-Sector],Table3[[#This Row],[Sub-Sector]],Table2[6M Return vs Nifty],"&gt;=10")/Table3[[#This Row],[Count]]</f>
        <v>0.6</v>
      </c>
      <c r="G76" s="1">
        <f>COUNTIFS(Table2[Sub-Sector],Table3[[#This Row],[Sub-Sector]],Table2[1Y Return vs Nifty],"&gt;=10")/Table3[[#This Row],[Count]]</f>
        <v>0.6</v>
      </c>
      <c r="H76" s="1">
        <f>COUNTIFS(Table2[Sub-Sector],Table3[[#This Row],[Sub-Sector]],Table2[RSI Exponential â€“ 14D],"&gt;=50")/Table3[[#This Row],[Count]]</f>
        <v>0.8</v>
      </c>
      <c r="I76" s="1">
        <f>COUNTIFS(Table2[Sub-Sector],Table3[[#This Row],[Sub-Sector]],Table2[Relative Volume],"&gt;=1")/Table3[[#This Row],[Count]]</f>
        <v>0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0.8</v>
      </c>
      <c r="L76" s="1">
        <f>COUNTIFS(Table2[Sub-Sector],Table3[[#This Row],[Sub-Sector]],Table2[% Away From Current Week Low],"&gt;=0.05")/Table3[[#This Row],[Count]]</f>
        <v>0.4</v>
      </c>
      <c r="M76" s="1">
        <f>COUNTIFS(Table2[Sub-Sector],Table3[[#This Row],[Sub-Sector]],Table2[% Away From Current Week High],"&lt;=0.05")/Table3[[#This Row],[Count]]</f>
        <v>0.8</v>
      </c>
      <c r="N76" s="1">
        <f>COUNTIFS(Table2[Sub-Sector],Table3[[#This Row],[Sub-Sector]],Table2[% Away From Current Month Low],"&gt;=0.05")/Table3[[#This Row],[Count]]</f>
        <v>0.6</v>
      </c>
      <c r="O76" s="1">
        <f>COUNTIFS(Table2[Sub-Sector],Table3[[#This Row],[Sub-Sector]],Table2[% Away From Current Month High],"&lt;=0.05")/Table3[[#This Row],[Count]]</f>
        <v>0.4</v>
      </c>
      <c r="P76" s="1">
        <f>COUNTIFS(Table2[Sub-Sector],Table3[[#This Row],[Sub-Sector]],Table2[% Away From 52W High],"&lt;=10")/Table3[[#This Row],[Count]]</f>
        <v>0.2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0.8</v>
      </c>
      <c r="S76" s="1">
        <f>COUNTIFS(Table2[Sub-Sector],Table3[[#This Row],[Sub-Sector]],Table2[% Price above 50 EMA],"&gt;=0")/Table3[[#This Row],[Count]]</f>
        <v>0.8</v>
      </c>
      <c r="T76" s="1">
        <f>COUNTIFS(Table2[Sub-Sector],Table3[[#This Row],[Sub-Sector]],Table2[% Price above 200 EMA],"&gt;=0")/Table3[[#This Row],[Count]]</f>
        <v>0.6</v>
      </c>
      <c r="U76" s="1">
        <f>COUNTIFS(Table2[Sub-Sector],Table3[[#This Row],[Sub-Sector]],Table2[Rate of Change - Zone],"Positive")/Table3[[#This Row],[Count]]</f>
        <v>0.2</v>
      </c>
      <c r="V76" s="1">
        <f>COUNTIFS(Table2[Sub-Sector],Table3[[#This Row],[Sub-Sector]],Table2[Sharpe Ratio],"&gt;=0.10")/Table3[[#This Row],[Count]]</f>
        <v>0.4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385.5</v>
      </c>
      <c r="X76">
        <f>_xlfn.RANK.AVG(Table3[[#This Row],[Score]],Table3[Score],1)</f>
        <v>50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263.5</v>
      </c>
      <c r="Z76">
        <f>_xlfn.RANK.AVG(Table3[[#This Row],[Score 2 ]],Table3[[Score 2 ]],1)</f>
        <v>75</v>
      </c>
    </row>
    <row r="77" spans="1:26" x14ac:dyDescent="0.3">
      <c r="A77" t="s">
        <v>98</v>
      </c>
      <c r="B77">
        <f>COUNTIFS(Table2[Sub-Sector],Table3[[#This Row],[Sub-Sector]])</f>
        <v>4</v>
      </c>
      <c r="C77" s="1">
        <f>COUNTIFS(Table2[Sub-Sector],Table3[[#This Row],[Sub-Sector]],Table2[Uptrend],"Uptrend")/Table3[[#This Row],[Count]]</f>
        <v>0.25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0.25</v>
      </c>
      <c r="F77" s="1">
        <f>COUNTIFS(Table2[Sub-Sector],Table3[[#This Row],[Sub-Sector]],Table2[6M Return vs Nifty],"&gt;=10")/Table3[[#This Row],[Count]]</f>
        <v>0</v>
      </c>
      <c r="G77" s="1">
        <f>COUNTIFS(Table2[Sub-Sector],Table3[[#This Row],[Sub-Sector]],Table2[1Y Return vs Nifty],"&gt;=10")/Table3[[#This Row],[Count]]</f>
        <v>0</v>
      </c>
      <c r="H77" s="1">
        <f>COUNTIFS(Table2[Sub-Sector],Table3[[#This Row],[Sub-Sector]],Table2[RSI Exponential â€“ 14D],"&gt;=50")/Table3[[#This Row],[Count]]</f>
        <v>0.25</v>
      </c>
      <c r="I77" s="1">
        <f>COUNTIFS(Table2[Sub-Sector],Table3[[#This Row],[Sub-Sector]],Table2[Relative Volume],"&gt;=1")/Table3[[#This Row],[Count]]</f>
        <v>0.75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1</v>
      </c>
      <c r="N77" s="1">
        <f>COUNTIFS(Table2[Sub-Sector],Table3[[#This Row],[Sub-Sector]],Table2[% Away From Current Month Low],"&gt;=0.05")/Table3[[#This Row],[Count]]</f>
        <v>0</v>
      </c>
      <c r="O77" s="1">
        <f>COUNTIFS(Table2[Sub-Sector],Table3[[#This Row],[Sub-Sector]],Table2[% Away From Current Month High],"&lt;=0.05")/Table3[[#This Row],[Count]]</f>
        <v>0.5</v>
      </c>
      <c r="P77" s="1">
        <f>COUNTIFS(Table2[Sub-Sector],Table3[[#This Row],[Sub-Sector]],Table2[% Away From 52W High],"&lt;=10")/Table3[[#This Row],[Count]]</f>
        <v>0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0.5</v>
      </c>
      <c r="S77" s="1">
        <f>COUNTIFS(Table2[Sub-Sector],Table3[[#This Row],[Sub-Sector]],Table2[% Price above 50 EMA],"&gt;=0")/Table3[[#This Row],[Count]]</f>
        <v>0.75</v>
      </c>
      <c r="T77" s="1">
        <f>COUNTIFS(Table2[Sub-Sector],Table3[[#This Row],[Sub-Sector]],Table2[% Price above 200 EMA],"&gt;=0")/Table3[[#This Row],[Count]]</f>
        <v>0.5</v>
      </c>
      <c r="U77" s="1">
        <f>COUNTIFS(Table2[Sub-Sector],Table3[[#This Row],[Sub-Sector]],Table2[Rate of Change - Zone],"Positive")/Table3[[#This Row],[Count]]</f>
        <v>0.5</v>
      </c>
      <c r="V77" s="1">
        <f>COUNTIFS(Table2[Sub-Sector],Table3[[#This Row],[Sub-Sector]],Table2[Sharpe Ratio],"&gt;=0.10")/Table3[[#This Row],[Count]]</f>
        <v>0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514.5</v>
      </c>
      <c r="X77">
        <f>_xlfn.RANK.AVG(Table3[[#This Row],[Score]],Table3[Score],1)</f>
        <v>83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264.5</v>
      </c>
      <c r="Z77">
        <f>_xlfn.RANK.AVG(Table3[[#This Row],[Score 2 ]],Table3[[Score 2 ]],1)</f>
        <v>76</v>
      </c>
    </row>
    <row r="78" spans="1:26" x14ac:dyDescent="0.3">
      <c r="A78" t="s">
        <v>1433</v>
      </c>
      <c r="B78">
        <f>COUNTIFS(Table2[Sub-Sector],Table3[[#This Row],[Sub-Sector]])</f>
        <v>3</v>
      </c>
      <c r="C78" s="1">
        <f>COUNTIFS(Table2[Sub-Sector],Table3[[#This Row],[Sub-Sector]],Table2[Uptrend],"Uptrend")/Table3[[#This Row],[Count]]</f>
        <v>0.33333333333333331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0.33333333333333331</v>
      </c>
      <c r="F78" s="1">
        <f>COUNTIFS(Table2[Sub-Sector],Table3[[#This Row],[Sub-Sector]],Table2[6M Return vs Nifty],"&gt;=10")/Table3[[#This Row],[Count]]</f>
        <v>0</v>
      </c>
      <c r="G78" s="1">
        <f>COUNTIFS(Table2[Sub-Sector],Table3[[#This Row],[Sub-Sector]],Table2[1Y Return vs Nifty],"&gt;=10")/Table3[[#This Row],[Count]]</f>
        <v>0.33333333333333331</v>
      </c>
      <c r="H78" s="1">
        <f>COUNTIFS(Table2[Sub-Sector],Table3[[#This Row],[Sub-Sector]],Table2[RSI Exponential â€“ 14D],"&gt;=50")/Table3[[#This Row],[Count]]</f>
        <v>0.33333333333333331</v>
      </c>
      <c r="I78" s="1">
        <f>COUNTIFS(Table2[Sub-Sector],Table3[[#This Row],[Sub-Sector]],Table2[Relative Volume],"&gt;=1")/Table3[[#This Row],[Count]]</f>
        <v>0.66666666666666663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</v>
      </c>
      <c r="M78" s="1">
        <f>COUNTIFS(Table2[Sub-Sector],Table3[[#This Row],[Sub-Sector]],Table2[% Away From Current Week High],"&lt;=0.05")/Table3[[#This Row],[Count]]</f>
        <v>0.66666666666666663</v>
      </c>
      <c r="N78" s="1">
        <f>COUNTIFS(Table2[Sub-Sector],Table3[[#This Row],[Sub-Sector]],Table2[% Away From Current Month Low],"&gt;=0.05")/Table3[[#This Row],[Count]]</f>
        <v>0</v>
      </c>
      <c r="O78" s="1">
        <f>COUNTIFS(Table2[Sub-Sector],Table3[[#This Row],[Sub-Sector]],Table2[% Away From Current Month High],"&lt;=0.05")/Table3[[#This Row],[Count]]</f>
        <v>0</v>
      </c>
      <c r="P78" s="1">
        <f>COUNTIFS(Table2[Sub-Sector],Table3[[#This Row],[Sub-Sector]],Table2[% Away From 52W High],"&lt;=10")/Table3[[#This Row],[Count]]</f>
        <v>0.33333333333333331</v>
      </c>
      <c r="Q78" s="1">
        <f>COUNTIFS(Table2[Sub-Sector],Table3[[#This Row],[Sub-Sector]],Table2[% Away From 52W Low],"&gt;=10")/Table3[[#This Row],[Count]]</f>
        <v>1</v>
      </c>
      <c r="R78" s="1">
        <f>COUNTIFS(Table2[Sub-Sector],Table3[[#This Row],[Sub-Sector]],Table2[% Price above 20 EMA],"&gt;=0")/Table3[[#This Row],[Count]]</f>
        <v>0.33333333333333331</v>
      </c>
      <c r="S78" s="1">
        <f>COUNTIFS(Table2[Sub-Sector],Table3[[#This Row],[Sub-Sector]],Table2[% Price above 50 EMA],"&gt;=0")/Table3[[#This Row],[Count]]</f>
        <v>0.33333333333333331</v>
      </c>
      <c r="T78" s="1">
        <f>COUNTIFS(Table2[Sub-Sector],Table3[[#This Row],[Sub-Sector]],Table2[% Price above 200 EMA],"&gt;=0")/Table3[[#This Row],[Count]]</f>
        <v>0.33333333333333331</v>
      </c>
      <c r="U78" s="1">
        <f>COUNTIFS(Table2[Sub-Sector],Table3[[#This Row],[Sub-Sector]],Table2[Rate of Change - Zone],"Positive")/Table3[[#This Row],[Count]]</f>
        <v>0.33333333333333331</v>
      </c>
      <c r="V78" s="1">
        <f>COUNTIFS(Table2[Sub-Sector],Table3[[#This Row],[Sub-Sector]],Table2[Sharpe Ratio],"&gt;=0.10")/Table3[[#This Row],[Count]]</f>
        <v>0.33333333333333331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</v>
      </c>
      <c r="X78">
        <f>_xlfn.RANK.AVG(Table3[[#This Row],[Score]],Table3[Score],1)</f>
        <v>75.5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268.5</v>
      </c>
      <c r="Z78">
        <f>_xlfn.RANK.AVG(Table3[[#This Row],[Score 2 ]],Table3[[Score 2 ]],1)</f>
        <v>77</v>
      </c>
    </row>
    <row r="79" spans="1:26" x14ac:dyDescent="0.3">
      <c r="A79" t="s">
        <v>583</v>
      </c>
      <c r="B79">
        <f>COUNTIFS(Table2[Sub-Sector],Table3[[#This Row],[Sub-Sector]])</f>
        <v>3</v>
      </c>
      <c r="C79" s="1">
        <f>COUNTIFS(Table2[Sub-Sector],Table3[[#This Row],[Sub-Sector]],Table2[Uptrend],"Uptrend")/Table3[[#This Row],[Count]]</f>
        <v>0.33333333333333331</v>
      </c>
      <c r="D79" s="1">
        <f>COUNTIFS(Table2[Sub-Sector],Table3[[#This Row],[Sub-Sector]],Table2[1W Return vs Nifty],"&gt;=5")/Table3[[#This Row],[Count]]</f>
        <v>0.33333333333333331</v>
      </c>
      <c r="E79" s="1">
        <f>COUNTIFS(Table2[Sub-Sector],Table3[[#This Row],[Sub-Sector]],Table2[1M Return vs Nifty],"&gt;=5")/Table3[[#This Row],[Count]]</f>
        <v>0.33333333333333331</v>
      </c>
      <c r="F79" s="1">
        <f>COUNTIFS(Table2[Sub-Sector],Table3[[#This Row],[Sub-Sector]],Table2[6M Return vs Nifty],"&gt;=10")/Table3[[#This Row],[Count]]</f>
        <v>0.33333333333333331</v>
      </c>
      <c r="G79" s="1">
        <f>COUNTIFS(Table2[Sub-Sector],Table3[[#This Row],[Sub-Sector]],Table2[1Y Return vs Nifty],"&gt;=10")/Table3[[#This Row],[Count]]</f>
        <v>0.33333333333333331</v>
      </c>
      <c r="H79" s="1">
        <f>COUNTIFS(Table2[Sub-Sector],Table3[[#This Row],[Sub-Sector]],Table2[RSI Exponential â€“ 14D],"&gt;=50")/Table3[[#This Row],[Count]]</f>
        <v>0.33333333333333331</v>
      </c>
      <c r="I79" s="1">
        <f>COUNTIFS(Table2[Sub-Sector],Table3[[#This Row],[Sub-Sector]],Table2[Relative Volume],"&gt;=1")/Table3[[#This Row],[Count]]</f>
        <v>0.33333333333333331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0.33333333333333331</v>
      </c>
      <c r="M79" s="1">
        <f>COUNTIFS(Table2[Sub-Sector],Table3[[#This Row],[Sub-Sector]],Table2[% Away From Current Week High],"&lt;=0.05")/Table3[[#This Row],[Count]]</f>
        <v>0.33333333333333331</v>
      </c>
      <c r="N79" s="1">
        <f>COUNTIFS(Table2[Sub-Sector],Table3[[#This Row],[Sub-Sector]],Table2[% Away From Current Month Low],"&gt;=0.05")/Table3[[#This Row],[Count]]</f>
        <v>0.66666666666666663</v>
      </c>
      <c r="O79" s="1">
        <f>COUNTIFS(Table2[Sub-Sector],Table3[[#This Row],[Sub-Sector]],Table2[% Away From Current Month High],"&lt;=0.05")/Table3[[#This Row],[Count]]</f>
        <v>0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0.66666666666666663</v>
      </c>
      <c r="R79" s="1">
        <f>COUNTIFS(Table2[Sub-Sector],Table3[[#This Row],[Sub-Sector]],Table2[% Price above 20 EMA],"&gt;=0")/Table3[[#This Row],[Count]]</f>
        <v>0.33333333333333331</v>
      </c>
      <c r="S79" s="1">
        <f>COUNTIFS(Table2[Sub-Sector],Table3[[#This Row],[Sub-Sector]],Table2[% Price above 50 EMA],"&gt;=0")/Table3[[#This Row],[Count]]</f>
        <v>0.66666666666666663</v>
      </c>
      <c r="T79" s="1">
        <f>COUNTIFS(Table2[Sub-Sector],Table3[[#This Row],[Sub-Sector]],Table2[% Price above 200 EMA],"&gt;=0")/Table3[[#This Row],[Count]]</f>
        <v>0.33333333333333331</v>
      </c>
      <c r="U79" s="1">
        <f>COUNTIFS(Table2[Sub-Sector],Table3[[#This Row],[Sub-Sector]],Table2[Rate of Change - Zone],"Positive")/Table3[[#This Row],[Count]]</f>
        <v>0.33333333333333331</v>
      </c>
      <c r="V79" s="1">
        <f>COUNTIFS(Table2[Sub-Sector],Table3[[#This Row],[Sub-Sector]],Table2[Sharpe Ratio],"&gt;=0.10")/Table3[[#This Row],[Count]]</f>
        <v>0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</v>
      </c>
      <c r="X79">
        <f>_xlfn.RANK.AVG(Table3[[#This Row],[Score]],Table3[Score],1)</f>
        <v>64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271.5</v>
      </c>
      <c r="Z79">
        <f>_xlfn.RANK.AVG(Table3[[#This Row],[Score 2 ]],Table3[[Score 2 ]],1)</f>
        <v>78.5</v>
      </c>
    </row>
    <row r="80" spans="1:26" x14ac:dyDescent="0.3">
      <c r="A80" t="s">
        <v>1458</v>
      </c>
      <c r="B80">
        <f>COUNTIFS(Table2[Sub-Sector],Table3[[#This Row],[Sub-Sector]])</f>
        <v>3</v>
      </c>
      <c r="C80" s="1">
        <f>COUNTIFS(Table2[Sub-Sector],Table3[[#This Row],[Sub-Sector]],Table2[Uptrend],"Uptrend")/Table3[[#This Row],[Count]]</f>
        <v>1</v>
      </c>
      <c r="D80" s="1">
        <f>COUNTIFS(Table2[Sub-Sector],Table3[[#This Row],[Sub-Sector]],Table2[1W Return vs Nifty],"&gt;=5")/Table3[[#This Row],[Count]]</f>
        <v>0.66666666666666663</v>
      </c>
      <c r="E80" s="1">
        <f>COUNTIFS(Table2[Sub-Sector],Table3[[#This Row],[Sub-Sector]],Table2[1M Return vs Nifty],"&gt;=5")/Table3[[#This Row],[Count]]</f>
        <v>0.33333333333333331</v>
      </c>
      <c r="F80" s="1">
        <f>COUNTIFS(Table2[Sub-Sector],Table3[[#This Row],[Sub-Sector]],Table2[6M Return vs Nifty],"&gt;=10")/Table3[[#This Row],[Count]]</f>
        <v>0.33333333333333331</v>
      </c>
      <c r="G80" s="1">
        <f>COUNTIFS(Table2[Sub-Sector],Table3[[#This Row],[Sub-Sector]],Table2[1Y Return vs Nifty],"&gt;=10")/Table3[[#This Row],[Count]]</f>
        <v>0.33333333333333331</v>
      </c>
      <c r="H80" s="1">
        <f>COUNTIFS(Table2[Sub-Sector],Table3[[#This Row],[Sub-Sector]],Table2[RSI Exponential â€“ 14D],"&gt;=50")/Table3[[#This Row],[Count]]</f>
        <v>0.33333333333333331</v>
      </c>
      <c r="I80" s="1">
        <f>COUNTIFS(Table2[Sub-Sector],Table3[[#This Row],[Sub-Sector]],Table2[Relative Volume],"&gt;=1")/Table3[[#This Row],[Count]]</f>
        <v>0.33333333333333331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0.33333333333333331</v>
      </c>
      <c r="L80" s="1">
        <f>COUNTIFS(Table2[Sub-Sector],Table3[[#This Row],[Sub-Sector]],Table2[% Away From Current Week Low],"&gt;=0.05")/Table3[[#This Row],[Count]]</f>
        <v>0.33333333333333331</v>
      </c>
      <c r="M80" s="1">
        <f>COUNTIFS(Table2[Sub-Sector],Table3[[#This Row],[Sub-Sector]],Table2[% Away From Current Week High],"&lt;=0.05")/Table3[[#This Row],[Count]]</f>
        <v>0.33333333333333331</v>
      </c>
      <c r="N80" s="1">
        <f>COUNTIFS(Table2[Sub-Sector],Table3[[#This Row],[Sub-Sector]],Table2[% Away From Current Month Low],"&gt;=0.05")/Table3[[#This Row],[Count]]</f>
        <v>0.33333333333333331</v>
      </c>
      <c r="O80" s="1">
        <f>COUNTIFS(Table2[Sub-Sector],Table3[[#This Row],[Sub-Sector]],Table2[% Away From Current Month High],"&lt;=0.05")/Table3[[#This Row],[Count]]</f>
        <v>0.33333333333333331</v>
      </c>
      <c r="P80" s="1">
        <f>COUNTIFS(Table2[Sub-Sector],Table3[[#This Row],[Sub-Sector]],Table2[% Away From 52W High],"&lt;=10")/Table3[[#This Row],[Count]]</f>
        <v>0.66666666666666663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0.33333333333333331</v>
      </c>
      <c r="S80" s="1">
        <f>COUNTIFS(Table2[Sub-Sector],Table3[[#This Row],[Sub-Sector]],Table2[% Price above 50 EMA],"&gt;=0")/Table3[[#This Row],[Count]]</f>
        <v>1</v>
      </c>
      <c r="T80" s="1">
        <f>COUNTIFS(Table2[Sub-Sector],Table3[[#This Row],[Sub-Sector]],Table2[% Price above 200 EMA],"&gt;=0")/Table3[[#This Row],[Count]]</f>
        <v>1</v>
      </c>
      <c r="U80" s="1">
        <f>COUNTIFS(Table2[Sub-Sector],Table3[[#This Row],[Sub-Sector]],Table2[Rate of Change - Zone],"Positive")/Table3[[#This Row],[Count]]</f>
        <v>0.33333333333333331</v>
      </c>
      <c r="V80" s="1">
        <f>COUNTIFS(Table2[Sub-Sector],Table3[[#This Row],[Sub-Sector]],Table2[Sharpe Ratio],"&gt;=0.10")/Table3[[#This Row],[Count]]</f>
        <v>0.33333333333333331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338.5</v>
      </c>
      <c r="X80">
        <f>_xlfn.RANK.AVG(Table3[[#This Row],[Score]],Table3[Score],1)</f>
        <v>37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271.5</v>
      </c>
      <c r="Z80">
        <f>_xlfn.RANK.AVG(Table3[[#This Row],[Score 2 ]],Table3[[Score 2 ]],1)</f>
        <v>78.5</v>
      </c>
    </row>
    <row r="81" spans="1:26" x14ac:dyDescent="0.3">
      <c r="A81" t="s">
        <v>396</v>
      </c>
      <c r="B81">
        <f>COUNTIFS(Table2[Sub-Sector],Table3[[#This Row],[Sub-Sector]])</f>
        <v>11</v>
      </c>
      <c r="C81" s="1">
        <f>COUNTIFS(Table2[Sub-Sector],Table3[[#This Row],[Sub-Sector]],Table2[Uptrend],"Uptrend")/Table3[[#This Row],[Count]]</f>
        <v>0.27272727272727271</v>
      </c>
      <c r="D81" s="1">
        <f>COUNTIFS(Table2[Sub-Sector],Table3[[#This Row],[Sub-Sector]],Table2[1W Return vs Nifty],"&gt;=5")/Table3[[#This Row],[Count]]</f>
        <v>9.0909090909090912E-2</v>
      </c>
      <c r="E81" s="1">
        <f>COUNTIFS(Table2[Sub-Sector],Table3[[#This Row],[Sub-Sector]],Table2[1M Return vs Nifty],"&gt;=5")/Table3[[#This Row],[Count]]</f>
        <v>9.0909090909090912E-2</v>
      </c>
      <c r="F81" s="1">
        <f>COUNTIFS(Table2[Sub-Sector],Table3[[#This Row],[Sub-Sector]],Table2[6M Return vs Nifty],"&gt;=10")/Table3[[#This Row],[Count]]</f>
        <v>0.18181818181818182</v>
      </c>
      <c r="G81" s="1">
        <f>COUNTIFS(Table2[Sub-Sector],Table3[[#This Row],[Sub-Sector]],Table2[1Y Return vs Nifty],"&gt;=10")/Table3[[#This Row],[Count]]</f>
        <v>0.18181818181818182</v>
      </c>
      <c r="H81" s="1">
        <f>COUNTIFS(Table2[Sub-Sector],Table3[[#This Row],[Sub-Sector]],Table2[RSI Exponential â€“ 14D],"&gt;=50")/Table3[[#This Row],[Count]]</f>
        <v>0.18181818181818182</v>
      </c>
      <c r="I81" s="1">
        <f>COUNTIFS(Table2[Sub-Sector],Table3[[#This Row],[Sub-Sector]],Table2[Relative Volume],"&gt;=1")/Table3[[#This Row],[Count]]</f>
        <v>0.54545454545454541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0.90909090909090906</v>
      </c>
      <c r="L81" s="1">
        <f>COUNTIFS(Table2[Sub-Sector],Table3[[#This Row],[Sub-Sector]],Table2[% Away From Current Week Low],"&gt;=0.05")/Table3[[#This Row],[Count]]</f>
        <v>9.0909090909090912E-2</v>
      </c>
      <c r="M81" s="1">
        <f>COUNTIFS(Table2[Sub-Sector],Table3[[#This Row],[Sub-Sector]],Table2[% Away From Current Week High],"&lt;=0.05")/Table3[[#This Row],[Count]]</f>
        <v>0.90909090909090906</v>
      </c>
      <c r="N81" s="1">
        <f>COUNTIFS(Table2[Sub-Sector],Table3[[#This Row],[Sub-Sector]],Table2[% Away From Current Month Low],"&gt;=0.05")/Table3[[#This Row],[Count]]</f>
        <v>0.27272727272727271</v>
      </c>
      <c r="O81" s="1">
        <f>COUNTIFS(Table2[Sub-Sector],Table3[[#This Row],[Sub-Sector]],Table2[% Away From Current Month High],"&lt;=0.05")/Table3[[#This Row],[Count]]</f>
        <v>0.27272727272727271</v>
      </c>
      <c r="P81" s="1">
        <f>COUNTIFS(Table2[Sub-Sector],Table3[[#This Row],[Sub-Sector]],Table2[% Away From 52W High],"&lt;=10")/Table3[[#This Row],[Count]]</f>
        <v>9.0909090909090912E-2</v>
      </c>
      <c r="Q81" s="1">
        <f>COUNTIFS(Table2[Sub-Sector],Table3[[#This Row],[Sub-Sector]],Table2[% Away From 52W Low],"&gt;=10")/Table3[[#This Row],[Count]]</f>
        <v>0.72727272727272729</v>
      </c>
      <c r="R81" s="1">
        <f>COUNTIFS(Table2[Sub-Sector],Table3[[#This Row],[Sub-Sector]],Table2[% Price above 20 EMA],"&gt;=0")/Table3[[#This Row],[Count]]</f>
        <v>0.18181818181818182</v>
      </c>
      <c r="S81" s="1">
        <f>COUNTIFS(Table2[Sub-Sector],Table3[[#This Row],[Sub-Sector]],Table2[% Price above 50 EMA],"&gt;=0")/Table3[[#This Row],[Count]]</f>
        <v>0.36363636363636365</v>
      </c>
      <c r="T81" s="1">
        <f>COUNTIFS(Table2[Sub-Sector],Table3[[#This Row],[Sub-Sector]],Table2[% Price above 200 EMA],"&gt;=0")/Table3[[#This Row],[Count]]</f>
        <v>0.36363636363636365</v>
      </c>
      <c r="U81" s="1">
        <f>COUNTIFS(Table2[Sub-Sector],Table3[[#This Row],[Sub-Sector]],Table2[Rate of Change - Zone],"Positive")/Table3[[#This Row],[Count]]</f>
        <v>0.27272727272727271</v>
      </c>
      <c r="V81" s="1">
        <f>COUNTIFS(Table2[Sub-Sector],Table3[[#This Row],[Sub-Sector]],Table2[Sharpe Ratio],"&gt;=0.10")/Table3[[#This Row],[Count]]</f>
        <v>9.0909090909090912E-2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501.5</v>
      </c>
      <c r="X81">
        <f>_xlfn.RANK.AVG(Table3[[#This Row],[Score]],Table3[Score],1)</f>
        <v>78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</v>
      </c>
      <c r="Z81">
        <f>_xlfn.RANK.AVG(Table3[[#This Row],[Score 2 ]],Table3[[Score 2 ]],1)</f>
        <v>80</v>
      </c>
    </row>
    <row r="82" spans="1:26" x14ac:dyDescent="0.3">
      <c r="A82" t="s">
        <v>436</v>
      </c>
      <c r="B82">
        <f>COUNTIFS(Table2[Sub-Sector],Table3[[#This Row],[Sub-Sector]])</f>
        <v>9</v>
      </c>
      <c r="C82" s="1">
        <f>COUNTIFS(Table2[Sub-Sector],Table3[[#This Row],[Sub-Sector]],Table2[Uptrend],"Uptrend")/Table3[[#This Row],[Count]]</f>
        <v>0.44444444444444442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0.33333333333333331</v>
      </c>
      <c r="F82" s="1">
        <f>COUNTIFS(Table2[Sub-Sector],Table3[[#This Row],[Sub-Sector]],Table2[6M Return vs Nifty],"&gt;=10")/Table3[[#This Row],[Count]]</f>
        <v>0.33333333333333331</v>
      </c>
      <c r="G82" s="1">
        <f>COUNTIFS(Table2[Sub-Sector],Table3[[#This Row],[Sub-Sector]],Table2[1Y Return vs Nifty],"&gt;=10")/Table3[[#This Row],[Count]]</f>
        <v>0.33333333333333331</v>
      </c>
      <c r="H82" s="1">
        <f>COUNTIFS(Table2[Sub-Sector],Table3[[#This Row],[Sub-Sector]],Table2[RSI Exponential â€“ 14D],"&gt;=50")/Table3[[#This Row],[Count]]</f>
        <v>0.1111111111111111</v>
      </c>
      <c r="I82" s="1">
        <f>COUNTIFS(Table2[Sub-Sector],Table3[[#This Row],[Sub-Sector]],Table2[Relative Volume],"&gt;=1")/Table3[[#This Row],[Count]]</f>
        <v>0.44444444444444442</v>
      </c>
      <c r="J82" s="1">
        <f>COUNTIFS(Table2[Sub-Sector],Table3[[#This Row],[Sub-Sector]],Table2[% Away From Day Low],"&gt;=0.05")/Table3[[#This Row],[Count]]</f>
        <v>0.1111111111111111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0.66666666666666663</v>
      </c>
      <c r="N82" s="1">
        <f>COUNTIFS(Table2[Sub-Sector],Table3[[#This Row],[Sub-Sector]],Table2[% Away From Current Month Low],"&gt;=0.05")/Table3[[#This Row],[Count]]</f>
        <v>0</v>
      </c>
      <c r="O82" s="1">
        <f>COUNTIFS(Table2[Sub-Sector],Table3[[#This Row],[Sub-Sector]],Table2[% Away From Current Month High],"&lt;=0.05")/Table3[[#This Row],[Count]]</f>
        <v>0.1111111111111111</v>
      </c>
      <c r="P82" s="1">
        <f>COUNTIFS(Table2[Sub-Sector],Table3[[#This Row],[Sub-Sector]],Table2[% Away From 52W High],"&lt;=10")/Table3[[#This Row],[Count]]</f>
        <v>0.33333333333333331</v>
      </c>
      <c r="Q82" s="1">
        <f>COUNTIFS(Table2[Sub-Sector],Table3[[#This Row],[Sub-Sector]],Table2[% Away From 52W Low],"&gt;=10")/Table3[[#This Row],[Count]]</f>
        <v>0.88888888888888884</v>
      </c>
      <c r="R82" s="1">
        <f>COUNTIFS(Table2[Sub-Sector],Table3[[#This Row],[Sub-Sector]],Table2[% Price above 20 EMA],"&gt;=0")/Table3[[#This Row],[Count]]</f>
        <v>0.22222222222222221</v>
      </c>
      <c r="S82" s="1">
        <f>COUNTIFS(Table2[Sub-Sector],Table3[[#This Row],[Sub-Sector]],Table2[% Price above 50 EMA],"&gt;=0")/Table3[[#This Row],[Count]]</f>
        <v>0.33333333333333331</v>
      </c>
      <c r="T82" s="1">
        <f>COUNTIFS(Table2[Sub-Sector],Table3[[#This Row],[Sub-Sector]],Table2[% Price above 200 EMA],"&gt;=0")/Table3[[#This Row],[Count]]</f>
        <v>0.55555555555555558</v>
      </c>
      <c r="U82" s="1">
        <f>COUNTIFS(Table2[Sub-Sector],Table3[[#This Row],[Sub-Sector]],Table2[Rate of Change - Zone],"Positive")/Table3[[#This Row],[Count]]</f>
        <v>0.22222222222222221</v>
      </c>
      <c r="V82" s="1">
        <f>COUNTIFS(Table2[Sub-Sector],Table3[[#This Row],[Sub-Sector]],Table2[Sharpe Ratio],"&gt;=0.10")/Table3[[#This Row],[Count]]</f>
        <v>0.44444444444444442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499.5</v>
      </c>
      <c r="X82">
        <f>_xlfn.RANK.AVG(Table3[[#This Row],[Score]],Table3[Score],1)</f>
        <v>77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275.5</v>
      </c>
      <c r="Z82">
        <f>_xlfn.RANK.AVG(Table3[[#This Row],[Score 2 ]],Table3[[Score 2 ]],1)</f>
        <v>81</v>
      </c>
    </row>
    <row r="83" spans="1:26" x14ac:dyDescent="0.3">
      <c r="A83" t="s">
        <v>174</v>
      </c>
      <c r="B83">
        <f>COUNTIFS(Table2[Sub-Sector],Table3[[#This Row],[Sub-Sector]])</f>
        <v>6</v>
      </c>
      <c r="C83" s="1">
        <f>COUNTIFS(Table2[Sub-Sector],Table3[[#This Row],[Sub-Sector]],Table2[Uptrend],"Uptrend")/Table3[[#This Row],[Count]]</f>
        <v>0.83333333333333337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0.16666666666666666</v>
      </c>
      <c r="F83" s="1">
        <f>COUNTIFS(Table2[Sub-Sector],Table3[[#This Row],[Sub-Sector]],Table2[6M Return vs Nifty],"&gt;=10")/Table3[[#This Row],[Count]]</f>
        <v>0.33333333333333331</v>
      </c>
      <c r="G83" s="1">
        <f>COUNTIFS(Table2[Sub-Sector],Table3[[#This Row],[Sub-Sector]],Table2[1Y Return vs Nifty],"&gt;=10")/Table3[[#This Row],[Count]]</f>
        <v>0.5</v>
      </c>
      <c r="H83" s="1">
        <f>COUNTIFS(Table2[Sub-Sector],Table3[[#This Row],[Sub-Sector]],Table2[RSI Exponential â€“ 14D],"&gt;=50")/Table3[[#This Row],[Count]]</f>
        <v>0.16666666666666666</v>
      </c>
      <c r="I83" s="1">
        <f>COUNTIFS(Table2[Sub-Sector],Table3[[#This Row],[Sub-Sector]],Table2[Relative Volume],"&gt;=1")/Table3[[#This Row],[Count]]</f>
        <v>0.33333333333333331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0.16666666666666666</v>
      </c>
      <c r="M83" s="1">
        <f>COUNTIFS(Table2[Sub-Sector],Table3[[#This Row],[Sub-Sector]],Table2[% Away From Current Week High],"&lt;=0.05")/Table3[[#This Row],[Count]]</f>
        <v>1</v>
      </c>
      <c r="N83" s="1">
        <f>COUNTIFS(Table2[Sub-Sector],Table3[[#This Row],[Sub-Sector]],Table2[% Away From Current Month Low],"&gt;=0.05")/Table3[[#This Row],[Count]]</f>
        <v>0.33333333333333331</v>
      </c>
      <c r="O83" s="1">
        <f>COUNTIFS(Table2[Sub-Sector],Table3[[#This Row],[Sub-Sector]],Table2[% Away From Current Month High],"&lt;=0.05")/Table3[[#This Row],[Count]]</f>
        <v>0.16666666666666666</v>
      </c>
      <c r="P83" s="1">
        <f>COUNTIFS(Table2[Sub-Sector],Table3[[#This Row],[Sub-Sector]],Table2[% Away From 52W High],"&lt;=10")/Table3[[#This Row],[Count]]</f>
        <v>0.5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0.33333333333333331</v>
      </c>
      <c r="S83" s="1">
        <f>COUNTIFS(Table2[Sub-Sector],Table3[[#This Row],[Sub-Sector]],Table2[% Price above 50 EMA],"&gt;=0")/Table3[[#This Row],[Count]]</f>
        <v>0.66666666666666663</v>
      </c>
      <c r="T83" s="1">
        <f>COUNTIFS(Table2[Sub-Sector],Table3[[#This Row],[Sub-Sector]],Table2[% Price above 200 EMA],"&gt;=0")/Table3[[#This Row],[Count]]</f>
        <v>0.83333333333333337</v>
      </c>
      <c r="U83" s="1">
        <f>COUNTIFS(Table2[Sub-Sector],Table3[[#This Row],[Sub-Sector]],Table2[Rate of Change - Zone],"Positive")/Table3[[#This Row],[Count]]</f>
        <v>0.16666666666666666</v>
      </c>
      <c r="V83" s="1">
        <f>COUNTIFS(Table2[Sub-Sector],Table3[[#This Row],[Sub-Sector]],Table2[Sharpe Ratio],"&gt;=0.10")/Table3[[#This Row],[Count]]</f>
        <v>0.16666666666666666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471.5</v>
      </c>
      <c r="X83">
        <f>_xlfn.RANK.AVG(Table3[[#This Row],[Score]],Table3[Score],1)</f>
        <v>70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</v>
      </c>
      <c r="Z83">
        <f>_xlfn.RANK.AVG(Table3[[#This Row],[Score 2 ]],Table3[[Score 2 ]],1)</f>
        <v>82</v>
      </c>
    </row>
    <row r="84" spans="1:26" x14ac:dyDescent="0.3">
      <c r="A84" t="s">
        <v>257</v>
      </c>
      <c r="B84">
        <f>COUNTIFS(Table2[Sub-Sector],Table3[[#This Row],[Sub-Sector]])</f>
        <v>23</v>
      </c>
      <c r="C84" s="1">
        <f>COUNTIFS(Table2[Sub-Sector],Table3[[#This Row],[Sub-Sector]],Table2[Uptrend],"Uptrend")/Table3[[#This Row],[Count]]</f>
        <v>0.47826086956521741</v>
      </c>
      <c r="D84" s="1">
        <f>COUNTIFS(Table2[Sub-Sector],Table3[[#This Row],[Sub-Sector]],Table2[1W Return vs Nifty],"&gt;=5")/Table3[[#This Row],[Count]]</f>
        <v>0.17391304347826086</v>
      </c>
      <c r="E84" s="1">
        <f>COUNTIFS(Table2[Sub-Sector],Table3[[#This Row],[Sub-Sector]],Table2[1M Return vs Nifty],"&gt;=5")/Table3[[#This Row],[Count]]</f>
        <v>4.3478260869565216E-2</v>
      </c>
      <c r="F84" s="1">
        <f>COUNTIFS(Table2[Sub-Sector],Table3[[#This Row],[Sub-Sector]],Table2[6M Return vs Nifty],"&gt;=10")/Table3[[#This Row],[Count]]</f>
        <v>0.43478260869565216</v>
      </c>
      <c r="G84" s="1">
        <f>COUNTIFS(Table2[Sub-Sector],Table3[[#This Row],[Sub-Sector]],Table2[1Y Return vs Nifty],"&gt;=10")/Table3[[#This Row],[Count]]</f>
        <v>0.47826086956521741</v>
      </c>
      <c r="H84" s="1">
        <f>COUNTIFS(Table2[Sub-Sector],Table3[[#This Row],[Sub-Sector]],Table2[RSI Exponential â€“ 14D],"&gt;=50")/Table3[[#This Row],[Count]]</f>
        <v>0.17391304347826086</v>
      </c>
      <c r="I84" s="1">
        <f>COUNTIFS(Table2[Sub-Sector],Table3[[#This Row],[Sub-Sector]],Table2[Relative Volume],"&gt;=1")/Table3[[#This Row],[Count]]</f>
        <v>0.2608695652173913</v>
      </c>
      <c r="J84" s="1">
        <f>COUNTIFS(Table2[Sub-Sector],Table3[[#This Row],[Sub-Sector]],Table2[% Away From Day Low],"&gt;=0.05")/Table3[[#This Row],[Count]]</f>
        <v>0.13043478260869565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0.82608695652173914</v>
      </c>
      <c r="N84" s="1">
        <f>COUNTIFS(Table2[Sub-Sector],Table3[[#This Row],[Sub-Sector]],Table2[% Away From Current Month Low],"&gt;=0.05")/Table3[[#This Row],[Count]]</f>
        <v>0.21739130434782608</v>
      </c>
      <c r="O84" s="1">
        <f>COUNTIFS(Table2[Sub-Sector],Table3[[#This Row],[Sub-Sector]],Table2[% Away From Current Month High],"&lt;=0.05")/Table3[[#This Row],[Count]]</f>
        <v>8.6956521739130432E-2</v>
      </c>
      <c r="P84" s="1">
        <f>COUNTIFS(Table2[Sub-Sector],Table3[[#This Row],[Sub-Sector]],Table2[% Away From 52W High],"&lt;=10")/Table3[[#This Row],[Count]]</f>
        <v>0.13043478260869565</v>
      </c>
      <c r="Q84" s="1">
        <f>COUNTIFS(Table2[Sub-Sector],Table3[[#This Row],[Sub-Sector]],Table2[% Away From 52W Low],"&gt;=10")/Table3[[#This Row],[Count]]</f>
        <v>0.91304347826086951</v>
      </c>
      <c r="R84" s="1">
        <f>COUNTIFS(Table2[Sub-Sector],Table3[[#This Row],[Sub-Sector]],Table2[% Price above 20 EMA],"&gt;=0")/Table3[[#This Row],[Count]]</f>
        <v>0.17391304347826086</v>
      </c>
      <c r="S84" s="1">
        <f>COUNTIFS(Table2[Sub-Sector],Table3[[#This Row],[Sub-Sector]],Table2[% Price above 50 EMA],"&gt;=0")/Table3[[#This Row],[Count]]</f>
        <v>0.34782608695652173</v>
      </c>
      <c r="T84" s="1">
        <f>COUNTIFS(Table2[Sub-Sector],Table3[[#This Row],[Sub-Sector]],Table2[% Price above 200 EMA],"&gt;=0")/Table3[[#This Row],[Count]]</f>
        <v>0.69565217391304346</v>
      </c>
      <c r="U84" s="1">
        <f>COUNTIFS(Table2[Sub-Sector],Table3[[#This Row],[Sub-Sector]],Table2[Rate of Change - Zone],"Positive")/Table3[[#This Row],[Count]]</f>
        <v>0.17391304347826086</v>
      </c>
      <c r="V84" s="1">
        <f>COUNTIFS(Table2[Sub-Sector],Table3[[#This Row],[Sub-Sector]],Table2[Sharpe Ratio],"&gt;=0.10")/Table3[[#This Row],[Count]]</f>
        <v>0.47826086956521741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486</v>
      </c>
      <c r="X84">
        <f>_xlfn.RANK.AVG(Table3[[#This Row],[Score]],Table3[Score],1)</f>
        <v>72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</v>
      </c>
      <c r="Z84">
        <f>_xlfn.RANK.AVG(Table3[[#This Row],[Score 2 ]],Table3[[Score 2 ]],1)</f>
        <v>83</v>
      </c>
    </row>
    <row r="85" spans="1:26" x14ac:dyDescent="0.3">
      <c r="A85" t="s">
        <v>286</v>
      </c>
      <c r="B85">
        <f>COUNTIFS(Table2[Sub-Sector],Table3[[#This Row],[Sub-Sector]])</f>
        <v>14</v>
      </c>
      <c r="C85" s="1">
        <f>COUNTIFS(Table2[Sub-Sector],Table3[[#This Row],[Sub-Sector]],Table2[Uptrend],"Uptrend")/Table3[[#This Row],[Count]]</f>
        <v>0.7142857142857143</v>
      </c>
      <c r="D85" s="1">
        <f>COUNTIFS(Table2[Sub-Sector],Table3[[#This Row],[Sub-Sector]],Table2[1W Return vs Nifty],"&gt;=5")/Table3[[#This Row],[Count]]</f>
        <v>7.1428571428571425E-2</v>
      </c>
      <c r="E85" s="1">
        <f>COUNTIFS(Table2[Sub-Sector],Table3[[#This Row],[Sub-Sector]],Table2[1M Return vs Nifty],"&gt;=5")/Table3[[#This Row],[Count]]</f>
        <v>0.35714285714285715</v>
      </c>
      <c r="F85" s="1">
        <f>COUNTIFS(Table2[Sub-Sector],Table3[[#This Row],[Sub-Sector]],Table2[6M Return vs Nifty],"&gt;=10")/Table3[[#This Row],[Count]]</f>
        <v>0.14285714285714285</v>
      </c>
      <c r="G85" s="1">
        <f>COUNTIFS(Table2[Sub-Sector],Table3[[#This Row],[Sub-Sector]],Table2[1Y Return vs Nifty],"&gt;=10")/Table3[[#This Row],[Count]]</f>
        <v>0.5</v>
      </c>
      <c r="H85" s="1">
        <f>COUNTIFS(Table2[Sub-Sector],Table3[[#This Row],[Sub-Sector]],Table2[RSI Exponential â€“ 14D],"&gt;=50")/Table3[[#This Row],[Count]]</f>
        <v>0.5</v>
      </c>
      <c r="I85" s="1">
        <f>COUNTIFS(Table2[Sub-Sector],Table3[[#This Row],[Sub-Sector]],Table2[Relative Volume],"&gt;=1")/Table3[[#This Row],[Count]]</f>
        <v>0.14285714285714285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0.9285714285714286</v>
      </c>
      <c r="L85" s="1">
        <f>COUNTIFS(Table2[Sub-Sector],Table3[[#This Row],[Sub-Sector]],Table2[% Away From Current Week Low],"&gt;=0.05")/Table3[[#This Row],[Count]]</f>
        <v>7.1428571428571425E-2</v>
      </c>
      <c r="M85" s="1">
        <f>COUNTIFS(Table2[Sub-Sector],Table3[[#This Row],[Sub-Sector]],Table2[% Away From Current Week High],"&lt;=0.05")/Table3[[#This Row],[Count]]</f>
        <v>0.8571428571428571</v>
      </c>
      <c r="N85" s="1">
        <f>COUNTIFS(Table2[Sub-Sector],Table3[[#This Row],[Sub-Sector]],Table2[% Away From Current Month Low],"&gt;=0.05")/Table3[[#This Row],[Count]]</f>
        <v>0.42857142857142855</v>
      </c>
      <c r="O85" s="1">
        <f>COUNTIFS(Table2[Sub-Sector],Table3[[#This Row],[Sub-Sector]],Table2[% Away From Current Month High],"&lt;=0.05")/Table3[[#This Row],[Count]]</f>
        <v>0.5</v>
      </c>
      <c r="P85" s="1">
        <f>COUNTIFS(Table2[Sub-Sector],Table3[[#This Row],[Sub-Sector]],Table2[% Away From 52W High],"&lt;=10")/Table3[[#This Row],[Count]]</f>
        <v>0.42857142857142855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0.5</v>
      </c>
      <c r="S85" s="1">
        <f>COUNTIFS(Table2[Sub-Sector],Table3[[#This Row],[Sub-Sector]],Table2[% Price above 50 EMA],"&gt;=0")/Table3[[#This Row],[Count]]</f>
        <v>0.5714285714285714</v>
      </c>
      <c r="T85" s="1">
        <f>COUNTIFS(Table2[Sub-Sector],Table3[[#This Row],[Sub-Sector]],Table2[% Price above 200 EMA],"&gt;=0")/Table3[[#This Row],[Count]]</f>
        <v>0.7857142857142857</v>
      </c>
      <c r="U85" s="1">
        <f>COUNTIFS(Table2[Sub-Sector],Table3[[#This Row],[Sub-Sector]],Table2[Rate of Change - Zone],"Positive")/Table3[[#This Row],[Count]]</f>
        <v>0.42857142857142855</v>
      </c>
      <c r="V85" s="1">
        <f>COUNTIFS(Table2[Sub-Sector],Table3[[#This Row],[Sub-Sector]],Table2[Sharpe Ratio],"&gt;=0.10")/Table3[[#This Row],[Count]]</f>
        <v>0.2857142857142857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425.5</v>
      </c>
      <c r="X85">
        <f>_xlfn.RANK.AVG(Table3[[#This Row],[Score]],Table3[Score],1)</f>
        <v>59.5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286.5</v>
      </c>
      <c r="Z85">
        <f>_xlfn.RANK.AVG(Table3[[#This Row],[Score 2 ]],Table3[[Score 2 ]],1)</f>
        <v>84</v>
      </c>
    </row>
    <row r="86" spans="1:26" x14ac:dyDescent="0.3">
      <c r="A86" t="s">
        <v>18</v>
      </c>
      <c r="B86">
        <f>COUNTIFS(Table2[Sub-Sector],Table3[[#This Row],[Sub-Sector]])</f>
        <v>6</v>
      </c>
      <c r="C86" s="1">
        <f>COUNTIFS(Table2[Sub-Sector],Table3[[#This Row],[Sub-Sector]],Table2[Uptrend],"Uptrend")/Table3[[#This Row],[Count]]</f>
        <v>0.5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0.33333333333333331</v>
      </c>
      <c r="F86" s="1">
        <f>COUNTIFS(Table2[Sub-Sector],Table3[[#This Row],[Sub-Sector]],Table2[6M Return vs Nifty],"&gt;=10")/Table3[[#This Row],[Count]]</f>
        <v>0</v>
      </c>
      <c r="G86" s="1">
        <f>COUNTIFS(Table2[Sub-Sector],Table3[[#This Row],[Sub-Sector]],Table2[1Y Return vs Nifty],"&gt;=10")/Table3[[#This Row],[Count]]</f>
        <v>0.83333333333333337</v>
      </c>
      <c r="H86" s="1">
        <f>COUNTIFS(Table2[Sub-Sector],Table3[[#This Row],[Sub-Sector]],Table2[RSI Exponential â€“ 14D],"&gt;=50")/Table3[[#This Row],[Count]]</f>
        <v>0</v>
      </c>
      <c r="I86" s="1">
        <f>COUNTIFS(Table2[Sub-Sector],Table3[[#This Row],[Sub-Sector]],Table2[Relative Volume],"&gt;=1")/Table3[[#This Row],[Count]]</f>
        <v>0.5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0.83333333333333337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1</v>
      </c>
      <c r="N86" s="1">
        <f>COUNTIFS(Table2[Sub-Sector],Table3[[#This Row],[Sub-Sector]],Table2[% Away From Current Month Low],"&gt;=0.05")/Table3[[#This Row],[Count]]</f>
        <v>0</v>
      </c>
      <c r="O86" s="1">
        <f>COUNTIFS(Table2[Sub-Sector],Table3[[#This Row],[Sub-Sector]],Table2[% Away From Current Month High],"&lt;=0.05")/Table3[[#This Row],[Count]]</f>
        <v>0.16666666666666666</v>
      </c>
      <c r="P86" s="1">
        <f>COUNTIFS(Table2[Sub-Sector],Table3[[#This Row],[Sub-Sector]],Table2[% Away From 52W High],"&lt;=10")/Table3[[#This Row],[Count]]</f>
        <v>0.33333333333333331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</v>
      </c>
      <c r="S86" s="1">
        <f>COUNTIFS(Table2[Sub-Sector],Table3[[#This Row],[Sub-Sector]],Table2[% Price above 50 EMA],"&gt;=0")/Table3[[#This Row],[Count]]</f>
        <v>0.33333333333333331</v>
      </c>
      <c r="T86" s="1">
        <f>COUNTIFS(Table2[Sub-Sector],Table3[[#This Row],[Sub-Sector]],Table2[% Price above 200 EMA],"&gt;=0")/Table3[[#This Row],[Count]]</f>
        <v>1</v>
      </c>
      <c r="U86" s="1">
        <f>COUNTIFS(Table2[Sub-Sector],Table3[[#This Row],[Sub-Sector]],Table2[Rate of Change - Zone],"Positive")/Table3[[#This Row],[Count]]</f>
        <v>0</v>
      </c>
      <c r="V86" s="1">
        <f>COUNTIFS(Table2[Sub-Sector],Table3[[#This Row],[Sub-Sector]],Table2[Sharpe Ratio],"&gt;=0.10")/Table3[[#This Row],[Count]]</f>
        <v>0.5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</v>
      </c>
      <c r="X86">
        <f>_xlfn.RANK.AVG(Table3[[#This Row],[Score]],Table3[Score],1)</f>
        <v>80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</v>
      </c>
      <c r="Z86">
        <f>_xlfn.RANK.AVG(Table3[[#This Row],[Score 2 ]],Table3[[Score 2 ]],1)</f>
        <v>85</v>
      </c>
    </row>
    <row r="87" spans="1:26" x14ac:dyDescent="0.3">
      <c r="A87" t="s">
        <v>701</v>
      </c>
      <c r="B87">
        <f>COUNTIFS(Table2[Sub-Sector],Table3[[#This Row],[Sub-Sector]])</f>
        <v>3</v>
      </c>
      <c r="C87" s="1">
        <f>COUNTIFS(Table2[Sub-Sector],Table3[[#This Row],[Sub-Sector]],Table2[Uptrend],"Uptrend")/Table3[[#This Row],[Count]]</f>
        <v>0.66666666666666663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0.66666666666666663</v>
      </c>
      <c r="G87" s="1">
        <f>COUNTIFS(Table2[Sub-Sector],Table3[[#This Row],[Sub-Sector]],Table2[1Y Return vs Nifty],"&gt;=10")/Table3[[#This Row],[Count]]</f>
        <v>0.66666666666666663</v>
      </c>
      <c r="H87" s="1">
        <f>COUNTIFS(Table2[Sub-Sector],Table3[[#This Row],[Sub-Sector]],Table2[RSI Exponential â€“ 14D],"&gt;=50")/Table3[[#This Row],[Count]]</f>
        <v>0</v>
      </c>
      <c r="I87" s="1">
        <f>COUNTIFS(Table2[Sub-Sector],Table3[[#This Row],[Sub-Sector]],Table2[Relative Volume],"&gt;=1")/Table3[[#This Row],[Count]]</f>
        <v>0</v>
      </c>
      <c r="J87" s="1">
        <f>COUNTIFS(Table2[Sub-Sector],Table3[[#This Row],[Sub-Sector]],Table2[% Away From Day Low],"&gt;=0.05")/Table3[[#This Row],[Count]]</f>
        <v>0.33333333333333331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0.33333333333333331</v>
      </c>
      <c r="O87" s="1">
        <f>COUNTIFS(Table2[Sub-Sector],Table3[[#This Row],[Sub-Sector]],Table2[% Away From Current Month High],"&lt;=0.05")/Table3[[#This Row],[Count]]</f>
        <v>0</v>
      </c>
      <c r="P87" s="1">
        <f>COUNTIFS(Table2[Sub-Sector],Table3[[#This Row],[Sub-Sector]],Table2[% Away From 52W High],"&lt;=10")/Table3[[#This Row],[Count]]</f>
        <v>0.33333333333333331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</v>
      </c>
      <c r="S87" s="1">
        <f>COUNTIFS(Table2[Sub-Sector],Table3[[#This Row],[Sub-Sector]],Table2[% Price above 50 EMA],"&gt;=0")/Table3[[#This Row],[Count]]</f>
        <v>0.33333333333333331</v>
      </c>
      <c r="T87" s="1">
        <f>COUNTIFS(Table2[Sub-Sector],Table3[[#This Row],[Sub-Sector]],Table2[% Price above 200 EMA],"&gt;=0")/Table3[[#This Row],[Count]]</f>
        <v>0.66666666666666663</v>
      </c>
      <c r="U87" s="1">
        <f>COUNTIFS(Table2[Sub-Sector],Table3[[#This Row],[Sub-Sector]],Table2[Rate of Change - Zone],"Positive")/Table3[[#This Row],[Count]]</f>
        <v>0</v>
      </c>
      <c r="V87" s="1">
        <f>COUNTIFS(Table2[Sub-Sector],Table3[[#This Row],[Sub-Sector]],Table2[Sharpe Ratio],"&gt;=0.10")/Table3[[#This Row],[Count]]</f>
        <v>0.33333333333333331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537</v>
      </c>
      <c r="X87">
        <f>_xlfn.RANK.AVG(Table3[[#This Row],[Score]],Table3[Score],1)</f>
        <v>94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289</v>
      </c>
      <c r="Z87">
        <f>_xlfn.RANK.AVG(Table3[[#This Row],[Score 2 ]],Table3[[Score 2 ]],1)</f>
        <v>86</v>
      </c>
    </row>
    <row r="88" spans="1:26" x14ac:dyDescent="0.3">
      <c r="A88" t="s">
        <v>24</v>
      </c>
      <c r="B88">
        <f>COUNTIFS(Table2[Sub-Sector],Table3[[#This Row],[Sub-Sector]])</f>
        <v>20</v>
      </c>
      <c r="C88" s="1">
        <f>COUNTIFS(Table2[Sub-Sector],Table3[[#This Row],[Sub-Sector]],Table2[Uptrend],"Uptrend")/Table3[[#This Row],[Count]]</f>
        <v>0.35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0.05</v>
      </c>
      <c r="F88" s="1">
        <f>COUNTIFS(Table2[Sub-Sector],Table3[[#This Row],[Sub-Sector]],Table2[6M Return vs Nifty],"&gt;=10")/Table3[[#This Row],[Count]]</f>
        <v>0.05</v>
      </c>
      <c r="G88" s="1">
        <f>COUNTIFS(Table2[Sub-Sector],Table3[[#This Row],[Sub-Sector]],Table2[1Y Return vs Nifty],"&gt;=10")/Table3[[#This Row],[Count]]</f>
        <v>0.25</v>
      </c>
      <c r="H88" s="1">
        <f>COUNTIFS(Table2[Sub-Sector],Table3[[#This Row],[Sub-Sector]],Table2[RSI Exponential â€“ 14D],"&gt;=50")/Table3[[#This Row],[Count]]</f>
        <v>0.1</v>
      </c>
      <c r="I88" s="1">
        <f>COUNTIFS(Table2[Sub-Sector],Table3[[#This Row],[Sub-Sector]],Table2[Relative Volume],"&gt;=1")/Table3[[#This Row],[Count]]</f>
        <v>0.55000000000000004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0.95</v>
      </c>
      <c r="N88" s="1">
        <f>COUNTIFS(Table2[Sub-Sector],Table3[[#This Row],[Sub-Sector]],Table2[% Away From Current Month Low],"&gt;=0.05")/Table3[[#This Row],[Count]]</f>
        <v>0.05</v>
      </c>
      <c r="O88" s="1">
        <f>COUNTIFS(Table2[Sub-Sector],Table3[[#This Row],[Sub-Sector]],Table2[% Away From Current Month High],"&lt;=0.05")/Table3[[#This Row],[Count]]</f>
        <v>0.3</v>
      </c>
      <c r="P88" s="1">
        <f>COUNTIFS(Table2[Sub-Sector],Table3[[#This Row],[Sub-Sector]],Table2[% Away From 52W High],"&lt;=10")/Table3[[#This Row],[Count]]</f>
        <v>0.3</v>
      </c>
      <c r="Q88" s="1">
        <f>COUNTIFS(Table2[Sub-Sector],Table3[[#This Row],[Sub-Sector]],Table2[% Away From 52W Low],"&gt;=10")/Table3[[#This Row],[Count]]</f>
        <v>0.65</v>
      </c>
      <c r="R88" s="1">
        <f>COUNTIFS(Table2[Sub-Sector],Table3[[#This Row],[Sub-Sector]],Table2[% Price above 20 EMA],"&gt;=0")/Table3[[#This Row],[Count]]</f>
        <v>0.1</v>
      </c>
      <c r="S88" s="1">
        <f>COUNTIFS(Table2[Sub-Sector],Table3[[#This Row],[Sub-Sector]],Table2[% Price above 50 EMA],"&gt;=0")/Table3[[#This Row],[Count]]</f>
        <v>0.15</v>
      </c>
      <c r="T88" s="1">
        <f>COUNTIFS(Table2[Sub-Sector],Table3[[#This Row],[Sub-Sector]],Table2[% Price above 200 EMA],"&gt;=0")/Table3[[#This Row],[Count]]</f>
        <v>0.35</v>
      </c>
      <c r="U88" s="1">
        <f>COUNTIFS(Table2[Sub-Sector],Table3[[#This Row],[Sub-Sector]],Table2[Rate of Change - Zone],"Positive")/Table3[[#This Row],[Count]]</f>
        <v>0.2</v>
      </c>
      <c r="V88" s="1">
        <f>COUNTIFS(Table2[Sub-Sector],Table3[[#This Row],[Sub-Sector]],Table2[Sharpe Ratio],"&gt;=0.10")/Table3[[#This Row],[Count]]</f>
        <v>0.25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552</v>
      </c>
      <c r="X88">
        <f>_xlfn.RANK.AVG(Table3[[#This Row],[Score]],Table3[Score],1)</f>
        <v>96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290.5</v>
      </c>
      <c r="Z88">
        <f>_xlfn.RANK.AVG(Table3[[#This Row],[Score 2 ]],Table3[[Score 2 ]],1)</f>
        <v>87</v>
      </c>
    </row>
    <row r="89" spans="1:26" x14ac:dyDescent="0.3">
      <c r="A89" t="s">
        <v>536</v>
      </c>
      <c r="B89">
        <f>COUNTIFS(Table2[Sub-Sector],Table3[[#This Row],[Sub-Sector]])</f>
        <v>9</v>
      </c>
      <c r="C89" s="1">
        <f>COUNTIFS(Table2[Sub-Sector],Table3[[#This Row],[Sub-Sector]],Table2[Uptrend],"Uptrend")/Table3[[#This Row],[Count]]</f>
        <v>0.66666666666666663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0.1111111111111111</v>
      </c>
      <c r="F89" s="1">
        <f>COUNTIFS(Table2[Sub-Sector],Table3[[#This Row],[Sub-Sector]],Table2[6M Return vs Nifty],"&gt;=10")/Table3[[#This Row],[Count]]</f>
        <v>0.33333333333333331</v>
      </c>
      <c r="G89" s="1">
        <f>COUNTIFS(Table2[Sub-Sector],Table3[[#This Row],[Sub-Sector]],Table2[1Y Return vs Nifty],"&gt;=10")/Table3[[#This Row],[Count]]</f>
        <v>0.22222222222222221</v>
      </c>
      <c r="H89" s="1">
        <f>COUNTIFS(Table2[Sub-Sector],Table3[[#This Row],[Sub-Sector]],Table2[RSI Exponential â€“ 14D],"&gt;=50")/Table3[[#This Row],[Count]]</f>
        <v>0.22222222222222221</v>
      </c>
      <c r="I89" s="1">
        <f>COUNTIFS(Table2[Sub-Sector],Table3[[#This Row],[Sub-Sector]],Table2[Relative Volume],"&gt;=1")/Table3[[#This Row],[Count]]</f>
        <v>0.22222222222222221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0.1111111111111111</v>
      </c>
      <c r="M89" s="1">
        <f>COUNTIFS(Table2[Sub-Sector],Table3[[#This Row],[Sub-Sector]],Table2[% Away From Current Week High],"&lt;=0.05")/Table3[[#This Row],[Count]]</f>
        <v>0.88888888888888884</v>
      </c>
      <c r="N89" s="1">
        <f>COUNTIFS(Table2[Sub-Sector],Table3[[#This Row],[Sub-Sector]],Table2[% Away From Current Month Low],"&gt;=0.05")/Table3[[#This Row],[Count]]</f>
        <v>0.1111111111111111</v>
      </c>
      <c r="O89" s="1">
        <f>COUNTIFS(Table2[Sub-Sector],Table3[[#This Row],[Sub-Sector]],Table2[% Away From Current Month High],"&lt;=0.05")/Table3[[#This Row],[Count]]</f>
        <v>0.22222222222222221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0.22222222222222221</v>
      </c>
      <c r="S89" s="1">
        <f>COUNTIFS(Table2[Sub-Sector],Table3[[#This Row],[Sub-Sector]],Table2[% Price above 50 EMA],"&gt;=0")/Table3[[#This Row],[Count]]</f>
        <v>0.55555555555555558</v>
      </c>
      <c r="T89" s="1">
        <f>COUNTIFS(Table2[Sub-Sector],Table3[[#This Row],[Sub-Sector]],Table2[% Price above 200 EMA],"&gt;=0")/Table3[[#This Row],[Count]]</f>
        <v>0.66666666666666663</v>
      </c>
      <c r="U89" s="1">
        <f>COUNTIFS(Table2[Sub-Sector],Table3[[#This Row],[Sub-Sector]],Table2[Rate of Change - Zone],"Positive")/Table3[[#This Row],[Count]]</f>
        <v>0.33333333333333331</v>
      </c>
      <c r="V89" s="1">
        <f>COUNTIFS(Table2[Sub-Sector],Table3[[#This Row],[Sub-Sector]],Table2[Sharpe Ratio],"&gt;=0.10")/Table3[[#This Row],[Count]]</f>
        <v>0.33333333333333331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513.5</v>
      </c>
      <c r="X89">
        <f>_xlfn.RANK.AVG(Table3[[#This Row],[Score]],Table3[Score],1)</f>
        <v>82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294.5</v>
      </c>
      <c r="Z89">
        <f>_xlfn.RANK.AVG(Table3[[#This Row],[Score 2 ]],Table3[[Score 2 ]],1)</f>
        <v>88</v>
      </c>
    </row>
    <row r="90" spans="1:26" x14ac:dyDescent="0.3">
      <c r="A90" t="s">
        <v>315</v>
      </c>
      <c r="B90">
        <f>COUNTIFS(Table2[Sub-Sector],Table3[[#This Row],[Sub-Sector]])</f>
        <v>6</v>
      </c>
      <c r="C90" s="1">
        <f>COUNTIFS(Table2[Sub-Sector],Table3[[#This Row],[Sub-Sector]],Table2[Uptrend],"Uptrend")/Table3[[#This Row],[Count]]</f>
        <v>0.33333333333333331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</v>
      </c>
      <c r="G90" s="1">
        <f>COUNTIFS(Table2[Sub-Sector],Table3[[#This Row],[Sub-Sector]],Table2[1Y Return vs Nifty],"&gt;=10")/Table3[[#This Row],[Count]]</f>
        <v>0.5</v>
      </c>
      <c r="H90" s="1">
        <f>COUNTIFS(Table2[Sub-Sector],Table3[[#This Row],[Sub-Sector]],Table2[RSI Exponential â€“ 14D],"&gt;=50")/Table3[[#This Row],[Count]]</f>
        <v>0</v>
      </c>
      <c r="I90" s="1">
        <f>COUNTIFS(Table2[Sub-Sector],Table3[[#This Row],[Sub-Sector]],Table2[Relative Volume],"&gt;=1")/Table3[[#This Row],[Count]]</f>
        <v>0.5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0.66666666666666663</v>
      </c>
      <c r="N90" s="1">
        <f>COUNTIFS(Table2[Sub-Sector],Table3[[#This Row],[Sub-Sector]],Table2[% Away From Current Month Low],"&gt;=0.05")/Table3[[#This Row],[Count]]</f>
        <v>0.33333333333333331</v>
      </c>
      <c r="O90" s="1">
        <f>COUNTIFS(Table2[Sub-Sector],Table3[[#This Row],[Sub-Sector]],Table2[% Away From Current Month High],"&lt;=0.05")/Table3[[#This Row],[Count]]</f>
        <v>0</v>
      </c>
      <c r="P90" s="1">
        <f>COUNTIFS(Table2[Sub-Sector],Table3[[#This Row],[Sub-Sector]],Table2[% Away From 52W High],"&lt;=10")/Table3[[#This Row],[Count]]</f>
        <v>0.16666666666666666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</v>
      </c>
      <c r="S90" s="1">
        <f>COUNTIFS(Table2[Sub-Sector],Table3[[#This Row],[Sub-Sector]],Table2[% Price above 50 EMA],"&gt;=0")/Table3[[#This Row],[Count]]</f>
        <v>0.16666666666666666</v>
      </c>
      <c r="T90" s="1">
        <f>COUNTIFS(Table2[Sub-Sector],Table3[[#This Row],[Sub-Sector]],Table2[% Price above 200 EMA],"&gt;=0")/Table3[[#This Row],[Count]]</f>
        <v>0.66666666666666663</v>
      </c>
      <c r="U90" s="1">
        <f>COUNTIFS(Table2[Sub-Sector],Table3[[#This Row],[Sub-Sector]],Table2[Rate of Change - Zone],"Positive")/Table3[[#This Row],[Count]]</f>
        <v>0.16666666666666666</v>
      </c>
      <c r="V90" s="1">
        <f>COUNTIFS(Table2[Sub-Sector],Table3[[#This Row],[Sub-Sector]],Table2[Sharpe Ratio],"&gt;=0.10")/Table3[[#This Row],[Count]]</f>
        <v>0.66666666666666663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582</v>
      </c>
      <c r="X90">
        <f>_xlfn.RANK.AVG(Table3[[#This Row],[Score]],Table3[Score],1)</f>
        <v>105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296</v>
      </c>
      <c r="Z90">
        <f>_xlfn.RANK.AVG(Table3[[#This Row],[Score 2 ]],Table3[[Score 2 ]],1)</f>
        <v>89</v>
      </c>
    </row>
    <row r="91" spans="1:26" x14ac:dyDescent="0.3">
      <c r="A91" t="s">
        <v>263</v>
      </c>
      <c r="B91">
        <f>COUNTIFS(Table2[Sub-Sector],Table3[[#This Row],[Sub-Sector]])</f>
        <v>7</v>
      </c>
      <c r="C91" s="1">
        <f>COUNTIFS(Table2[Sub-Sector],Table3[[#This Row],[Sub-Sector]],Table2[Uptrend],"Uptrend")/Table3[[#This Row],[Count]]</f>
        <v>0.5714285714285714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0.14285714285714285</v>
      </c>
      <c r="G91" s="1">
        <f>COUNTIFS(Table2[Sub-Sector],Table3[[#This Row],[Sub-Sector]],Table2[1Y Return vs Nifty],"&gt;=10")/Table3[[#This Row],[Count]]</f>
        <v>0.7142857142857143</v>
      </c>
      <c r="H91" s="1">
        <f>COUNTIFS(Table2[Sub-Sector],Table3[[#This Row],[Sub-Sector]],Table2[RSI Exponential â€“ 14D],"&gt;=50")/Table3[[#This Row],[Count]]</f>
        <v>0.42857142857142855</v>
      </c>
      <c r="I91" s="1">
        <f>COUNTIFS(Table2[Sub-Sector],Table3[[#This Row],[Sub-Sector]],Table2[Relative Volume],"&gt;=1")/Table3[[#This Row],[Count]]</f>
        <v>0.14285714285714285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0.2857142857142857</v>
      </c>
      <c r="O91" s="1">
        <f>COUNTIFS(Table2[Sub-Sector],Table3[[#This Row],[Sub-Sector]],Table2[% Away From Current Month High],"&lt;=0.05")/Table3[[#This Row],[Count]]</f>
        <v>0.42857142857142855</v>
      </c>
      <c r="P91" s="1">
        <f>COUNTIFS(Table2[Sub-Sector],Table3[[#This Row],[Sub-Sector]],Table2[% Away From 52W High],"&lt;=10")/Table3[[#This Row],[Count]]</f>
        <v>0.5714285714285714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0.42857142857142855</v>
      </c>
      <c r="S91" s="1">
        <f>COUNTIFS(Table2[Sub-Sector],Table3[[#This Row],[Sub-Sector]],Table2[% Price above 50 EMA],"&gt;=0")/Table3[[#This Row],[Count]]</f>
        <v>0.42857142857142855</v>
      </c>
      <c r="T91" s="1">
        <f>COUNTIFS(Table2[Sub-Sector],Table3[[#This Row],[Sub-Sector]],Table2[% Price above 200 EMA],"&gt;=0")/Table3[[#This Row],[Count]]</f>
        <v>1</v>
      </c>
      <c r="U91" s="1">
        <f>COUNTIFS(Table2[Sub-Sector],Table3[[#This Row],[Sub-Sector]],Table2[Rate of Change - Zone],"Positive")/Table3[[#This Row],[Count]]</f>
        <v>0.14285714285714285</v>
      </c>
      <c r="V91" s="1">
        <f>COUNTIFS(Table2[Sub-Sector],Table3[[#This Row],[Sub-Sector]],Table2[Sharpe Ratio],"&gt;=0.10")/Table3[[#This Row],[Count]]</f>
        <v>0.2857142857142857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558</v>
      </c>
      <c r="X91">
        <f>_xlfn.RANK.AVG(Table3[[#This Row],[Score]],Table3[Score],1)</f>
        <v>97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296.5</v>
      </c>
      <c r="Z91">
        <f>_xlfn.RANK.AVG(Table3[[#This Row],[Score 2 ]],Table3[[Score 2 ]],1)</f>
        <v>90</v>
      </c>
    </row>
    <row r="92" spans="1:26" x14ac:dyDescent="0.3">
      <c r="A92" t="s">
        <v>521</v>
      </c>
      <c r="B92">
        <f>COUNTIFS(Table2[Sub-Sector],Table3[[#This Row],[Sub-Sector]])</f>
        <v>5</v>
      </c>
      <c r="C92" s="1">
        <f>COUNTIFS(Table2[Sub-Sector],Table3[[#This Row],[Sub-Sector]],Table2[Uptrend],"Uptrend")/Table3[[#This Row],[Count]]</f>
        <v>0.6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0.4</v>
      </c>
      <c r="G92" s="1">
        <f>COUNTIFS(Table2[Sub-Sector],Table3[[#This Row],[Sub-Sector]],Table2[1Y Return vs Nifty],"&gt;=10")/Table3[[#This Row],[Count]]</f>
        <v>0.8</v>
      </c>
      <c r="H92" s="1">
        <f>COUNTIFS(Table2[Sub-Sector],Table3[[#This Row],[Sub-Sector]],Table2[RSI Exponential â€“ 14D],"&gt;=50")/Table3[[#This Row],[Count]]</f>
        <v>0.2</v>
      </c>
      <c r="I92" s="1">
        <f>COUNTIFS(Table2[Sub-Sector],Table3[[#This Row],[Sub-Sector]],Table2[Relative Volume],"&gt;=1")/Table3[[#This Row],[Count]]</f>
        <v>0</v>
      </c>
      <c r="J92" s="1">
        <f>COUNTIFS(Table2[Sub-Sector],Table3[[#This Row],[Sub-Sector]],Table2[% Away From Day Low],"&gt;=0.05")/Table3[[#This Row],[Count]]</f>
        <v>0.2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0.8</v>
      </c>
      <c r="N92" s="1">
        <f>COUNTIFS(Table2[Sub-Sector],Table3[[#This Row],[Sub-Sector]],Table2[% Away From Current Month Low],"&gt;=0.05")/Table3[[#This Row],[Count]]</f>
        <v>0.2</v>
      </c>
      <c r="O92" s="1">
        <f>COUNTIFS(Table2[Sub-Sector],Table3[[#This Row],[Sub-Sector]],Table2[% Away From Current Month High],"&lt;=0.05")/Table3[[#This Row],[Count]]</f>
        <v>0.2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0.2</v>
      </c>
      <c r="S92" s="1">
        <f>COUNTIFS(Table2[Sub-Sector],Table3[[#This Row],[Sub-Sector]],Table2[% Price above 50 EMA],"&gt;=0")/Table3[[#This Row],[Count]]</f>
        <v>0.2</v>
      </c>
      <c r="T92" s="1">
        <f>COUNTIFS(Table2[Sub-Sector],Table3[[#This Row],[Sub-Sector]],Table2[% Price above 200 EMA],"&gt;=0")/Table3[[#This Row],[Count]]</f>
        <v>0.8</v>
      </c>
      <c r="U92" s="1">
        <f>COUNTIFS(Table2[Sub-Sector],Table3[[#This Row],[Sub-Sector]],Table2[Rate of Change - Zone],"Positive")/Table3[[#This Row],[Count]]</f>
        <v>0</v>
      </c>
      <c r="V92" s="1">
        <f>COUNTIFS(Table2[Sub-Sector],Table3[[#This Row],[Sub-Sector]],Table2[Sharpe Ratio],"&gt;=0.10")/Table3[[#This Row],[Count]]</f>
        <v>0.4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560.5</v>
      </c>
      <c r="X92">
        <f>_xlfn.RANK.AVG(Table3[[#This Row],[Score]],Table3[Score],1)</f>
        <v>98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302.5</v>
      </c>
      <c r="Z92">
        <f>_xlfn.RANK.AVG(Table3[[#This Row],[Score 2 ]],Table3[[Score 2 ]],1)</f>
        <v>91</v>
      </c>
    </row>
    <row r="93" spans="1:26" x14ac:dyDescent="0.3">
      <c r="A93" t="s">
        <v>116</v>
      </c>
      <c r="B93">
        <f>COUNTIFS(Table2[Sub-Sector],Table3[[#This Row],[Sub-Sector]])</f>
        <v>4</v>
      </c>
      <c r="C93" s="1">
        <f>COUNTIFS(Table2[Sub-Sector],Table3[[#This Row],[Sub-Sector]],Table2[Uptrend],"Uptrend")/Table3[[#This Row],[Count]]</f>
        <v>0.5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0.25</v>
      </c>
      <c r="G93" s="1">
        <f>COUNTIFS(Table2[Sub-Sector],Table3[[#This Row],[Sub-Sector]],Table2[1Y Return vs Nifty],"&gt;=10")/Table3[[#This Row],[Count]]</f>
        <v>1</v>
      </c>
      <c r="H93" s="1">
        <f>COUNTIFS(Table2[Sub-Sector],Table3[[#This Row],[Sub-Sector]],Table2[RSI Exponential â€“ 14D],"&gt;=50")/Table3[[#This Row],[Count]]</f>
        <v>0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0.25</v>
      </c>
      <c r="K93" s="1">
        <f>COUNTIFS(Table2[Sub-Sector],Table3[[#This Row],[Sub-Sector]],Table2[% Away From Day High],"&lt;=0.05")/Table3[[#This Row],[Count]]</f>
        <v>0.75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0.5</v>
      </c>
      <c r="N93" s="1">
        <f>COUNTIFS(Table2[Sub-Sector],Table3[[#This Row],[Sub-Sector]],Table2[% Away From Current Month Low],"&gt;=0.05")/Table3[[#This Row],[Count]]</f>
        <v>0.25</v>
      </c>
      <c r="O93" s="1">
        <f>COUNTIFS(Table2[Sub-Sector],Table3[[#This Row],[Sub-Sector]],Table2[% Away From Current Month High],"&lt;=0.05")/Table3[[#This Row],[Count]]</f>
        <v>0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0.75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0.25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575</v>
      </c>
      <c r="X93">
        <f>_xlfn.RANK.AVG(Table3[[#This Row],[Score]],Table3[Score],1)</f>
        <v>102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304.5</v>
      </c>
      <c r="Z93">
        <f>_xlfn.RANK.AVG(Table3[[#This Row],[Score 2 ]],Table3[[Score 2 ]],1)</f>
        <v>92</v>
      </c>
    </row>
    <row r="94" spans="1:26" x14ac:dyDescent="0.3">
      <c r="A94" t="s">
        <v>260</v>
      </c>
      <c r="B94">
        <f>COUNTIFS(Table2[Sub-Sector],Table3[[#This Row],[Sub-Sector]])</f>
        <v>6</v>
      </c>
      <c r="C94" s="1">
        <f>COUNTIFS(Table2[Sub-Sector],Table3[[#This Row],[Sub-Sector]],Table2[Uptrend],"Uptrend")/Table3[[#This Row],[Count]]</f>
        <v>0.5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0.33333333333333331</v>
      </c>
      <c r="F94" s="1">
        <f>COUNTIFS(Table2[Sub-Sector],Table3[[#This Row],[Sub-Sector]],Table2[6M Return vs Nifty],"&gt;=10")/Table3[[#This Row],[Count]]</f>
        <v>0.16666666666666666</v>
      </c>
      <c r="G94" s="1">
        <f>COUNTIFS(Table2[Sub-Sector],Table3[[#This Row],[Sub-Sector]],Table2[1Y Return vs Nifty],"&gt;=10")/Table3[[#This Row],[Count]]</f>
        <v>0.16666666666666666</v>
      </c>
      <c r="H94" s="1">
        <f>COUNTIFS(Table2[Sub-Sector],Table3[[#This Row],[Sub-Sector]],Table2[RSI Exponential â€“ 14D],"&gt;=50")/Table3[[#This Row],[Count]]</f>
        <v>0.16666666666666666</v>
      </c>
      <c r="I94" s="1">
        <f>COUNTIFS(Table2[Sub-Sector],Table3[[#This Row],[Sub-Sector]],Table2[Relative Volume],"&gt;=1")/Table3[[#This Row],[Count]]</f>
        <v>0.33333333333333331</v>
      </c>
      <c r="J94" s="1">
        <f>COUNTIFS(Table2[Sub-Sector],Table3[[#This Row],[Sub-Sector]],Table2[% Away From Day Low],"&gt;=0.05")/Table3[[#This Row],[Count]]</f>
        <v>0.16666666666666666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0.66666666666666663</v>
      </c>
      <c r="N94" s="1">
        <f>COUNTIFS(Table2[Sub-Sector],Table3[[#This Row],[Sub-Sector]],Table2[% Away From Current Month Low],"&gt;=0.05")/Table3[[#This Row],[Count]]</f>
        <v>0.16666666666666666</v>
      </c>
      <c r="O94" s="1">
        <f>COUNTIFS(Table2[Sub-Sector],Table3[[#This Row],[Sub-Sector]],Table2[% Away From Current Month High],"&lt;=0.05")/Table3[[#This Row],[Count]]</f>
        <v>0.16666666666666666</v>
      </c>
      <c r="P94" s="1">
        <f>COUNTIFS(Table2[Sub-Sector],Table3[[#This Row],[Sub-Sector]],Table2[% Away From 52W High],"&lt;=10")/Table3[[#This Row],[Count]]</f>
        <v>0.16666666666666666</v>
      </c>
      <c r="Q94" s="1">
        <f>COUNTIFS(Table2[Sub-Sector],Table3[[#This Row],[Sub-Sector]],Table2[% Away From 52W Low],"&gt;=10")/Table3[[#This Row],[Count]]</f>
        <v>0.83333333333333337</v>
      </c>
      <c r="R94" s="1">
        <f>COUNTIFS(Table2[Sub-Sector],Table3[[#This Row],[Sub-Sector]],Table2[% Price above 20 EMA],"&gt;=0")/Table3[[#This Row],[Count]]</f>
        <v>0.33333333333333331</v>
      </c>
      <c r="S94" s="1">
        <f>COUNTIFS(Table2[Sub-Sector],Table3[[#This Row],[Sub-Sector]],Table2[% Price above 50 EMA],"&gt;=0")/Table3[[#This Row],[Count]]</f>
        <v>0.5</v>
      </c>
      <c r="T94" s="1">
        <f>COUNTIFS(Table2[Sub-Sector],Table3[[#This Row],[Sub-Sector]],Table2[% Price above 200 EMA],"&gt;=0")/Table3[[#This Row],[Count]]</f>
        <v>0.83333333333333337</v>
      </c>
      <c r="U94" s="1">
        <f>COUNTIFS(Table2[Sub-Sector],Table3[[#This Row],[Sub-Sector]],Table2[Rate of Change - Zone],"Positive")/Table3[[#This Row],[Count]]</f>
        <v>0.16666666666666666</v>
      </c>
      <c r="V94" s="1">
        <f>COUNTIFS(Table2[Sub-Sector],Table3[[#This Row],[Sub-Sector]],Table2[Sharpe Ratio],"&gt;=0.10")/Table3[[#This Row],[Count]]</f>
        <v>0.16666666666666666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537</v>
      </c>
      <c r="X94">
        <f>_xlfn.RANK.AVG(Table3[[#This Row],[Score]],Table3[Score],1)</f>
        <v>94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</v>
      </c>
      <c r="Z94">
        <f>_xlfn.RANK.AVG(Table3[[#This Row],[Score 2 ]],Table3[[Score 2 ]],1)</f>
        <v>93.5</v>
      </c>
    </row>
    <row r="95" spans="1:26" x14ac:dyDescent="0.3">
      <c r="A95" t="s">
        <v>295</v>
      </c>
      <c r="B95">
        <f>COUNTIFS(Table2[Sub-Sector],Table3[[#This Row],[Sub-Sector]])</f>
        <v>14</v>
      </c>
      <c r="C95" s="1">
        <f>COUNTIFS(Table2[Sub-Sector],Table3[[#This Row],[Sub-Sector]],Table2[Uptrend],"Uptrend")/Table3[[#This Row],[Count]]</f>
        <v>0.6428571428571429</v>
      </c>
      <c r="D95" s="1">
        <f>COUNTIFS(Table2[Sub-Sector],Table3[[#This Row],[Sub-Sector]],Table2[1W Return vs Nifty],"&gt;=5")/Table3[[#This Row],[Count]]</f>
        <v>0.14285714285714285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0.2857142857142857</v>
      </c>
      <c r="G95" s="1">
        <f>COUNTIFS(Table2[Sub-Sector],Table3[[#This Row],[Sub-Sector]],Table2[1Y Return vs Nifty],"&gt;=10")/Table3[[#This Row],[Count]]</f>
        <v>0.42857142857142855</v>
      </c>
      <c r="H95" s="1">
        <f>COUNTIFS(Table2[Sub-Sector],Table3[[#This Row],[Sub-Sector]],Table2[RSI Exponential â€“ 14D],"&gt;=50")/Table3[[#This Row],[Count]]</f>
        <v>0.2857142857142857</v>
      </c>
      <c r="I95" s="1">
        <f>COUNTIFS(Table2[Sub-Sector],Table3[[#This Row],[Sub-Sector]],Table2[Relative Volume],"&gt;=1")/Table3[[#This Row],[Count]]</f>
        <v>0.21428571428571427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0.8571428571428571</v>
      </c>
      <c r="N95" s="1">
        <f>COUNTIFS(Table2[Sub-Sector],Table3[[#This Row],[Sub-Sector]],Table2[% Away From Current Month Low],"&gt;=0.05")/Table3[[#This Row],[Count]]</f>
        <v>0.2857142857142857</v>
      </c>
      <c r="O95" s="1">
        <f>COUNTIFS(Table2[Sub-Sector],Table3[[#This Row],[Sub-Sector]],Table2[% Away From Current Month High],"&lt;=0.05")/Table3[[#This Row],[Count]]</f>
        <v>0.5</v>
      </c>
      <c r="P95" s="1">
        <f>COUNTIFS(Table2[Sub-Sector],Table3[[#This Row],[Sub-Sector]],Table2[% Away From 52W High],"&lt;=10")/Table3[[#This Row],[Count]]</f>
        <v>0.2857142857142857</v>
      </c>
      <c r="Q95" s="1">
        <f>COUNTIFS(Table2[Sub-Sector],Table3[[#This Row],[Sub-Sector]],Table2[% Away From 52W Low],"&gt;=10")/Table3[[#This Row],[Count]]</f>
        <v>0.9285714285714286</v>
      </c>
      <c r="R95" s="1">
        <f>COUNTIFS(Table2[Sub-Sector],Table3[[#This Row],[Sub-Sector]],Table2[% Price above 20 EMA],"&gt;=0")/Table3[[#This Row],[Count]]</f>
        <v>0.2857142857142857</v>
      </c>
      <c r="S95" s="1">
        <f>COUNTIFS(Table2[Sub-Sector],Table3[[#This Row],[Sub-Sector]],Table2[% Price above 50 EMA],"&gt;=0")/Table3[[#This Row],[Count]]</f>
        <v>0.35714285714285715</v>
      </c>
      <c r="T95" s="1">
        <f>COUNTIFS(Table2[Sub-Sector],Table3[[#This Row],[Sub-Sector]],Table2[% Price above 200 EMA],"&gt;=0")/Table3[[#This Row],[Count]]</f>
        <v>0.6428571428571429</v>
      </c>
      <c r="U95" s="1">
        <f>COUNTIFS(Table2[Sub-Sector],Table3[[#This Row],[Sub-Sector]],Table2[Rate of Change - Zone],"Positive")/Table3[[#This Row],[Count]]</f>
        <v>7.1428571428571425E-2</v>
      </c>
      <c r="V95" s="1">
        <f>COUNTIFS(Table2[Sub-Sector],Table3[[#This Row],[Sub-Sector]],Table2[Sharpe Ratio],"&gt;=0.10")/Table3[[#This Row],[Count]]</f>
        <v>0.2857142857142857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530.5</v>
      </c>
      <c r="X95">
        <f>_xlfn.RANK.AVG(Table3[[#This Row],[Score]],Table3[Score],1)</f>
        <v>86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</v>
      </c>
      <c r="Z95">
        <f>_xlfn.RANK.AVG(Table3[[#This Row],[Score 2 ]],Table3[[Score 2 ]],1)</f>
        <v>93.5</v>
      </c>
    </row>
    <row r="96" spans="1:26" x14ac:dyDescent="0.3">
      <c r="A96" t="s">
        <v>923</v>
      </c>
      <c r="B96">
        <f>COUNTIFS(Table2[Sub-Sector],Table3[[#This Row],[Sub-Sector]])</f>
        <v>2</v>
      </c>
      <c r="C96" s="1">
        <f>COUNTIFS(Table2[Sub-Sector],Table3[[#This Row],[Sub-Sector]],Table2[Uptrend],"Uptrend")/Table3[[#This Row],[Count]]</f>
        <v>0.5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0.5</v>
      </c>
      <c r="G96" s="1">
        <f>COUNTIFS(Table2[Sub-Sector],Table3[[#This Row],[Sub-Sector]],Table2[1Y Return vs Nifty],"&gt;=10")/Table3[[#This Row],[Count]]</f>
        <v>0.5</v>
      </c>
      <c r="H96" s="1">
        <f>COUNTIFS(Table2[Sub-Sector],Table3[[#This Row],[Sub-Sector]],Table2[RSI Exponential â€“ 14D],"&gt;=50")/Table3[[#This Row],[Count]]</f>
        <v>0.5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0.5</v>
      </c>
      <c r="O96" s="1">
        <f>COUNTIFS(Table2[Sub-Sector],Table3[[#This Row],[Sub-Sector]],Table2[% Away From Current Month High],"&lt;=0.05")/Table3[[#This Row],[Count]]</f>
        <v>0.5</v>
      </c>
      <c r="P96" s="1">
        <f>COUNTIFS(Table2[Sub-Sector],Table3[[#This Row],[Sub-Sector]],Table2[% Away From 52W High],"&lt;=10")/Table3[[#This Row],[Count]]</f>
        <v>0.5</v>
      </c>
      <c r="Q96" s="1">
        <f>COUNTIFS(Table2[Sub-Sector],Table3[[#This Row],[Sub-Sector]],Table2[% Away From 52W Low],"&gt;=10")/Table3[[#This Row],[Count]]</f>
        <v>0.5</v>
      </c>
      <c r="R96" s="1">
        <f>COUNTIFS(Table2[Sub-Sector],Table3[[#This Row],[Sub-Sector]],Table2[% Price above 20 EMA],"&gt;=0")/Table3[[#This Row],[Count]]</f>
        <v>0.5</v>
      </c>
      <c r="S96" s="1">
        <f>COUNTIFS(Table2[Sub-Sector],Table3[[#This Row],[Sub-Sector]],Table2[% Price above 50 EMA],"&gt;=0")/Table3[[#This Row],[Count]]</f>
        <v>0.5</v>
      </c>
      <c r="T96" s="1">
        <f>COUNTIFS(Table2[Sub-Sector],Table3[[#This Row],[Sub-Sector]],Table2[% Price above 200 EMA],"&gt;=0")/Table3[[#This Row],[Count]]</f>
        <v>0.5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597.5</v>
      </c>
      <c r="X96">
        <f>_xlfn.RANK.AVG(Table3[[#This Row],[Score]],Table3[Score],1)</f>
        <v>107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</v>
      </c>
      <c r="Z96">
        <f>_xlfn.RANK.AVG(Table3[[#This Row],[Score 2 ]],Table3[[Score 2 ]],1)</f>
        <v>95</v>
      </c>
    </row>
    <row r="97" spans="1:26" x14ac:dyDescent="0.3">
      <c r="A97" t="s">
        <v>1338</v>
      </c>
      <c r="B97">
        <f>COUNTIFS(Table2[Sub-Sector],Table3[[#This Row],[Sub-Sector]])</f>
        <v>1</v>
      </c>
      <c r="C97" s="1">
        <f>COUNTIFS(Table2[Sub-Sector],Table3[[#This Row],[Sub-Sector]],Table2[Uptrend],"Uptrend")/Table3[[#This Row],[Count]]</f>
        <v>1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1</v>
      </c>
      <c r="G97" s="1">
        <f>COUNTIFS(Table2[Sub-Sector],Table3[[#This Row],[Sub-Sector]],Table2[1Y Return vs Nifty],"&gt;=10")/Table3[[#This Row],[Count]]</f>
        <v>0</v>
      </c>
      <c r="H97" s="1">
        <f>COUNTIFS(Table2[Sub-Sector],Table3[[#This Row],[Sub-Sector]],Table2[RSI Exponential â€“ 14D],"&gt;=50")/Table3[[#This Row],[Count]]</f>
        <v>0</v>
      </c>
      <c r="I97" s="1">
        <f>COUNTIFS(Table2[Sub-Sector],Table3[[#This Row],[Sub-Sector]],Table2[Relative Volume],"&gt;=1")/Table3[[#This Row],[Count]]</f>
        <v>0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0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</v>
      </c>
      <c r="S97" s="1">
        <f>COUNTIFS(Table2[Sub-Sector],Table3[[#This Row],[Sub-Sector]],Table2[% Price above 50 EMA],"&gt;=0")/Table3[[#This Row],[Count]]</f>
        <v>1</v>
      </c>
      <c r="T97" s="1">
        <f>COUNTIFS(Table2[Sub-Sector],Table3[[#This Row],[Sub-Sector]],Table2[% Price above 200 EMA],"&gt;=0")/Table3[[#This Row],[Count]]</f>
        <v>1</v>
      </c>
      <c r="U97" s="1">
        <f>COUNTIFS(Table2[Sub-Sector],Table3[[#This Row],[Sub-Sector]],Table2[Rate of Change - Zone],"Positive")/Table3[[#This Row],[Count]]</f>
        <v>0</v>
      </c>
      <c r="V97" s="1">
        <f>COUNTIFS(Table2[Sub-Sector],Table3[[#This Row],[Sub-Sector]],Table2[Sharpe Ratio],"&gt;=0.10")/Table3[[#This Row],[Count]]</f>
        <v>1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</v>
      </c>
      <c r="X97">
        <f>_xlfn.RANK.AVG(Table3[[#This Row],[Score]],Table3[Score],1)</f>
        <v>88.5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328.5</v>
      </c>
      <c r="Z97">
        <f>_xlfn.RANK.AVG(Table3[[#This Row],[Score 2 ]],Table3[[Score 2 ]],1)</f>
        <v>96.5</v>
      </c>
    </row>
    <row r="98" spans="1:26" x14ac:dyDescent="0.3">
      <c r="A98" t="s">
        <v>503</v>
      </c>
      <c r="B98">
        <f>COUNTIFS(Table2[Sub-Sector],Table3[[#This Row],[Sub-Sector]])</f>
        <v>1</v>
      </c>
      <c r="C98" s="1">
        <f>COUNTIFS(Table2[Sub-Sector],Table3[[#This Row],[Sub-Sector]],Table2[Uptrend],"Uptrend")/Table3[[#This Row],[Count]]</f>
        <v>1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1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0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1</v>
      </c>
      <c r="U98" s="1">
        <f>COUNTIFS(Table2[Sub-Sector],Table3[[#This Row],[Sub-Sector]],Table2[Rate of Change - Zone],"Positive")/Table3[[#This Row],[Count]]</f>
        <v>0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</v>
      </c>
      <c r="X98">
        <f>_xlfn.RANK.AVG(Table3[[#This Row],[Score]],Table3[Score],1)</f>
        <v>88.5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328.5</v>
      </c>
      <c r="Z98">
        <f>_xlfn.RANK.AVG(Table3[[#This Row],[Score 2 ]],Table3[[Score 2 ]],1)</f>
        <v>96.5</v>
      </c>
    </row>
    <row r="99" spans="1:26" x14ac:dyDescent="0.3">
      <c r="A99" t="s">
        <v>57</v>
      </c>
      <c r="B99">
        <f>COUNTIFS(Table2[Sub-Sector],Table3[[#This Row],[Sub-Sector]])</f>
        <v>17</v>
      </c>
      <c r="C99" s="1">
        <f>COUNTIFS(Table2[Sub-Sector],Table3[[#This Row],[Sub-Sector]],Table2[Uptrend],"Uptrend")/Table3[[#This Row],[Count]]</f>
        <v>0.29411764705882354</v>
      </c>
      <c r="D99" s="1">
        <f>COUNTIFS(Table2[Sub-Sector],Table3[[#This Row],[Sub-Sector]],Table2[1W Return vs Nifty],"&gt;=5")/Table3[[#This Row],[Count]]</f>
        <v>5.8823529411764705E-2</v>
      </c>
      <c r="E99" s="1">
        <f>COUNTIFS(Table2[Sub-Sector],Table3[[#This Row],[Sub-Sector]],Table2[1M Return vs Nifty],"&gt;=5")/Table3[[#This Row],[Count]]</f>
        <v>5.8823529411764705E-2</v>
      </c>
      <c r="F99" s="1">
        <f>COUNTIFS(Table2[Sub-Sector],Table3[[#This Row],[Sub-Sector]],Table2[6M Return vs Nifty],"&gt;=10")/Table3[[#This Row],[Count]]</f>
        <v>0.11764705882352941</v>
      </c>
      <c r="G99" s="1">
        <f>COUNTIFS(Table2[Sub-Sector],Table3[[#This Row],[Sub-Sector]],Table2[1Y Return vs Nifty],"&gt;=10")/Table3[[#This Row],[Count]]</f>
        <v>0.35294117647058826</v>
      </c>
      <c r="H99" s="1">
        <f>COUNTIFS(Table2[Sub-Sector],Table3[[#This Row],[Sub-Sector]],Table2[RSI Exponential â€“ 14D],"&gt;=50")/Table3[[#This Row],[Count]]</f>
        <v>0.11764705882352941</v>
      </c>
      <c r="I99" s="1">
        <f>COUNTIFS(Table2[Sub-Sector],Table3[[#This Row],[Sub-Sector]],Table2[Relative Volume],"&gt;=1")/Table3[[#This Row],[Count]]</f>
        <v>0.29411764705882354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0.94117647058823528</v>
      </c>
      <c r="N99" s="1">
        <f>COUNTIFS(Table2[Sub-Sector],Table3[[#This Row],[Sub-Sector]],Table2[% Away From Current Month Low],"&gt;=0.05")/Table3[[#This Row],[Count]]</f>
        <v>0.11764705882352941</v>
      </c>
      <c r="O99" s="1">
        <f>COUNTIFS(Table2[Sub-Sector],Table3[[#This Row],[Sub-Sector]],Table2[% Away From Current Month High],"&lt;=0.05")/Table3[[#This Row],[Count]]</f>
        <v>0.17647058823529413</v>
      </c>
      <c r="P99" s="1">
        <f>COUNTIFS(Table2[Sub-Sector],Table3[[#This Row],[Sub-Sector]],Table2[% Away From 52W High],"&lt;=10")/Table3[[#This Row],[Count]]</f>
        <v>0.29411764705882354</v>
      </c>
      <c r="Q99" s="1">
        <f>COUNTIFS(Table2[Sub-Sector],Table3[[#This Row],[Sub-Sector]],Table2[% Away From 52W Low],"&gt;=10")/Table3[[#This Row],[Count]]</f>
        <v>0.70588235294117652</v>
      </c>
      <c r="R99" s="1">
        <f>COUNTIFS(Table2[Sub-Sector],Table3[[#This Row],[Sub-Sector]],Table2[% Price above 20 EMA],"&gt;=0")/Table3[[#This Row],[Count]]</f>
        <v>0.11764705882352941</v>
      </c>
      <c r="S99" s="1">
        <f>COUNTIFS(Table2[Sub-Sector],Table3[[#This Row],[Sub-Sector]],Table2[% Price above 50 EMA],"&gt;=0")/Table3[[#This Row],[Count]]</f>
        <v>0.17647058823529413</v>
      </c>
      <c r="T99" s="1">
        <f>COUNTIFS(Table2[Sub-Sector],Table3[[#This Row],[Sub-Sector]],Table2[% Price above 200 EMA],"&gt;=0")/Table3[[#This Row],[Count]]</f>
        <v>0.47058823529411764</v>
      </c>
      <c r="U99" s="1">
        <f>COUNTIFS(Table2[Sub-Sector],Table3[[#This Row],[Sub-Sector]],Table2[Rate of Change - Zone],"Positive")/Table3[[#This Row],[Count]]</f>
        <v>5.8823529411764705E-2</v>
      </c>
      <c r="V99" s="1">
        <f>COUNTIFS(Table2[Sub-Sector],Table3[[#This Row],[Sub-Sector]],Table2[Sharpe Ratio],"&gt;=0.10")/Table3[[#This Row],[Count]]</f>
        <v>5.8823529411764705E-2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561</v>
      </c>
      <c r="X99">
        <f>_xlfn.RANK.AVG(Table3[[#This Row],[Score]],Table3[Score],1)</f>
        <v>99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</v>
      </c>
      <c r="Z99">
        <f>_xlfn.RANK.AVG(Table3[[#This Row],[Score 2 ]],Table3[[Score 2 ]],1)</f>
        <v>98.5</v>
      </c>
    </row>
    <row r="100" spans="1:26" x14ac:dyDescent="0.3">
      <c r="A100" t="s">
        <v>360</v>
      </c>
      <c r="B100">
        <f>COUNTIFS(Table2[Sub-Sector],Table3[[#This Row],[Sub-Sector]])</f>
        <v>1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1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1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0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0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633</v>
      </c>
      <c r="X100">
        <f>_xlfn.RANK.AVG(Table3[[#This Row],[Score]],Table3[Score],1)</f>
        <v>108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</v>
      </c>
      <c r="Z100">
        <f>_xlfn.RANK.AVG(Table3[[#This Row],[Score 2 ]],Table3[[Score 2 ]],1)</f>
        <v>98.5</v>
      </c>
    </row>
    <row r="101" spans="1:26" x14ac:dyDescent="0.3">
      <c r="A101" t="s">
        <v>393</v>
      </c>
      <c r="B101">
        <f>COUNTIFS(Table2[Sub-Sector],Table3[[#This Row],[Sub-Sector]])</f>
        <v>6</v>
      </c>
      <c r="C101" s="1">
        <f>COUNTIFS(Table2[Sub-Sector],Table3[[#This Row],[Sub-Sector]],Table2[Uptrend],"Uptrend")/Table3[[#This Row],[Count]]</f>
        <v>0.83333333333333337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0.16666666666666666</v>
      </c>
      <c r="F101" s="1">
        <f>COUNTIFS(Table2[Sub-Sector],Table3[[#This Row],[Sub-Sector]],Table2[6M Return vs Nifty],"&gt;=10")/Table3[[#This Row],[Count]]</f>
        <v>0.16666666666666666</v>
      </c>
      <c r="G101" s="1">
        <f>COUNTIFS(Table2[Sub-Sector],Table3[[#This Row],[Sub-Sector]],Table2[1Y Return vs Nifty],"&gt;=10")/Table3[[#This Row],[Count]]</f>
        <v>0.33333333333333331</v>
      </c>
      <c r="H101" s="1">
        <f>COUNTIFS(Table2[Sub-Sector],Table3[[#This Row],[Sub-Sector]],Table2[RSI Exponential â€“ 14D],"&gt;=50")/Table3[[#This Row],[Count]]</f>
        <v>0.16666666666666666</v>
      </c>
      <c r="I101" s="1">
        <f>COUNTIFS(Table2[Sub-Sector],Table3[[#This Row],[Sub-Sector]],Table2[Relative Volume],"&gt;=1")/Table3[[#This Row],[Count]]</f>
        <v>0.16666666666666666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0.66666666666666663</v>
      </c>
      <c r="N101" s="1">
        <f>COUNTIFS(Table2[Sub-Sector],Table3[[#This Row],[Sub-Sector]],Table2[% Away From Current Month Low],"&gt;=0.05")/Table3[[#This Row],[Count]]</f>
        <v>0</v>
      </c>
      <c r="O101" s="1">
        <f>COUNTIFS(Table2[Sub-Sector],Table3[[#This Row],[Sub-Sector]],Table2[% Away From Current Month High],"&lt;=0.05")/Table3[[#This Row],[Count]]</f>
        <v>0.16666666666666666</v>
      </c>
      <c r="P101" s="1">
        <f>COUNTIFS(Table2[Sub-Sector],Table3[[#This Row],[Sub-Sector]],Table2[% Away From 52W High],"&lt;=10")/Table3[[#This Row],[Count]]</f>
        <v>0.16666666666666666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0.16666666666666666</v>
      </c>
      <c r="S101" s="1">
        <f>COUNTIFS(Table2[Sub-Sector],Table3[[#This Row],[Sub-Sector]],Table2[% Price above 50 EMA],"&gt;=0")/Table3[[#This Row],[Count]]</f>
        <v>0.33333333333333331</v>
      </c>
      <c r="T101" s="1">
        <f>COUNTIFS(Table2[Sub-Sector],Table3[[#This Row],[Sub-Sector]],Table2[% Price above 200 EMA],"&gt;=0")/Table3[[#This Row],[Count]]</f>
        <v>1</v>
      </c>
      <c r="U101" s="1">
        <f>COUNTIFS(Table2[Sub-Sector],Table3[[#This Row],[Sub-Sector]],Table2[Rate of Change - Zone],"Positive")/Table3[[#This Row],[Count]]</f>
        <v>0.16666666666666666</v>
      </c>
      <c r="V101" s="1">
        <f>COUNTIFS(Table2[Sub-Sector],Table3[[#This Row],[Sub-Sector]],Table2[Sharpe Ratio],"&gt;=0.10")/Table3[[#This Row],[Count]]</f>
        <v>0.33333333333333331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</v>
      </c>
      <c r="X101">
        <f>_xlfn.RANK.AVG(Table3[[#This Row],[Score]],Table3[Score],1)</f>
        <v>85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331.5</v>
      </c>
      <c r="Z101">
        <f>_xlfn.RANK.AVG(Table3[[#This Row],[Score 2 ]],Table3[[Score 2 ]],1)</f>
        <v>102</v>
      </c>
    </row>
    <row r="102" spans="1:26" x14ac:dyDescent="0.3">
      <c r="A102" t="s">
        <v>153</v>
      </c>
      <c r="B102">
        <f>COUNTIFS(Table2[Sub-Sector],Table3[[#This Row],[Sub-Sector]])</f>
        <v>3</v>
      </c>
      <c r="C102" s="1">
        <f>COUNTIFS(Table2[Sub-Sector],Table3[[#This Row],[Sub-Sector]],Table2[Uptrend],"Uptrend")/Table3[[#This Row],[Count]]</f>
        <v>0.66666666666666663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0.33333333333333331</v>
      </c>
      <c r="G102" s="1">
        <f>COUNTIFS(Table2[Sub-Sector],Table3[[#This Row],[Sub-Sector]],Table2[1Y Return vs Nifty],"&gt;=10")/Table3[[#This Row],[Count]]</f>
        <v>0.66666666666666663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0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</v>
      </c>
      <c r="T102" s="1">
        <f>COUNTIFS(Table2[Sub-Sector],Table3[[#This Row],[Sub-Sector]],Table2[% Price above 200 EMA],"&gt;=0")/Table3[[#This Row],[Count]]</f>
        <v>0.66666666666666663</v>
      </c>
      <c r="U102" s="1">
        <f>COUNTIFS(Table2[Sub-Sector],Table3[[#This Row],[Sub-Sector]],Table2[Rate of Change - Zone],"Positive")/Table3[[#This Row],[Count]]</f>
        <v>0</v>
      </c>
      <c r="V102" s="1">
        <f>COUNTIFS(Table2[Sub-Sector],Table3[[#This Row],[Sub-Sector]],Table2[Sharpe Ratio],"&gt;=0.10")/Table3[[#This Row],[Count]]</f>
        <v>0.33333333333333331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579.5</v>
      </c>
      <c r="X102">
        <f>_xlfn.RANK.AVG(Table3[[#This Row],[Score]],Table3[Score],1)</f>
        <v>103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331.5</v>
      </c>
      <c r="Z102">
        <f>_xlfn.RANK.AVG(Table3[[#This Row],[Score 2 ]],Table3[[Score 2 ]],1)</f>
        <v>102</v>
      </c>
    </row>
    <row r="103" spans="1:26" x14ac:dyDescent="0.3">
      <c r="A103" t="s">
        <v>186</v>
      </c>
      <c r="B103">
        <f>COUNTIFS(Table2[Sub-Sector],Table3[[#This Row],[Sub-Sector]])</f>
        <v>2</v>
      </c>
      <c r="C103" s="1">
        <f>COUNTIFS(Table2[Sub-Sector],Table3[[#This Row],[Sub-Sector]],Table2[Uptrend],"Uptrend")/Table3[[#This Row],[Count]]</f>
        <v>0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1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0</v>
      </c>
      <c r="O103" s="1">
        <f>COUNTIFS(Table2[Sub-Sector],Table3[[#This Row],[Sub-Sector]],Table2[% Away From Current Month High],"&lt;=0.05")/Table3[[#This Row],[Count]]</f>
        <v>0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0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1</v>
      </c>
      <c r="U103" s="1">
        <f>COUNTIFS(Table2[Sub-Sector],Table3[[#This Row],[Sub-Sector]],Table2[Rate of Change - Zone],"Positive")/Table3[[#This Row],[Count]]</f>
        <v>0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634.5</v>
      </c>
      <c r="X103">
        <f>_xlfn.RANK.AVG(Table3[[#This Row],[Score]],Table3[Score],1)</f>
        <v>111.5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331.5</v>
      </c>
      <c r="Z103">
        <f>_xlfn.RANK.AVG(Table3[[#This Row],[Score 2 ]],Table3[[Score 2 ]],1)</f>
        <v>102</v>
      </c>
    </row>
    <row r="104" spans="1:26" x14ac:dyDescent="0.3">
      <c r="A104" t="s">
        <v>328</v>
      </c>
      <c r="B104">
        <f>COUNTIFS(Table2[Sub-Sector],Table3[[#This Row],[Sub-Sector]])</f>
        <v>1</v>
      </c>
      <c r="C104" s="1">
        <f>COUNTIFS(Table2[Sub-Sector],Table3[[#This Row],[Sub-Sector]],Table2[Uptrend],"Uptrend")/Table3[[#This Row],[Count]]</f>
        <v>1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1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0</v>
      </c>
      <c r="O104" s="1">
        <f>COUNTIFS(Table2[Sub-Sector],Table3[[#This Row],[Sub-Sector]],Table2[% Away From Current Month High],"&lt;=0.05")/Table3[[#This Row],[Count]]</f>
        <v>1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1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1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537</v>
      </c>
      <c r="X104">
        <f>_xlfn.RANK.AVG(Table3[[#This Row],[Score]],Table3[Score],1)</f>
        <v>94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331.5</v>
      </c>
      <c r="Z104">
        <f>_xlfn.RANK.AVG(Table3[[#This Row],[Score 2 ]],Table3[[Score 2 ]],1)</f>
        <v>102</v>
      </c>
    </row>
    <row r="105" spans="1:26" x14ac:dyDescent="0.3">
      <c r="A105" t="s">
        <v>363</v>
      </c>
      <c r="B105">
        <f>COUNTIFS(Table2[Sub-Sector],Table3[[#This Row],[Sub-Sector]])</f>
        <v>1</v>
      </c>
      <c r="C105" s="1">
        <f>COUNTIFS(Table2[Sub-Sector],Table3[[#This Row],[Sub-Sector]],Table2[Uptrend],"Uptrend")/Table3[[#This Row],[Count]]</f>
        <v>0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</v>
      </c>
      <c r="G105" s="1">
        <f>COUNTIFS(Table2[Sub-Sector],Table3[[#This Row],[Sub-Sector]],Table2[1Y Return vs Nifty],"&gt;=10")/Table3[[#This Row],[Count]]</f>
        <v>1</v>
      </c>
      <c r="H105" s="1">
        <f>COUNTIFS(Table2[Sub-Sector],Table3[[#This Row],[Sub-Sector]],Table2[RSI Exponential â€“ 14D],"&gt;=50")/Table3[[#This Row],[Count]]</f>
        <v>0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1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0</v>
      </c>
      <c r="O105" s="1">
        <f>COUNTIFS(Table2[Sub-Sector],Table3[[#This Row],[Sub-Sector]],Table2[% Away From Current Month High],"&lt;=0.05")/Table3[[#This Row],[Count]]</f>
        <v>0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</v>
      </c>
      <c r="S105" s="1">
        <f>COUNTIFS(Table2[Sub-Sector],Table3[[#This Row],[Sub-Sector]],Table2[% Price above 50 EMA],"&gt;=0")/Table3[[#This Row],[Count]]</f>
        <v>0</v>
      </c>
      <c r="T105" s="1">
        <f>COUNTIFS(Table2[Sub-Sector],Table3[[#This Row],[Sub-Sector]],Table2[% Price above 200 EMA],"&gt;=0")/Table3[[#This Row],[Count]]</f>
        <v>1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634.5</v>
      </c>
      <c r="X105">
        <f>_xlfn.RANK.AVG(Table3[[#This Row],[Score]],Table3[Score],1)</f>
        <v>111.5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331.5</v>
      </c>
      <c r="Z105">
        <f>_xlfn.RANK.AVG(Table3[[#This Row],[Score 2 ]],Table3[[Score 2 ]],1)</f>
        <v>102</v>
      </c>
    </row>
    <row r="106" spans="1:26" x14ac:dyDescent="0.3">
      <c r="A106" t="s">
        <v>27</v>
      </c>
      <c r="B106">
        <f>COUNTIFS(Table2[Sub-Sector],Table3[[#This Row],[Sub-Sector]])</f>
        <v>4</v>
      </c>
      <c r="C106" s="1">
        <f>COUNTIFS(Table2[Sub-Sector],Table3[[#This Row],[Sub-Sector]],Table2[Uptrend],"Uptrend")/Table3[[#This Row],[Count]]</f>
        <v>1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0.25</v>
      </c>
      <c r="F106" s="1">
        <f>COUNTIFS(Table2[Sub-Sector],Table3[[#This Row],[Sub-Sector]],Table2[6M Return vs Nifty],"&gt;=10")/Table3[[#This Row],[Count]]</f>
        <v>0.25</v>
      </c>
      <c r="G106" s="1">
        <f>COUNTIFS(Table2[Sub-Sector],Table3[[#This Row],[Sub-Sector]],Table2[1Y Return vs Nifty],"&gt;=10")/Table3[[#This Row],[Count]]</f>
        <v>0.5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0.25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0.25</v>
      </c>
      <c r="P106" s="1">
        <f>COUNTIFS(Table2[Sub-Sector],Table3[[#This Row],[Sub-Sector]],Table2[% Away From 52W High],"&lt;=10")/Table3[[#This Row],[Count]]</f>
        <v>0.25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0.5</v>
      </c>
      <c r="T106" s="1">
        <f>COUNTIFS(Table2[Sub-Sector],Table3[[#This Row],[Sub-Sector]],Table2[% Price above 200 EMA],"&gt;=0")/Table3[[#This Row],[Count]]</f>
        <v>1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0.25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495</v>
      </c>
      <c r="X106">
        <f>_xlfn.RANK.AVG(Table3[[#This Row],[Score]],Table3[Score],1)</f>
        <v>74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333</v>
      </c>
      <c r="Z106">
        <f>_xlfn.RANK.AVG(Table3[[#This Row],[Score 2 ]],Table3[[Score 2 ]],1)</f>
        <v>105</v>
      </c>
    </row>
    <row r="107" spans="1:26" x14ac:dyDescent="0.3">
      <c r="A107" t="s">
        <v>556</v>
      </c>
      <c r="B107">
        <f>COUNTIFS(Table2[Sub-Sector],Table3[[#This Row],[Sub-Sector]])</f>
        <v>7</v>
      </c>
      <c r="C107" s="1">
        <f>COUNTIFS(Table2[Sub-Sector],Table3[[#This Row],[Sub-Sector]],Table2[Uptrend],"Uptrend")/Table3[[#This Row],[Count]]</f>
        <v>0.2857142857142857</v>
      </c>
      <c r="D107" s="1">
        <f>COUNTIFS(Table2[Sub-Sector],Table3[[#This Row],[Sub-Sector]],Table2[1W Return vs Nifty],"&gt;=5")/Table3[[#This Row],[Count]]</f>
        <v>0.14285714285714285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0.14285714285714285</v>
      </c>
      <c r="H107" s="1">
        <f>COUNTIFS(Table2[Sub-Sector],Table3[[#This Row],[Sub-Sector]],Table2[RSI Exponential â€“ 14D],"&gt;=50")/Table3[[#This Row],[Count]]</f>
        <v>0.14285714285714285</v>
      </c>
      <c r="I107" s="1">
        <f>COUNTIFS(Table2[Sub-Sector],Table3[[#This Row],[Sub-Sector]],Table2[Relative Volume],"&gt;=1")/Table3[[#This Row],[Count]]</f>
        <v>0.42857142857142855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0.8571428571428571</v>
      </c>
      <c r="N107" s="1">
        <f>COUNTIFS(Table2[Sub-Sector],Table3[[#This Row],[Sub-Sector]],Table2[% Away From Current Month Low],"&gt;=0.05")/Table3[[#This Row],[Count]]</f>
        <v>0.14285714285714285</v>
      </c>
      <c r="O107" s="1">
        <f>COUNTIFS(Table2[Sub-Sector],Table3[[#This Row],[Sub-Sector]],Table2[% Away From Current Month High],"&lt;=0.05")/Table3[[#This Row],[Count]]</f>
        <v>0.2857142857142857</v>
      </c>
      <c r="P107" s="1">
        <f>COUNTIFS(Table2[Sub-Sector],Table3[[#This Row],[Sub-Sector]],Table2[% Away From 52W High],"&lt;=10")/Table3[[#This Row],[Count]]</f>
        <v>0.14285714285714285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0.14285714285714285</v>
      </c>
      <c r="S107" s="1">
        <f>COUNTIFS(Table2[Sub-Sector],Table3[[#This Row],[Sub-Sector]],Table2[% Price above 50 EMA],"&gt;=0")/Table3[[#This Row],[Count]]</f>
        <v>0.14285714285714285</v>
      </c>
      <c r="T107" s="1">
        <f>COUNTIFS(Table2[Sub-Sector],Table3[[#This Row],[Sub-Sector]],Table2[% Price above 200 EMA],"&gt;=0")/Table3[[#This Row],[Count]]</f>
        <v>0.7142857142857143</v>
      </c>
      <c r="U107" s="1">
        <f>COUNTIFS(Table2[Sub-Sector],Table3[[#This Row],[Sub-Sector]],Table2[Rate of Change - Zone],"Positive")/Table3[[#This Row],[Count]]</f>
        <v>0.14285714285714285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584.5</v>
      </c>
      <c r="X107">
        <f>_xlfn.RANK.AVG(Table3[[#This Row],[Score]],Table3[Score],1)</f>
        <v>106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07">
        <f>_xlfn.RANK.AVG(Table3[[#This Row],[Score 2 ]],Table3[[Score 2 ]],1)</f>
        <v>106</v>
      </c>
    </row>
    <row r="108" spans="1:26" x14ac:dyDescent="0.3">
      <c r="A108" t="s">
        <v>77</v>
      </c>
      <c r="B108">
        <f>COUNTIFS(Table2[Sub-Sector],Table3[[#This Row],[Sub-Sector]])</f>
        <v>19</v>
      </c>
      <c r="C108" s="1">
        <f>COUNTIFS(Table2[Sub-Sector],Table3[[#This Row],[Sub-Sector]],Table2[Uptrend],"Uptrend")/Table3[[#This Row],[Count]]</f>
        <v>0.31578947368421051</v>
      </c>
      <c r="D108" s="1">
        <f>COUNTIFS(Table2[Sub-Sector],Table3[[#This Row],[Sub-Sector]],Table2[1W Return vs Nifty],"&gt;=5")/Table3[[#This Row],[Count]]</f>
        <v>5.2631578947368418E-2</v>
      </c>
      <c r="E108" s="1">
        <f>COUNTIFS(Table2[Sub-Sector],Table3[[#This Row],[Sub-Sector]],Table2[1M Return vs Nifty],"&gt;=5")/Table3[[#This Row],[Count]]</f>
        <v>0.15789473684210525</v>
      </c>
      <c r="F108" s="1">
        <f>COUNTIFS(Table2[Sub-Sector],Table3[[#This Row],[Sub-Sector]],Table2[6M Return vs Nifty],"&gt;=10")/Table3[[#This Row],[Count]]</f>
        <v>0.10526315789473684</v>
      </c>
      <c r="G108" s="1">
        <f>COUNTIFS(Table2[Sub-Sector],Table3[[#This Row],[Sub-Sector]],Table2[1Y Return vs Nifty],"&gt;=10")/Table3[[#This Row],[Count]]</f>
        <v>0.26315789473684209</v>
      </c>
      <c r="H108" s="1">
        <f>COUNTIFS(Table2[Sub-Sector],Table3[[#This Row],[Sub-Sector]],Table2[RSI Exponential â€“ 14D],"&gt;=50")/Table3[[#This Row],[Count]]</f>
        <v>0.21052631578947367</v>
      </c>
      <c r="I108" s="1">
        <f>COUNTIFS(Table2[Sub-Sector],Table3[[#This Row],[Sub-Sector]],Table2[Relative Volume],"&gt;=1")/Table3[[#This Row],[Count]]</f>
        <v>0.26315789473684209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0.10526315789473684</v>
      </c>
      <c r="M108" s="1">
        <f>COUNTIFS(Table2[Sub-Sector],Table3[[#This Row],[Sub-Sector]],Table2[% Away From Current Week High],"&lt;=0.05")/Table3[[#This Row],[Count]]</f>
        <v>0.94736842105263153</v>
      </c>
      <c r="N108" s="1">
        <f>COUNTIFS(Table2[Sub-Sector],Table3[[#This Row],[Sub-Sector]],Table2[% Away From Current Month Low],"&gt;=0.05")/Table3[[#This Row],[Count]]</f>
        <v>0.10526315789473684</v>
      </c>
      <c r="O108" s="1">
        <f>COUNTIFS(Table2[Sub-Sector],Table3[[#This Row],[Sub-Sector]],Table2[% Away From Current Month High],"&lt;=0.05")/Table3[[#This Row],[Count]]</f>
        <v>0.21052631578947367</v>
      </c>
      <c r="P108" s="1">
        <f>COUNTIFS(Table2[Sub-Sector],Table3[[#This Row],[Sub-Sector]],Table2[% Away From 52W High],"&lt;=10")/Table3[[#This Row],[Count]]</f>
        <v>0.21052631578947367</v>
      </c>
      <c r="Q108" s="1">
        <f>COUNTIFS(Table2[Sub-Sector],Table3[[#This Row],[Sub-Sector]],Table2[% Away From 52W Low],"&gt;=10")/Table3[[#This Row],[Count]]</f>
        <v>0.84210526315789469</v>
      </c>
      <c r="R108" s="1">
        <f>COUNTIFS(Table2[Sub-Sector],Table3[[#This Row],[Sub-Sector]],Table2[% Price above 20 EMA],"&gt;=0")/Table3[[#This Row],[Count]]</f>
        <v>0.15789473684210525</v>
      </c>
      <c r="S108" s="1">
        <f>COUNTIFS(Table2[Sub-Sector],Table3[[#This Row],[Sub-Sector]],Table2[% Price above 50 EMA],"&gt;=0")/Table3[[#This Row],[Count]]</f>
        <v>0.15789473684210525</v>
      </c>
      <c r="T108" s="1">
        <f>COUNTIFS(Table2[Sub-Sector],Table3[[#This Row],[Sub-Sector]],Table2[% Price above 200 EMA],"&gt;=0")/Table3[[#This Row],[Count]]</f>
        <v>0.42105263157894735</v>
      </c>
      <c r="U108" s="1">
        <f>COUNTIFS(Table2[Sub-Sector],Table3[[#This Row],[Sub-Sector]],Table2[Rate of Change - Zone],"Positive")/Table3[[#This Row],[Count]]</f>
        <v>5.2631578947368418E-2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565</v>
      </c>
      <c r="X108">
        <f>_xlfn.RANK.AVG(Table3[[#This Row],[Score]],Table3[Score],1)</f>
        <v>100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343</v>
      </c>
      <c r="Z108">
        <f>_xlfn.RANK.AVG(Table3[[#This Row],[Score 2 ]],Table3[[Score 2 ]],1)</f>
        <v>107.5</v>
      </c>
    </row>
    <row r="109" spans="1:26" x14ac:dyDescent="0.3">
      <c r="A109" t="s">
        <v>34</v>
      </c>
      <c r="B109">
        <f>COUNTIFS(Table2[Sub-Sector],Table3[[#This Row],[Sub-Sector]])</f>
        <v>11</v>
      </c>
      <c r="C109" s="1">
        <f>COUNTIFS(Table2[Sub-Sector],Table3[[#This Row],[Sub-Sector]],Table2[Uptrend],"Uptrend")/Table3[[#This Row],[Count]]</f>
        <v>9.0909090909090912E-2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0.72727272727272729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9.0909090909090912E-2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0.90909090909090906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0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0.72727272727272729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0.81818181818181823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638.5</v>
      </c>
      <c r="X109">
        <f>_xlfn.RANK.AVG(Table3[[#This Row],[Score]],Table3[Score],1)</f>
        <v>115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343</v>
      </c>
      <c r="Z109">
        <f>_xlfn.RANK.AVG(Table3[[#This Row],[Score 2 ]],Table3[[Score 2 ]],1)</f>
        <v>107.5</v>
      </c>
    </row>
    <row r="110" spans="1:26" x14ac:dyDescent="0.3">
      <c r="A110" t="s">
        <v>37</v>
      </c>
      <c r="B110">
        <f>COUNTIFS(Table2[Sub-Sector],Table3[[#This Row],[Sub-Sector]])</f>
        <v>10</v>
      </c>
      <c r="C110" s="1">
        <f>COUNTIFS(Table2[Sub-Sector],Table3[[#This Row],[Sub-Sector]],Table2[Uptrend],"Uptrend")/Table3[[#This Row],[Count]]</f>
        <v>0.9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0.4</v>
      </c>
      <c r="F110" s="1">
        <f>COUNTIFS(Table2[Sub-Sector],Table3[[#This Row],[Sub-Sector]],Table2[6M Return vs Nifty],"&gt;=10")/Table3[[#This Row],[Count]]</f>
        <v>0.1</v>
      </c>
      <c r="G110" s="1">
        <f>COUNTIFS(Table2[Sub-Sector],Table3[[#This Row],[Sub-Sector]],Table2[1Y Return vs Nifty],"&gt;=10")/Table3[[#This Row],[Count]]</f>
        <v>0.4</v>
      </c>
      <c r="H110" s="1">
        <f>COUNTIFS(Table2[Sub-Sector],Table3[[#This Row],[Sub-Sector]],Table2[RSI Exponential â€“ 14D],"&gt;=50")/Table3[[#This Row],[Count]]</f>
        <v>0.2</v>
      </c>
      <c r="I110" s="1">
        <f>COUNTIFS(Table2[Sub-Sector],Table3[[#This Row],[Sub-Sector]],Table2[Relative Volume],"&gt;=1")/Table3[[#This Row],[Count]]</f>
        <v>0.3</v>
      </c>
      <c r="J110" s="1">
        <f>COUNTIFS(Table2[Sub-Sector],Table3[[#This Row],[Sub-Sector]],Table2[% Away From Day Low],"&gt;=0.05")/Table3[[#This Row],[Count]]</f>
        <v>0.1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0.7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0.2</v>
      </c>
      <c r="P110" s="1">
        <f>COUNTIFS(Table2[Sub-Sector],Table3[[#This Row],[Sub-Sector]],Table2[% Away From 52W High],"&lt;=10")/Table3[[#This Row],[Count]]</f>
        <v>0.5</v>
      </c>
      <c r="Q110" s="1">
        <f>COUNTIFS(Table2[Sub-Sector],Table3[[#This Row],[Sub-Sector]],Table2[% Away From 52W Low],"&gt;=10")/Table3[[#This Row],[Count]]</f>
        <v>0.9</v>
      </c>
      <c r="R110" s="1">
        <f>COUNTIFS(Table2[Sub-Sector],Table3[[#This Row],[Sub-Sector]],Table2[% Price above 20 EMA],"&gt;=0")/Table3[[#This Row],[Count]]</f>
        <v>0.4</v>
      </c>
      <c r="S110" s="1">
        <f>COUNTIFS(Table2[Sub-Sector],Table3[[#This Row],[Sub-Sector]],Table2[% Price above 50 EMA],"&gt;=0")/Table3[[#This Row],[Count]]</f>
        <v>0.7</v>
      </c>
      <c r="T110" s="1">
        <f>COUNTIFS(Table2[Sub-Sector],Table3[[#This Row],[Sub-Sector]],Table2[% Price above 200 EMA],"&gt;=0")/Table3[[#This Row],[Count]]</f>
        <v>0.9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0.1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507</v>
      </c>
      <c r="X110">
        <f>_xlfn.RANK.AVG(Table3[[#This Row],[Score]],Table3[Score],1)</f>
        <v>81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352.5</v>
      </c>
      <c r="Z110">
        <f>_xlfn.RANK.AVG(Table3[[#This Row],[Score 2 ]],Table3[[Score 2 ]],1)</f>
        <v>109</v>
      </c>
    </row>
    <row r="111" spans="1:26" x14ac:dyDescent="0.3">
      <c r="A111" t="s">
        <v>831</v>
      </c>
      <c r="B111">
        <f>COUNTIFS(Table2[Sub-Sector],Table3[[#This Row],[Sub-Sector]])</f>
        <v>2</v>
      </c>
      <c r="C111" s="1">
        <f>COUNTIFS(Table2[Sub-Sector],Table3[[#This Row],[Sub-Sector]],Table2[Uptrend],"Uptrend")/Table3[[#This Row],[Count]]</f>
        <v>0.5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0.5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0.5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0.5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0.5</v>
      </c>
      <c r="O111" s="1">
        <f>COUNTIFS(Table2[Sub-Sector],Table3[[#This Row],[Sub-Sector]],Table2[% Away From Current Month High],"&lt;=0.05")/Table3[[#This Row],[Count]]</f>
        <v>0.5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0.5</v>
      </c>
      <c r="T111" s="1">
        <f>COUNTIFS(Table2[Sub-Sector],Table3[[#This Row],[Sub-Sector]],Table2[% Price above 200 EMA],"&gt;=0")/Table3[[#This Row],[Count]]</f>
        <v>0.5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636</v>
      </c>
      <c r="X111">
        <f>_xlfn.RANK.AVG(Table3[[#This Row],[Score]],Table3[Score],1)</f>
        <v>113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365.5</v>
      </c>
      <c r="Z111">
        <f>_xlfn.RANK.AVG(Table3[[#This Row],[Score 2 ]],Table3[[Score 2 ]],1)</f>
        <v>110</v>
      </c>
    </row>
    <row r="112" spans="1:26" x14ac:dyDescent="0.3">
      <c r="A112" t="s">
        <v>568</v>
      </c>
      <c r="B112">
        <f>COUNTIFS(Table2[Sub-Sector],Table3[[#This Row],[Sub-Sector]])</f>
        <v>2</v>
      </c>
      <c r="C112" s="1">
        <f>COUNTIFS(Table2[Sub-Sector],Table3[[#This Row],[Sub-Sector]],Table2[Uptrend],"Uptrend")/Table3[[#This Row],[Count]]</f>
        <v>1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0.5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0.5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0</v>
      </c>
      <c r="P112" s="1">
        <f>COUNTIFS(Table2[Sub-Sector],Table3[[#This Row],[Sub-Sector]],Table2[% Away From 52W High],"&lt;=10")/Table3[[#This Row],[Count]]</f>
        <v>0.5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0.5</v>
      </c>
      <c r="T112" s="1">
        <f>COUNTIFS(Table2[Sub-Sector],Table3[[#This Row],[Sub-Sector]],Table2[% Price above 200 EMA],"&gt;=0")/Table3[[#This Row],[Count]]</f>
        <v>0.5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0.5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572.5</v>
      </c>
      <c r="X112">
        <f>_xlfn.RANK.AVG(Table3[[#This Row],[Score]],Table3[Score],1)</f>
        <v>101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367</v>
      </c>
      <c r="Z112">
        <f>_xlfn.RANK.AVG(Table3[[#This Row],[Score 2 ]],Table3[[Score 2 ]],1)</f>
        <v>111.5</v>
      </c>
    </row>
    <row r="113" spans="1:26" x14ac:dyDescent="0.3">
      <c r="A113" t="s">
        <v>1507</v>
      </c>
      <c r="B113">
        <f>COUNTIFS(Table2[Sub-Sector],Table3[[#This Row],[Sub-Sector]])</f>
        <v>2</v>
      </c>
      <c r="C113" s="1">
        <f>COUNTIFS(Table2[Sub-Sector],Table3[[#This Row],[Sub-Sector]],Table2[Uptrend],"Uptrend")/Table3[[#This Row],[Count]]</f>
        <v>0.5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0</v>
      </c>
      <c r="I113" s="1">
        <f>COUNTIFS(Table2[Sub-Sector],Table3[[#This Row],[Sub-Sector]],Table2[Relative Volume],"&gt;=1")/Table3[[#This Row],[Count]]</f>
        <v>0.5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0.5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0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0.5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0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637.5</v>
      </c>
      <c r="X113">
        <f>_xlfn.RANK.AVG(Table3[[#This Row],[Score]],Table3[Score],1)</f>
        <v>114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367</v>
      </c>
      <c r="Z113">
        <f>_xlfn.RANK.AVG(Table3[[#This Row],[Score 2 ]],Table3[[Score 2 ]],1)</f>
        <v>111.5</v>
      </c>
    </row>
    <row r="114" spans="1:26" x14ac:dyDescent="0.3">
      <c r="A114" t="s">
        <v>21</v>
      </c>
      <c r="B114">
        <f>COUNTIFS(Table2[Sub-Sector],Table3[[#This Row],[Sub-Sector]])</f>
        <v>20</v>
      </c>
      <c r="C114" s="1">
        <f>COUNTIFS(Table2[Sub-Sector],Table3[[#This Row],[Sub-Sector]],Table2[Uptrend],"Uptrend")/Table3[[#This Row],[Count]]</f>
        <v>0.75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0.1</v>
      </c>
      <c r="F114" s="1">
        <f>COUNTIFS(Table2[Sub-Sector],Table3[[#This Row],[Sub-Sector]],Table2[6M Return vs Nifty],"&gt;=10")/Table3[[#This Row],[Count]]</f>
        <v>0.15</v>
      </c>
      <c r="G114" s="1">
        <f>COUNTIFS(Table2[Sub-Sector],Table3[[#This Row],[Sub-Sector]],Table2[1Y Return vs Nifty],"&gt;=10")/Table3[[#This Row],[Count]]</f>
        <v>0.3</v>
      </c>
      <c r="H114" s="1">
        <f>COUNTIFS(Table2[Sub-Sector],Table3[[#This Row],[Sub-Sector]],Table2[RSI Exponential â€“ 14D],"&gt;=50")/Table3[[#This Row],[Count]]</f>
        <v>0.15</v>
      </c>
      <c r="I114" s="1">
        <f>COUNTIFS(Table2[Sub-Sector],Table3[[#This Row],[Sub-Sector]],Table2[Relative Volume],"&gt;=1")/Table3[[#This Row],[Count]]</f>
        <v>0.15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0.8</v>
      </c>
      <c r="N114" s="1">
        <f>COUNTIFS(Table2[Sub-Sector],Table3[[#This Row],[Sub-Sector]],Table2[% Away From Current Month Low],"&gt;=0.05")/Table3[[#This Row],[Count]]</f>
        <v>0.15</v>
      </c>
      <c r="O114" s="1">
        <f>COUNTIFS(Table2[Sub-Sector],Table3[[#This Row],[Sub-Sector]],Table2[% Away From Current Month High],"&lt;=0.05")/Table3[[#This Row],[Count]]</f>
        <v>0.15</v>
      </c>
      <c r="P114" s="1">
        <f>COUNTIFS(Table2[Sub-Sector],Table3[[#This Row],[Sub-Sector]],Table2[% Away From 52W High],"&lt;=10")/Table3[[#This Row],[Count]]</f>
        <v>0.3</v>
      </c>
      <c r="Q114" s="1">
        <f>COUNTIFS(Table2[Sub-Sector],Table3[[#This Row],[Sub-Sector]],Table2[% Away From 52W Low],"&gt;=10")/Table3[[#This Row],[Count]]</f>
        <v>0.95</v>
      </c>
      <c r="R114" s="1">
        <f>COUNTIFS(Table2[Sub-Sector],Table3[[#This Row],[Sub-Sector]],Table2[% Price above 20 EMA],"&gt;=0")/Table3[[#This Row],[Count]]</f>
        <v>0.15</v>
      </c>
      <c r="S114" s="1">
        <f>COUNTIFS(Table2[Sub-Sector],Table3[[#This Row],[Sub-Sector]],Table2[% Price above 50 EMA],"&gt;=0")/Table3[[#This Row],[Count]]</f>
        <v>0.45</v>
      </c>
      <c r="T114" s="1">
        <f>COUNTIFS(Table2[Sub-Sector],Table3[[#This Row],[Sub-Sector]],Table2[% Price above 200 EMA],"&gt;=0")/Table3[[#This Row],[Count]]</f>
        <v>0.7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0.1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580.5</v>
      </c>
      <c r="X114">
        <f>_xlfn.RANK.AVG(Table3[[#This Row],[Score]],Table3[Score],1)</f>
        <v>104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371.5</v>
      </c>
      <c r="Z114">
        <f>_xlfn.RANK.AVG(Table3[[#This Row],[Score 2 ]],Table3[[Score 2 ]],1)</f>
        <v>113</v>
      </c>
    </row>
    <row r="115" spans="1:26" x14ac:dyDescent="0.3">
      <c r="A115" t="s">
        <v>1864</v>
      </c>
      <c r="B115">
        <f>COUNTIFS(Table2[Sub-Sector],Table3[[#This Row],[Sub-Sector]])</f>
        <v>3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0.33333333333333331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689</v>
      </c>
      <c r="X115">
        <f>_xlfn.RANK.AVG(Table3[[#This Row],[Score]],Table3[Score],1)</f>
        <v>116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386</v>
      </c>
      <c r="Z115">
        <f>_xlfn.RANK.AVG(Table3[[#This Row],[Score 2 ]],Table3[[Score 2 ]],1)</f>
        <v>114</v>
      </c>
    </row>
    <row r="116" spans="1:26" x14ac:dyDescent="0.3">
      <c r="A116" t="s">
        <v>1729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0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1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731.5</v>
      </c>
      <c r="X116">
        <f>_xlfn.RANK.AVG(Table3[[#This Row],[Score]],Table3[Score],1)</f>
        <v>119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428.5</v>
      </c>
      <c r="Z116">
        <f>_xlfn.RANK.AVG(Table3[[#This Row],[Score 2 ]],Table3[[Score 2 ]],1)</f>
        <v>118</v>
      </c>
    </row>
    <row r="117" spans="1:26" x14ac:dyDescent="0.3">
      <c r="A117" t="s">
        <v>492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1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1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1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634</v>
      </c>
      <c r="X117">
        <f>_xlfn.RANK.AVG(Table3[[#This Row],[Score]],Table3[Score],1)</f>
        <v>109.5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428.5</v>
      </c>
      <c r="Z117">
        <f>_xlfn.RANK.AVG(Table3[[#This Row],[Score 2 ]],Table3[[Score 2 ]],1)</f>
        <v>118</v>
      </c>
    </row>
    <row r="118" spans="1:26" x14ac:dyDescent="0.3">
      <c r="A118" t="s">
        <v>1404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1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0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0</v>
      </c>
      <c r="N118" s="1">
        <f>COUNTIFS(Table2[Sub-Sector],Table3[[#This Row],[Sub-Sector]],Table2[% Away From Current Month Low],"&gt;=0.05")/Table3[[#This Row],[Count]]</f>
        <v>1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1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731.5</v>
      </c>
      <c r="X118">
        <f>_xlfn.RANK.AVG(Table3[[#This Row],[Score]],Table3[Score],1)</f>
        <v>119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428.5</v>
      </c>
      <c r="Z118">
        <f>_xlfn.RANK.AVG(Table3[[#This Row],[Score 2 ]],Table3[[Score 2 ]],1)</f>
        <v>118</v>
      </c>
    </row>
    <row r="119" spans="1:26" x14ac:dyDescent="0.3">
      <c r="A119" t="s">
        <v>1547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1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0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1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634</v>
      </c>
      <c r="X119">
        <f>_xlfn.RANK.AVG(Table3[[#This Row],[Score]],Table3[Score],1)</f>
        <v>109.5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428.5</v>
      </c>
      <c r="Z119">
        <f>_xlfn.RANK.AVG(Table3[[#This Row],[Score 2 ]],Table3[[Score 2 ]],1)</f>
        <v>118</v>
      </c>
    </row>
    <row r="120" spans="1:26" x14ac:dyDescent="0.3">
      <c r="A120" t="s">
        <v>979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1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1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731.5</v>
      </c>
      <c r="X120">
        <f>_xlfn.RANK.AVG(Table3[[#This Row],[Score]],Table3[Score],1)</f>
        <v>119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428.5</v>
      </c>
      <c r="Z120">
        <f>_xlfn.RANK.AVG(Table3[[#This Row],[Score 2 ]],Table3[[Score 2 ]],1)</f>
        <v>118</v>
      </c>
    </row>
    <row r="121" spans="1:26" x14ac:dyDescent="0.3">
      <c r="A121" t="s">
        <v>1590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1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0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731.5</v>
      </c>
      <c r="X121">
        <f>_xlfn.RANK.AVG(Table3[[#This Row],[Score]],Table3[Score],1)</f>
        <v>119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428.5</v>
      </c>
      <c r="Z121">
        <f>_xlfn.RANK.AVG(Table3[[#This Row],[Score 2 ]],Table3[[Score 2 ]],1)</f>
        <v>118</v>
      </c>
    </row>
    <row r="122" spans="1:26" x14ac:dyDescent="0.3">
      <c r="A122" t="s">
        <v>1179</v>
      </c>
      <c r="B122">
        <f>COUNTIFS(Table2[Sub-Sector],Table3[[#This Row],[Sub-Sector]])</f>
        <v>2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0.5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0.5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731.5</v>
      </c>
      <c r="X122">
        <f>_xlfn.RANK.AVG(Table3[[#This Row],[Score]],Table3[Score],1)</f>
        <v>119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428.5</v>
      </c>
      <c r="Z122">
        <f>_xlfn.RANK.AVG(Table3[[#This Row],[Score 2 ]],Table3[[Score 2 ]],1)</f>
        <v>118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6F0D5-0069-4CFE-95B8-B0A1CC202974}">
  <dimension ref="A1:AV735"/>
  <sheetViews>
    <sheetView tabSelected="1" topLeftCell="AJ1" workbookViewId="0">
      <selection activeCell="AK2" sqref="AK2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33203125" bestFit="1" customWidth="1"/>
    <col min="7" max="7" width="18.33203125" bestFit="1" customWidth="1"/>
    <col min="8" max="8" width="25.3320312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6640625" bestFit="1" customWidth="1"/>
    <col min="26" max="26" width="19.109375" bestFit="1" customWidth="1"/>
    <col min="27" max="27" width="19.88671875" bestFit="1" customWidth="1"/>
    <col min="28" max="28" width="20.3320312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33203125" bestFit="1" customWidth="1"/>
    <col min="33" max="33" width="32" bestFit="1" customWidth="1"/>
    <col min="34" max="34" width="32.33203125" bestFit="1" customWidth="1"/>
    <col min="35" max="35" width="23.33203125" bestFit="1" customWidth="1"/>
    <col min="36" max="36" width="22.88671875" bestFit="1" customWidth="1"/>
    <col min="37" max="37" width="18.33203125" bestFit="1" customWidth="1"/>
    <col min="38" max="38" width="28.88671875" bestFit="1" customWidth="1"/>
    <col min="39" max="39" width="34.664062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664062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3062</v>
      </c>
      <c r="D1" t="s">
        <v>2</v>
      </c>
      <c r="E1" t="s">
        <v>3</v>
      </c>
      <c r="F1" t="s">
        <v>4</v>
      </c>
      <c r="G1" t="s">
        <v>5</v>
      </c>
      <c r="H1" t="s">
        <v>3085</v>
      </c>
      <c r="I1" t="s">
        <v>6</v>
      </c>
      <c r="J1" t="s">
        <v>3086</v>
      </c>
      <c r="K1" t="s">
        <v>7</v>
      </c>
      <c r="L1" t="s">
        <v>3087</v>
      </c>
      <c r="M1" t="s">
        <v>8</v>
      </c>
      <c r="N1" t="s">
        <v>3088</v>
      </c>
      <c r="O1" t="s">
        <v>3089</v>
      </c>
      <c r="P1" t="s">
        <v>9</v>
      </c>
      <c r="Q1" t="s">
        <v>10</v>
      </c>
      <c r="R1" t="s">
        <v>11</v>
      </c>
      <c r="S1" s="1" t="s">
        <v>3090</v>
      </c>
      <c r="T1" s="1" t="s">
        <v>3091</v>
      </c>
      <c r="U1" s="1" t="s">
        <v>3092</v>
      </c>
      <c r="V1" t="s">
        <v>12</v>
      </c>
      <c r="W1" t="s">
        <v>3093</v>
      </c>
      <c r="X1" t="s">
        <v>3094</v>
      </c>
      <c r="Y1" t="s">
        <v>3095</v>
      </c>
      <c r="Z1" t="s">
        <v>3096</v>
      </c>
      <c r="AA1" t="s">
        <v>3097</v>
      </c>
      <c r="AB1" t="s">
        <v>3098</v>
      </c>
      <c r="AC1" s="1" t="s">
        <v>3099</v>
      </c>
      <c r="AD1" s="1" t="s">
        <v>3100</v>
      </c>
      <c r="AE1" s="1" t="s">
        <v>3101</v>
      </c>
      <c r="AF1" s="1" t="s">
        <v>3102</v>
      </c>
      <c r="AG1" s="1" t="s">
        <v>3103</v>
      </c>
      <c r="AH1" s="1" t="s">
        <v>3104</v>
      </c>
      <c r="AI1" t="s">
        <v>13</v>
      </c>
      <c r="AJ1" t="s">
        <v>14</v>
      </c>
      <c r="AK1" t="s">
        <v>3105</v>
      </c>
      <c r="AL1" t="s">
        <v>3106</v>
      </c>
      <c r="AM1" t="s">
        <v>3107</v>
      </c>
      <c r="AN1" t="s">
        <v>3108</v>
      </c>
      <c r="AO1" t="s">
        <v>3109</v>
      </c>
      <c r="AP1" t="s">
        <v>15</v>
      </c>
      <c r="AQ1" t="s">
        <v>3113</v>
      </c>
      <c r="AR1" t="s">
        <v>3114</v>
      </c>
      <c r="AS1" t="s">
        <v>3115</v>
      </c>
      <c r="AT1" t="s">
        <v>3116</v>
      </c>
      <c r="AU1" t="s">
        <v>3117</v>
      </c>
      <c r="AV1" t="s">
        <v>3118</v>
      </c>
    </row>
    <row r="2" spans="1:48" x14ac:dyDescent="0.3">
      <c r="A2" t="s">
        <v>399</v>
      </c>
      <c r="B2" t="s">
        <v>400</v>
      </c>
      <c r="C2" t="s">
        <v>3076</v>
      </c>
      <c r="D2" t="s">
        <v>273</v>
      </c>
      <c r="E2">
        <v>57986.9501237</v>
      </c>
      <c r="F2">
        <v>2204.15</v>
      </c>
      <c r="G2">
        <v>550.72583757874497</v>
      </c>
      <c r="H2">
        <f>(Table2[[#This Row],[1Y Return vs Nifty]]-AVERAGE(Table2[1Y Return vs Nifty]))/_xlfn.STDEV.P(Table2[1Y Return vs Nifty])</f>
        <v>7.7996348595437839</v>
      </c>
      <c r="I2">
        <v>-17.6486086028256</v>
      </c>
      <c r="J2">
        <f>(Table2[[#This Row],[1M Return vs Nifty]]-AVERAGE(Table2[1M Return vs Nifty]))/_xlfn.STDEV.P(Table2[1M Return vs Nifty])</f>
        <v>-1.6626114647946193</v>
      </c>
      <c r="K2">
        <v>148.893153333599</v>
      </c>
      <c r="L2">
        <f>(Table2[[#This Row],[6M Return vs Nifty]]-AVERAGE(Table2[6M Return vs Nifty]))/_xlfn.STDEV.P(Table2[6M Return vs Nifty])</f>
        <v>4.754635520726362</v>
      </c>
      <c r="M2">
        <v>-4.5856253446820698</v>
      </c>
      <c r="N2">
        <f>(Table2[[#This Row],[1W Return vs Nifty]]-AVERAGE(Table2[1W Return vs Nifty]))/_xlfn.STDEV.P(Table2[1W Return vs Nifty])</f>
        <v>-0.82200250591545365</v>
      </c>
      <c r="O2">
        <v>2436.39</v>
      </c>
      <c r="P2">
        <v>2297.98732725328</v>
      </c>
      <c r="Q2">
        <v>1470.6639399416899</v>
      </c>
      <c r="R2">
        <v>28.992477332337099</v>
      </c>
      <c r="S2" s="1">
        <f>(Table2[[#This Row],[Close Price]]-Table2[[#This Row],[20D EMA]])/Table2[[#This Row],[20D EMA]]</f>
        <v>-9.5321356597260612E-2</v>
      </c>
      <c r="T2" s="1">
        <f>(Table2[[#This Row],[Close Price]]-Table2[[#This Row],[50D EMA]])/Table2[[#This Row],[50D EMA]]</f>
        <v>-4.083457125302821E-2</v>
      </c>
      <c r="U2" s="1">
        <f>(Table2[[#This Row],[Close Price]]-Table2[[#This Row],[200D EMA]])/Table2[[#This Row],[200D EMA]]</f>
        <v>0.49874484587375684</v>
      </c>
      <c r="V2">
        <v>0.377598044447506</v>
      </c>
      <c r="W2">
        <v>2140</v>
      </c>
      <c r="X2">
        <v>2237.9</v>
      </c>
      <c r="Y2">
        <v>2198</v>
      </c>
      <c r="Z2">
        <v>2384</v>
      </c>
      <c r="AA2">
        <v>2121</v>
      </c>
      <c r="AB2">
        <v>2689.8</v>
      </c>
      <c r="AC2" s="1">
        <f>(Table2[[#This Row],[Close Price]]/Table2[[#This Row],[Day Low]])-1</f>
        <v>2.9976635514018746E-2</v>
      </c>
      <c r="AD2" s="1">
        <f>(Table2[[#This Row],[Day High]]/Table2[[#This Row],[Close Price]])-1</f>
        <v>1.5312025043667576E-2</v>
      </c>
      <c r="AE2" s="1">
        <f>(Table2[[#This Row],[Close Price]]/Table2[[#This Row],[Current Week Low]])-1</f>
        <v>2.7979981801637965E-3</v>
      </c>
      <c r="AF2" s="1">
        <f>(Table2[[#This Row],[Current Week High]]/Table2[[#This Row],[Close Price]])-1</f>
        <v>8.1596080121588699E-2</v>
      </c>
      <c r="AG2" s="1">
        <f>(Table2[[#This Row],[Close Price]]/Table2[[#This Row],[Current Month Low]])-1</f>
        <v>3.9203206034889249E-2</v>
      </c>
      <c r="AH2" s="1">
        <f>(Table2[[#This Row],[Current Month High]]/Table2[[#This Row],[Close Price]])-1</f>
        <v>0.22033436925799066</v>
      </c>
      <c r="AI2">
        <v>28.134609181808301</v>
      </c>
      <c r="AJ2">
        <v>620.56089246978604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0.13</v>
      </c>
      <c r="AM2" t="s">
        <v>3111</v>
      </c>
      <c r="AN2">
        <v>-10.68</v>
      </c>
      <c r="AO2" t="s">
        <v>3110</v>
      </c>
      <c r="AP2">
        <v>0.22887918923431499</v>
      </c>
      <c r="AQ2">
        <f>(Table2[[#This Row],[Sharpe Ratio]]-AVERAGE(Table2[Sharpe Ratio]))/_xlfn.STDEV.P(Table2[Sharpe Ratio])</f>
        <v>1.8884858274010716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11.958142236961146</v>
      </c>
      <c r="AS2">
        <f>_xlfn.RANK.AVG(Table2[[#This Row],[1Y Return vs Nifty Z-Score]],Table2[1Y Return vs Nifty Z-Score])</f>
        <v>1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22</v>
      </c>
      <c r="AV2">
        <f>(Table2[[#This Row],[Rank 1Y]]+Table2[[#This Row],[Rank 6M]]+Table2[[#This Row],[Rank Sharpe]])/3</f>
        <v>8</v>
      </c>
    </row>
    <row r="3" spans="1:48" x14ac:dyDescent="0.3">
      <c r="A3" t="s">
        <v>213</v>
      </c>
      <c r="B3" t="s">
        <v>214</v>
      </c>
      <c r="C3" t="s">
        <v>3068</v>
      </c>
      <c r="D3" t="s">
        <v>122</v>
      </c>
      <c r="E3">
        <v>118731.4695945</v>
      </c>
      <c r="F3">
        <v>569.45000000000005</v>
      </c>
      <c r="G3">
        <v>334.443287110558</v>
      </c>
      <c r="H3">
        <f>(Table2[[#This Row],[1Y Return vs Nifty]]-AVERAGE(Table2[1Y Return vs Nifty]))/_xlfn.STDEV.P(Table2[1Y Return vs Nifty])</f>
        <v>4.5356590437633528</v>
      </c>
      <c r="I3">
        <v>-9.4534480799839908</v>
      </c>
      <c r="J3">
        <f>(Table2[[#This Row],[1M Return vs Nifty]]-AVERAGE(Table2[1M Return vs Nifty]))/_xlfn.STDEV.P(Table2[1M Return vs Nifty])</f>
        <v>-0.88761449207931098</v>
      </c>
      <c r="K3">
        <v>119.132482418443</v>
      </c>
      <c r="L3">
        <f>(Table2[[#This Row],[6M Return vs Nifty]]-AVERAGE(Table2[6M Return vs Nifty]))/_xlfn.STDEV.P(Table2[6M Return vs Nifty])</f>
        <v>3.7589231090397379</v>
      </c>
      <c r="M3">
        <v>1.0710552820246999</v>
      </c>
      <c r="N3">
        <f>(Table2[[#This Row],[1W Return vs Nifty]]-AVERAGE(Table2[1W Return vs Nifty]))/_xlfn.STDEV.P(Table2[1W Return vs Nifty])</f>
        <v>0.25004335625232144</v>
      </c>
      <c r="O3">
        <v>560.91999999999996</v>
      </c>
      <c r="P3">
        <v>501.53568203661598</v>
      </c>
      <c r="Q3">
        <v>334.43596742818897</v>
      </c>
      <c r="R3">
        <v>51.488396558890798</v>
      </c>
      <c r="S3" s="1">
        <f>(Table2[[#This Row],[Close Price]]-Table2[[#This Row],[20D EMA]])/Table2[[#This Row],[20D EMA]]</f>
        <v>1.5207159666262723E-2</v>
      </c>
      <c r="T3" s="1">
        <f>(Table2[[#This Row],[Close Price]]-Table2[[#This Row],[50D EMA]])/Table2[[#This Row],[50D EMA]]</f>
        <v>0.13541273412013344</v>
      </c>
      <c r="U3" s="1">
        <f>(Table2[[#This Row],[Close Price]]-Table2[[#This Row],[200D EMA]])/Table2[[#This Row],[200D EMA]]</f>
        <v>0.70271757663826617</v>
      </c>
      <c r="V3">
        <v>0.58307621805758503</v>
      </c>
      <c r="W3">
        <v>550.15</v>
      </c>
      <c r="X3">
        <v>575</v>
      </c>
      <c r="Y3">
        <v>522.4</v>
      </c>
      <c r="Z3">
        <v>601.9</v>
      </c>
      <c r="AA3">
        <v>514</v>
      </c>
      <c r="AB3">
        <v>607</v>
      </c>
      <c r="AC3" s="1">
        <f>(Table2[[#This Row],[Close Price]]/Table2[[#This Row],[Day Low]])-1</f>
        <v>3.5081341452331216E-2</v>
      </c>
      <c r="AD3" s="1">
        <f>(Table2[[#This Row],[Day High]]/Table2[[#This Row],[Close Price]])-1</f>
        <v>9.746246378083967E-3</v>
      </c>
      <c r="AE3" s="1">
        <f>(Table2[[#This Row],[Close Price]]/Table2[[#This Row],[Current Week Low]])-1</f>
        <v>9.0065084226646386E-2</v>
      </c>
      <c r="AF3" s="1">
        <f>(Table2[[#This Row],[Current Week High]]/Table2[[#This Row],[Close Price]])-1</f>
        <v>5.6984809904293554E-2</v>
      </c>
      <c r="AG3" s="1">
        <f>(Table2[[#This Row],[Close Price]]/Table2[[#This Row],[Current Month Low]])-1</f>
        <v>0.10787937743190668</v>
      </c>
      <c r="AH3" s="1">
        <f>(Table2[[#This Row],[Current Month High]]/Table2[[#This Row],[Close Price]])-1</f>
        <v>6.5940820089559926E-2</v>
      </c>
      <c r="AI3">
        <v>12.355648172266999</v>
      </c>
      <c r="AJ3">
        <v>370.46568627450898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0.5</v>
      </c>
      <c r="AM3" t="s">
        <v>3111</v>
      </c>
      <c r="AN3">
        <v>3.1</v>
      </c>
      <c r="AO3" t="s">
        <v>3111</v>
      </c>
      <c r="AP3">
        <v>0.22678773112499301</v>
      </c>
      <c r="AQ3">
        <f>(Table2[[#This Row],[Sharpe Ratio]]-AVERAGE(Table2[Sharpe Ratio]))/_xlfn.STDEV.P(Table2[Sharpe Ratio])</f>
        <v>1.8646544047533156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9.5216654217294163</v>
      </c>
      <c r="AS3">
        <f>_xlfn.RANK.AVG(Table2[[#This Row],[1Y Return vs Nifty Z-Score]],Table2[1Y Return vs Nifty Z-Score])</f>
        <v>4</v>
      </c>
      <c r="AT3">
        <f>_xlfn.RANK.AVG(Table2[[#This Row],[6M Return vs Nifty Z-Score]],Table2[6M Return vs Nifty Z-Score])</f>
        <v>4</v>
      </c>
      <c r="AU3">
        <f>_xlfn.RANK.AVG(Table2[[#This Row],[Sharpe Ratio Z-Score]],Table2[Sharpe Ratio Z-Score])</f>
        <v>23</v>
      </c>
      <c r="AV3">
        <f>(Table2[[#This Row],[Rank 1Y]]+Table2[[#This Row],[Rank 6M]]+Table2[[#This Row],[Rank Sharpe]])/3</f>
        <v>10.333333333333334</v>
      </c>
    </row>
    <row r="4" spans="1:48" x14ac:dyDescent="0.3">
      <c r="A4" t="s">
        <v>1103</v>
      </c>
      <c r="B4" t="s">
        <v>1104</v>
      </c>
      <c r="C4" t="s">
        <v>3077</v>
      </c>
      <c r="D4" t="s">
        <v>136</v>
      </c>
      <c r="E4">
        <v>11328.597619</v>
      </c>
      <c r="F4">
        <v>433</v>
      </c>
      <c r="G4">
        <v>149.73724041700899</v>
      </c>
      <c r="H4">
        <f>(Table2[[#This Row],[1Y Return vs Nifty]]-AVERAGE(Table2[1Y Return vs Nifty]))/_xlfn.STDEV.P(Table2[1Y Return vs Nifty])</f>
        <v>1.7482123998657817</v>
      </c>
      <c r="I4">
        <v>17.233948135361601</v>
      </c>
      <c r="J4">
        <f>(Table2[[#This Row],[1M Return vs Nifty]]-AVERAGE(Table2[1M Return vs Nifty]))/_xlfn.STDEV.P(Table2[1M Return vs Nifty])</f>
        <v>1.6361495292476629</v>
      </c>
      <c r="K4">
        <v>119.32003128015801</v>
      </c>
      <c r="L4">
        <f>(Table2[[#This Row],[6M Return vs Nifty]]-AVERAGE(Table2[6M Return vs Nifty]))/_xlfn.STDEV.P(Table2[6M Return vs Nifty])</f>
        <v>3.7651979920872241</v>
      </c>
      <c r="M4">
        <v>2.4945151059129</v>
      </c>
      <c r="N4">
        <f>(Table2[[#This Row],[1W Return vs Nifty]]-AVERAGE(Table2[1W Return vs Nifty]))/_xlfn.STDEV.P(Table2[1W Return vs Nifty])</f>
        <v>0.51981538597531407</v>
      </c>
      <c r="O4">
        <v>416.36</v>
      </c>
      <c r="P4">
        <v>366.43244203963502</v>
      </c>
      <c r="Q4">
        <v>262.57186446953898</v>
      </c>
      <c r="R4">
        <v>56.121865327178497</v>
      </c>
      <c r="S4" s="1">
        <f>(Table2[[#This Row],[Close Price]]-Table2[[#This Row],[20D EMA]])/Table2[[#This Row],[20D EMA]]</f>
        <v>3.996541454510516E-2</v>
      </c>
      <c r="T4" s="1">
        <f>(Table2[[#This Row],[Close Price]]-Table2[[#This Row],[50D EMA]])/Table2[[#This Row],[50D EMA]]</f>
        <v>0.18166393125520455</v>
      </c>
      <c r="U4" s="1">
        <f>(Table2[[#This Row],[Close Price]]-Table2[[#This Row],[200D EMA]])/Table2[[#This Row],[200D EMA]]</f>
        <v>0.64907234396483648</v>
      </c>
      <c r="V4">
        <v>0.44810429185203399</v>
      </c>
      <c r="W4">
        <v>414.45</v>
      </c>
      <c r="X4">
        <v>445</v>
      </c>
      <c r="Y4">
        <v>425.05</v>
      </c>
      <c r="Z4">
        <v>451.8</v>
      </c>
      <c r="AA4">
        <v>404</v>
      </c>
      <c r="AB4">
        <v>451.8</v>
      </c>
      <c r="AC4" s="1">
        <f>(Table2[[#This Row],[Close Price]]/Table2[[#This Row],[Day Low]])-1</f>
        <v>4.4758113162022051E-2</v>
      </c>
      <c r="AD4" s="1">
        <f>(Table2[[#This Row],[Day High]]/Table2[[#This Row],[Close Price]])-1</f>
        <v>2.7713625866050862E-2</v>
      </c>
      <c r="AE4" s="1">
        <f>(Table2[[#This Row],[Close Price]]/Table2[[#This Row],[Current Week Low]])-1</f>
        <v>1.8703681919774118E-2</v>
      </c>
      <c r="AF4" s="1">
        <f>(Table2[[#This Row],[Current Week High]]/Table2[[#This Row],[Close Price]])-1</f>
        <v>4.3418013856812987E-2</v>
      </c>
      <c r="AG4" s="1">
        <f>(Table2[[#This Row],[Close Price]]/Table2[[#This Row],[Current Month Low]])-1</f>
        <v>7.1782178217821846E-2</v>
      </c>
      <c r="AH4" s="1">
        <f>(Table2[[#This Row],[Current Month High]]/Table2[[#This Row],[Close Price]])-1</f>
        <v>4.3418013856812987E-2</v>
      </c>
      <c r="AI4">
        <v>6.0499830374307297</v>
      </c>
      <c r="AJ4">
        <v>201.38713745271099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0.54</v>
      </c>
      <c r="AM4" t="s">
        <v>3111</v>
      </c>
      <c r="AN4">
        <v>-1.95</v>
      </c>
      <c r="AO4" t="s">
        <v>3110</v>
      </c>
      <c r="AP4">
        <v>0.26806066794841799</v>
      </c>
      <c r="AQ4">
        <f>(Table2[[#This Row],[Sharpe Ratio]]-AVERAGE(Table2[Sharpe Ratio]))/_xlfn.STDEV.P(Table2[Sharpe Ratio])</f>
        <v>2.3349448671676147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10.004320174343597</v>
      </c>
      <c r="AS4">
        <f>_xlfn.RANK.AVG(Table2[[#This Row],[1Y Return vs Nifty Z-Score]],Table2[1Y Return vs Nifty Z-Score])</f>
        <v>37</v>
      </c>
      <c r="AT4">
        <f>_xlfn.RANK.AVG(Table2[[#This Row],[6M Return vs Nifty Z-Score]],Table2[6M Return vs Nifty Z-Score])</f>
        <v>3</v>
      </c>
      <c r="AU4">
        <f>_xlfn.RANK.AVG(Table2[[#This Row],[Sharpe Ratio Z-Score]],Table2[Sharpe Ratio Z-Score])</f>
        <v>6</v>
      </c>
      <c r="AV4">
        <f>(Table2[[#This Row],[Rank 1Y]]+Table2[[#This Row],[Rank 6M]]+Table2[[#This Row],[Rank Sharpe]])/3</f>
        <v>15.333333333333334</v>
      </c>
    </row>
    <row r="5" spans="1:48" x14ac:dyDescent="0.3">
      <c r="A5" t="s">
        <v>271</v>
      </c>
      <c r="B5" t="s">
        <v>272</v>
      </c>
      <c r="C5" t="s">
        <v>3076</v>
      </c>
      <c r="D5" t="s">
        <v>273</v>
      </c>
      <c r="E5">
        <v>97488.878400000001</v>
      </c>
      <c r="F5">
        <v>4833.6000000000004</v>
      </c>
      <c r="G5">
        <v>141.02116886516399</v>
      </c>
      <c r="H5">
        <f>(Table2[[#This Row],[1Y Return vs Nifty]]-AVERAGE(Table2[1Y Return vs Nifty]))/_xlfn.STDEV.P(Table2[1Y Return vs Nifty])</f>
        <v>1.6166759134860424</v>
      </c>
      <c r="I5">
        <v>-8.9403665710577709</v>
      </c>
      <c r="J5">
        <f>(Table2[[#This Row],[1M Return vs Nifty]]-AVERAGE(Table2[1M Return vs Nifty]))/_xlfn.STDEV.P(Table2[1M Return vs Nifty])</f>
        <v>-0.83909358573882786</v>
      </c>
      <c r="K5">
        <v>112.477874124491</v>
      </c>
      <c r="L5">
        <f>(Table2[[#This Row],[6M Return vs Nifty]]-AVERAGE(Table2[6M Return vs Nifty]))/_xlfn.STDEV.P(Table2[6M Return vs Nifty])</f>
        <v>3.5362777227145812</v>
      </c>
      <c r="M5">
        <v>-1.2415800457245501</v>
      </c>
      <c r="N5">
        <f>(Table2[[#This Row],[1W Return vs Nifty]]-AVERAGE(Table2[1W Return vs Nifty]))/_xlfn.STDEV.P(Table2[1W Return vs Nifty])</f>
        <v>-0.1882439181098482</v>
      </c>
      <c r="O5">
        <v>4953.0200000000004</v>
      </c>
      <c r="P5">
        <v>4509.77598501993</v>
      </c>
      <c r="Q5">
        <v>3069.35433918742</v>
      </c>
      <c r="R5">
        <v>42.109736901406599</v>
      </c>
      <c r="S5" s="1">
        <f>(Table2[[#This Row],[Close Price]]-Table2[[#This Row],[20D EMA]])/Table2[[#This Row],[20D EMA]]</f>
        <v>-2.4110542658822308E-2</v>
      </c>
      <c r="T5" s="1">
        <f>(Table2[[#This Row],[Close Price]]-Table2[[#This Row],[50D EMA]])/Table2[[#This Row],[50D EMA]]</f>
        <v>7.1804900300084268E-2</v>
      </c>
      <c r="U5" s="1">
        <f>(Table2[[#This Row],[Close Price]]-Table2[[#This Row],[200D EMA]])/Table2[[#This Row],[200D EMA]]</f>
        <v>0.5747937402625356</v>
      </c>
      <c r="V5">
        <v>0.47242536517706801</v>
      </c>
      <c r="W5">
        <v>4680.3</v>
      </c>
      <c r="X5">
        <v>4855.25</v>
      </c>
      <c r="Y5">
        <v>4816.2</v>
      </c>
      <c r="Z5">
        <v>5060</v>
      </c>
      <c r="AA5">
        <v>4542.75</v>
      </c>
      <c r="AB5">
        <v>5359.6</v>
      </c>
      <c r="AC5" s="1">
        <f>(Table2[[#This Row],[Close Price]]/Table2[[#This Row],[Day Low]])-1</f>
        <v>3.2754310621114113E-2</v>
      </c>
      <c r="AD5" s="1">
        <f>(Table2[[#This Row],[Day High]]/Table2[[#This Row],[Close Price]])-1</f>
        <v>4.4790632240978567E-3</v>
      </c>
      <c r="AE5" s="1">
        <f>(Table2[[#This Row],[Close Price]]/Table2[[#This Row],[Current Week Low]])-1</f>
        <v>3.6128067771272754E-3</v>
      </c>
      <c r="AF5" s="1">
        <f>(Table2[[#This Row],[Current Week High]]/Table2[[#This Row],[Close Price]])-1</f>
        <v>4.6838795100959896E-2</v>
      </c>
      <c r="AG5" s="1">
        <f>(Table2[[#This Row],[Close Price]]/Table2[[#This Row],[Current Month Low]])-1</f>
        <v>6.4025094931484228E-2</v>
      </c>
      <c r="AH5" s="1">
        <f>(Table2[[#This Row],[Current Month High]]/Table2[[#This Row],[Close Price]])-1</f>
        <v>0.10882158225753069</v>
      </c>
      <c r="AI5">
        <v>18.093971363219499</v>
      </c>
      <c r="AJ5">
        <v>188.66492146596801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0.49</v>
      </c>
      <c r="AM5" t="s">
        <v>3111</v>
      </c>
      <c r="AN5">
        <v>-0.51</v>
      </c>
      <c r="AO5" t="s">
        <v>3110</v>
      </c>
      <c r="AP5">
        <v>0.27479628198315398</v>
      </c>
      <c r="AQ5">
        <f>(Table2[[#This Row],[Sharpe Ratio]]-AVERAGE(Table2[Sharpe Ratio]))/_xlfn.STDEV.P(Table2[Sharpe Ratio])</f>
        <v>2.4116947978205352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6.5373109301724828</v>
      </c>
      <c r="AS5">
        <f>_xlfn.RANK.AVG(Table2[[#This Row],[1Y Return vs Nifty Z-Score]],Table2[1Y Return vs Nifty Z-Score])</f>
        <v>46</v>
      </c>
      <c r="AT5">
        <f>_xlfn.RANK.AVG(Table2[[#This Row],[6M Return vs Nifty Z-Score]],Table2[6M Return vs Nifty Z-Score])</f>
        <v>5</v>
      </c>
      <c r="AU5">
        <f>_xlfn.RANK.AVG(Table2[[#This Row],[Sharpe Ratio Z-Score]],Table2[Sharpe Ratio Z-Score])</f>
        <v>4</v>
      </c>
      <c r="AV5">
        <f>(Table2[[#This Row],[Rank 1Y]]+Table2[[#This Row],[Rank 6M]]+Table2[[#This Row],[Rank Sharpe]])/3</f>
        <v>18.333333333333332</v>
      </c>
    </row>
    <row r="6" spans="1:48" x14ac:dyDescent="0.3">
      <c r="A6" t="s">
        <v>235</v>
      </c>
      <c r="B6" t="s">
        <v>236</v>
      </c>
      <c r="C6" t="s">
        <v>3076</v>
      </c>
      <c r="D6" t="s">
        <v>237</v>
      </c>
      <c r="E6">
        <v>110157.72272568601</v>
      </c>
      <c r="F6">
        <v>80.790000000000006</v>
      </c>
      <c r="G6">
        <v>256.42844397886603</v>
      </c>
      <c r="H6">
        <f>(Table2[[#This Row],[1Y Return vs Nifty]]-AVERAGE(Table2[1Y Return vs Nifty]))/_xlfn.STDEV.P(Table2[1Y Return vs Nifty])</f>
        <v>3.358316901724939</v>
      </c>
      <c r="I6">
        <v>47.141869720505603</v>
      </c>
      <c r="J6">
        <f>(Table2[[#This Row],[1M Return vs Nifty]]-AVERAGE(Table2[1M Return vs Nifty]))/_xlfn.STDEV.P(Table2[1M Return vs Nifty])</f>
        <v>4.4644710275380275</v>
      </c>
      <c r="K6">
        <v>71.397991312654</v>
      </c>
      <c r="L6">
        <f>(Table2[[#This Row],[6M Return vs Nifty]]-AVERAGE(Table2[6M Return vs Nifty]))/_xlfn.STDEV.P(Table2[6M Return vs Nifty])</f>
        <v>2.1618547702552884</v>
      </c>
      <c r="M6">
        <v>15.5061414670151</v>
      </c>
      <c r="N6">
        <f>(Table2[[#This Row],[1W Return vs Nifty]]-AVERAGE(Table2[1W Return vs Nifty]))/_xlfn.STDEV.P(Table2[1W Return vs Nifty])</f>
        <v>2.9857598366192741</v>
      </c>
      <c r="O6">
        <v>67.819999999999993</v>
      </c>
      <c r="P6">
        <v>58.734613627996303</v>
      </c>
      <c r="Q6">
        <v>44.709981662690502</v>
      </c>
      <c r="R6">
        <v>83.516846263193898</v>
      </c>
      <c r="S6" s="1">
        <f>(Table2[[#This Row],[Close Price]]-Table2[[#This Row],[20D EMA]])/Table2[[#This Row],[20D EMA]]</f>
        <v>0.19124152167502234</v>
      </c>
      <c r="T6" s="1">
        <f>(Table2[[#This Row],[Close Price]]-Table2[[#This Row],[50D EMA]])/Table2[[#This Row],[50D EMA]]</f>
        <v>0.37550917610005075</v>
      </c>
      <c r="U6" s="1">
        <f>(Table2[[#This Row],[Close Price]]-Table2[[#This Row],[200D EMA]])/Table2[[#This Row],[200D EMA]]</f>
        <v>0.8069790457422058</v>
      </c>
      <c r="V6">
        <v>1.7956273318223399</v>
      </c>
      <c r="W6">
        <v>76.75</v>
      </c>
      <c r="X6">
        <v>82.41</v>
      </c>
      <c r="Y6">
        <v>74.650000000000006</v>
      </c>
      <c r="Z6">
        <v>84.29</v>
      </c>
      <c r="AA6">
        <v>65.599999999999994</v>
      </c>
      <c r="AB6">
        <v>84.29</v>
      </c>
      <c r="AC6" s="1">
        <f>(Table2[[#This Row],[Close Price]]/Table2[[#This Row],[Day Low]])-1</f>
        <v>5.2638436482084883E-2</v>
      </c>
      <c r="AD6" s="1">
        <f>(Table2[[#This Row],[Day High]]/Table2[[#This Row],[Close Price]])-1</f>
        <v>2.00519866320088E-2</v>
      </c>
      <c r="AE6" s="1">
        <f>(Table2[[#This Row],[Close Price]]/Table2[[#This Row],[Current Week Low]])-1</f>
        <v>8.2250502344273224E-2</v>
      </c>
      <c r="AF6" s="1">
        <f>(Table2[[#This Row],[Current Week High]]/Table2[[#This Row],[Close Price]])-1</f>
        <v>4.3322193340759929E-2</v>
      </c>
      <c r="AG6" s="1">
        <f>(Table2[[#This Row],[Close Price]]/Table2[[#This Row],[Current Month Low]])-1</f>
        <v>0.23155487804878061</v>
      </c>
      <c r="AH6" s="1">
        <f>(Table2[[#This Row],[Current Month High]]/Table2[[#This Row],[Close Price]])-1</f>
        <v>4.3322193340759929E-2</v>
      </c>
      <c r="AI6">
        <v>0</v>
      </c>
      <c r="AJ6">
        <v>316.373056994818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0.72</v>
      </c>
      <c r="AM6" t="s">
        <v>3111</v>
      </c>
      <c r="AN6">
        <v>30.54</v>
      </c>
      <c r="AO6" t="s">
        <v>3111</v>
      </c>
      <c r="AP6">
        <v>0.23134816032448</v>
      </c>
      <c r="AQ6">
        <f>(Table2[[#This Row],[Sharpe Ratio]]-AVERAGE(Table2[Sharpe Ratio]))/_xlfn.STDEV.P(Table2[Sharpe Ratio])</f>
        <v>1.9166188764411447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14.887021412578672</v>
      </c>
      <c r="AS6">
        <f>_xlfn.RANK.AVG(Table2[[#This Row],[1Y Return vs Nifty Z-Score]],Table2[1Y Return vs Nifty Z-Score])</f>
        <v>11</v>
      </c>
      <c r="AT6">
        <f>_xlfn.RANK.AVG(Table2[[#This Row],[6M Return vs Nifty Z-Score]],Table2[6M Return vs Nifty Z-Score])</f>
        <v>28</v>
      </c>
      <c r="AU6">
        <f>_xlfn.RANK.AVG(Table2[[#This Row],[Sharpe Ratio Z-Score]],Table2[Sharpe Ratio Z-Score])</f>
        <v>19</v>
      </c>
      <c r="AV6">
        <f>(Table2[[#This Row],[Rank 1Y]]+Table2[[#This Row],[Rank 6M]]+Table2[[#This Row],[Rank Sharpe]])/3</f>
        <v>19.333333333333332</v>
      </c>
    </row>
    <row r="7" spans="1:48" x14ac:dyDescent="0.3">
      <c r="A7" t="s">
        <v>735</v>
      </c>
      <c r="B7" t="s">
        <v>736</v>
      </c>
      <c r="C7" t="s">
        <v>3076</v>
      </c>
      <c r="D7" t="s">
        <v>273</v>
      </c>
      <c r="E7">
        <v>22352.531760000002</v>
      </c>
      <c r="F7">
        <v>1951.3</v>
      </c>
      <c r="G7">
        <v>180.25695255533401</v>
      </c>
      <c r="H7">
        <f>(Table2[[#This Row],[1Y Return vs Nifty]]-AVERAGE(Table2[1Y Return vs Nifty]))/_xlfn.STDEV.P(Table2[1Y Return vs Nifty])</f>
        <v>2.2087932562891748</v>
      </c>
      <c r="I7">
        <v>-21.896625037333202</v>
      </c>
      <c r="J7">
        <f>(Table2[[#This Row],[1M Return vs Nifty]]-AVERAGE(Table2[1M Return vs Nifty]))/_xlfn.STDEV.P(Table2[1M Return vs Nifty])</f>
        <v>-2.0643363446932161</v>
      </c>
      <c r="K7">
        <v>132.01253997001501</v>
      </c>
      <c r="L7">
        <f>(Table2[[#This Row],[6M Return vs Nifty]]-AVERAGE(Table2[6M Return vs Nifty]))/_xlfn.STDEV.P(Table2[6M Return vs Nifty])</f>
        <v>4.1898553687290541</v>
      </c>
      <c r="M7">
        <v>-11.256133126676801</v>
      </c>
      <c r="N7">
        <f>(Table2[[#This Row],[1W Return vs Nifty]]-AVERAGE(Table2[1W Return vs Nifty]))/_xlfn.STDEV.P(Table2[1W Return vs Nifty])</f>
        <v>-2.086187411897789</v>
      </c>
      <c r="O7">
        <v>2207.46</v>
      </c>
      <c r="P7">
        <v>2052.46016672421</v>
      </c>
      <c r="Q7">
        <v>1348.9942183846699</v>
      </c>
      <c r="R7">
        <v>25.242468165792999</v>
      </c>
      <c r="S7" s="1">
        <f>(Table2[[#This Row],[Close Price]]-Table2[[#This Row],[20D EMA]])/Table2[[#This Row],[20D EMA]]</f>
        <v>-0.11604287280403726</v>
      </c>
      <c r="T7" s="1">
        <f>(Table2[[#This Row],[Close Price]]-Table2[[#This Row],[50D EMA]])/Table2[[#This Row],[50D EMA]]</f>
        <v>-4.9287274054952701E-2</v>
      </c>
      <c r="U7" s="1">
        <f>(Table2[[#This Row],[Close Price]]-Table2[[#This Row],[200D EMA]])/Table2[[#This Row],[200D EMA]]</f>
        <v>0.44648507266143128</v>
      </c>
      <c r="V7">
        <v>0.35154214814079598</v>
      </c>
      <c r="W7">
        <v>1891.3</v>
      </c>
      <c r="X7">
        <v>1984.85</v>
      </c>
      <c r="Y7">
        <v>1940.45</v>
      </c>
      <c r="Z7">
        <v>2053.25</v>
      </c>
      <c r="AA7">
        <v>1940.45</v>
      </c>
      <c r="AB7">
        <v>2474</v>
      </c>
      <c r="AC7" s="1">
        <f>(Table2[[#This Row],[Close Price]]/Table2[[#This Row],[Day Low]])-1</f>
        <v>3.1724210860254898E-2</v>
      </c>
      <c r="AD7" s="1">
        <f>(Table2[[#This Row],[Day High]]/Table2[[#This Row],[Close Price]])-1</f>
        <v>1.7193665761287225E-2</v>
      </c>
      <c r="AE7" s="1">
        <f>(Table2[[#This Row],[Close Price]]/Table2[[#This Row],[Current Week Low]])-1</f>
        <v>5.5914865108608325E-3</v>
      </c>
      <c r="AF7" s="1">
        <f>(Table2[[#This Row],[Current Week High]]/Table2[[#This Row],[Close Price]])-1</f>
        <v>5.2247219802183276E-2</v>
      </c>
      <c r="AG7" s="1">
        <f>(Table2[[#This Row],[Close Price]]/Table2[[#This Row],[Current Month Low]])-1</f>
        <v>5.5914865108608325E-3</v>
      </c>
      <c r="AH7" s="1">
        <f>(Table2[[#This Row],[Current Month High]]/Table2[[#This Row],[Close Price]])-1</f>
        <v>0.26787270025111476</v>
      </c>
      <c r="AI7">
        <v>41.044720404151001</v>
      </c>
      <c r="AJ7">
        <v>237.50209978162201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0.31</v>
      </c>
      <c r="AM7" t="s">
        <v>3111</v>
      </c>
      <c r="AN7">
        <v>-11.82</v>
      </c>
      <c r="AO7" t="s">
        <v>3110</v>
      </c>
      <c r="AP7">
        <v>0.20241992747592999</v>
      </c>
      <c r="AQ7">
        <f>(Table2[[#This Row],[Sharpe Ratio]]-AVERAGE(Table2[Sharpe Ratio]))/_xlfn.STDEV.P(Table2[Sharpe Ratio])</f>
        <v>1.5869919332125351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3.8351168016397588</v>
      </c>
      <c r="AS7">
        <f>_xlfn.RANK.AVG(Table2[[#This Row],[1Y Return vs Nifty Z-Score]],Table2[1Y Return vs Nifty Z-Score])</f>
        <v>24</v>
      </c>
      <c r="AT7">
        <f>_xlfn.RANK.AVG(Table2[[#This Row],[6M Return vs Nifty Z-Score]],Table2[6M Return vs Nifty Z-Score])</f>
        <v>2</v>
      </c>
      <c r="AU7">
        <f>_xlfn.RANK.AVG(Table2[[#This Row],[Sharpe Ratio Z-Score]],Table2[Sharpe Ratio Z-Score])</f>
        <v>39</v>
      </c>
      <c r="AV7">
        <f>(Table2[[#This Row],[Rank 1Y]]+Table2[[#This Row],[Rank 6M]]+Table2[[#This Row],[Rank Sharpe]])/3</f>
        <v>21.666666666666668</v>
      </c>
    </row>
    <row r="8" spans="1:48" x14ac:dyDescent="0.3">
      <c r="A8" t="s">
        <v>1033</v>
      </c>
      <c r="B8" t="s">
        <v>1034</v>
      </c>
      <c r="C8" t="s">
        <v>3071</v>
      </c>
      <c r="D8" t="s">
        <v>101</v>
      </c>
      <c r="E8">
        <v>12585.802898239999</v>
      </c>
      <c r="F8">
        <v>1043.9000000000001</v>
      </c>
      <c r="G8">
        <v>267.86028898467202</v>
      </c>
      <c r="H8">
        <f>(Table2[[#This Row],[1Y Return vs Nifty]]-AVERAGE(Table2[1Y Return vs Nifty]))/_xlfn.STDEV.P(Table2[1Y Return vs Nifty])</f>
        <v>3.5308378265426326</v>
      </c>
      <c r="I8">
        <v>17.4088088672775</v>
      </c>
      <c r="J8">
        <f>(Table2[[#This Row],[1M Return vs Nifty]]-AVERAGE(Table2[1M Return vs Nifty]))/_xlfn.STDEV.P(Table2[1M Return vs Nifty])</f>
        <v>1.6526856956234028</v>
      </c>
      <c r="K8">
        <v>51.152373608263503</v>
      </c>
      <c r="L8">
        <f>(Table2[[#This Row],[6M Return vs Nifty]]-AVERAGE(Table2[6M Return vs Nifty]))/_xlfn.STDEV.P(Table2[6M Return vs Nifty])</f>
        <v>1.4844905774924857</v>
      </c>
      <c r="M8">
        <v>11.4860755489099</v>
      </c>
      <c r="N8">
        <f>(Table2[[#This Row],[1W Return vs Nifty]]-AVERAGE(Table2[1W Return vs Nifty]))/_xlfn.STDEV.P(Table2[1W Return vs Nifty])</f>
        <v>2.2238828070413441</v>
      </c>
      <c r="O8">
        <v>987.26</v>
      </c>
      <c r="P8">
        <v>945.99743782636097</v>
      </c>
      <c r="Q8">
        <v>749.13717046962699</v>
      </c>
      <c r="R8">
        <v>58.521579569738201</v>
      </c>
      <c r="S8" s="1">
        <f>(Table2[[#This Row],[Close Price]]-Table2[[#This Row],[20D EMA]])/Table2[[#This Row],[20D EMA]]</f>
        <v>5.7370905333954683E-2</v>
      </c>
      <c r="T8" s="1">
        <f>(Table2[[#This Row],[Close Price]]-Table2[[#This Row],[50D EMA]])/Table2[[#This Row],[50D EMA]]</f>
        <v>0.10349136082079882</v>
      </c>
      <c r="U8" s="1">
        <f>(Table2[[#This Row],[Close Price]]-Table2[[#This Row],[200D EMA]])/Table2[[#This Row],[200D EMA]]</f>
        <v>0.39346976915534582</v>
      </c>
      <c r="V8">
        <v>0.78231047339375803</v>
      </c>
      <c r="W8">
        <v>991.7</v>
      </c>
      <c r="X8">
        <v>1029</v>
      </c>
      <c r="Y8">
        <v>1012</v>
      </c>
      <c r="Z8">
        <v>1118</v>
      </c>
      <c r="AA8">
        <v>924</v>
      </c>
      <c r="AB8">
        <v>1118</v>
      </c>
      <c r="AC8" s="1">
        <f>(Table2[[#This Row],[Close Price]]/Table2[[#This Row],[Day Low]])-1</f>
        <v>5.2636886155087215E-2</v>
      </c>
      <c r="AD8" s="1">
        <f>(Table2[[#This Row],[Day High]]/Table2[[#This Row],[Close Price]])-1</f>
        <v>-1.4273397835041779E-2</v>
      </c>
      <c r="AE8" s="1">
        <f>(Table2[[#This Row],[Close Price]]/Table2[[#This Row],[Current Week Low]])-1</f>
        <v>3.1521739130434767E-2</v>
      </c>
      <c r="AF8" s="1">
        <f>(Table2[[#This Row],[Current Week High]]/Table2[[#This Row],[Close Price]])-1</f>
        <v>7.0983810709837947E-2</v>
      </c>
      <c r="AG8" s="1">
        <f>(Table2[[#This Row],[Close Price]]/Table2[[#This Row],[Current Month Low]])-1</f>
        <v>0.12976190476190497</v>
      </c>
      <c r="AH8" s="1">
        <f>(Table2[[#This Row],[Current Month High]]/Table2[[#This Row],[Close Price]])-1</f>
        <v>7.0983810709837947E-2</v>
      </c>
      <c r="AI8">
        <v>1.7473607571896601</v>
      </c>
      <c r="AJ8">
        <v>330.33942558746702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0.1</v>
      </c>
      <c r="AM8" t="s">
        <v>3111</v>
      </c>
      <c r="AN8">
        <v>8.1</v>
      </c>
      <c r="AO8" t="s">
        <v>3111</v>
      </c>
      <c r="AP8">
        <v>0.31053758075405502</v>
      </c>
      <c r="AQ8">
        <f>(Table2[[#This Row],[Sharpe Ratio]]-AVERAGE(Table2[Sharpe Ratio]))/_xlfn.STDEV.P(Table2[Sharpe Ratio])</f>
        <v>2.8189542084645245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11.710851115164388</v>
      </c>
      <c r="AS8">
        <f>_xlfn.RANK.AVG(Table2[[#This Row],[1Y Return vs Nifty Z-Score]],Table2[1Y Return vs Nifty Z-Score])</f>
        <v>8</v>
      </c>
      <c r="AT8">
        <f>_xlfn.RANK.AVG(Table2[[#This Row],[6M Return vs Nifty Z-Score]],Table2[6M Return vs Nifty Z-Score])</f>
        <v>62</v>
      </c>
      <c r="AU8">
        <f>_xlfn.RANK.AVG(Table2[[#This Row],[Sharpe Ratio Z-Score]],Table2[Sharpe Ratio Z-Score])</f>
        <v>2</v>
      </c>
      <c r="AV8">
        <f>(Table2[[#This Row],[Rank 1Y]]+Table2[[#This Row],[Rank 6M]]+Table2[[#This Row],[Rank Sharpe]])/3</f>
        <v>24</v>
      </c>
    </row>
    <row r="9" spans="1:48" x14ac:dyDescent="0.3">
      <c r="A9" t="s">
        <v>815</v>
      </c>
      <c r="B9" t="s">
        <v>816</v>
      </c>
      <c r="C9" t="s">
        <v>3068</v>
      </c>
      <c r="D9" t="s">
        <v>46</v>
      </c>
      <c r="E9">
        <v>18950.434085429999</v>
      </c>
      <c r="F9">
        <v>1629.45</v>
      </c>
      <c r="G9">
        <v>226.42592733469701</v>
      </c>
      <c r="H9">
        <f>(Table2[[#This Row],[1Y Return vs Nifty]]-AVERAGE(Table2[1Y Return vs Nifty]))/_xlfn.STDEV.P(Table2[1Y Return vs Nifty])</f>
        <v>2.9055411760497343</v>
      </c>
      <c r="I9">
        <v>18.152320232135398</v>
      </c>
      <c r="J9">
        <f>(Table2[[#This Row],[1M Return vs Nifty]]-AVERAGE(Table2[1M Return vs Nifty]))/_xlfn.STDEV.P(Table2[1M Return vs Nifty])</f>
        <v>1.7229978091370133</v>
      </c>
      <c r="K9">
        <v>104.19244795745099</v>
      </c>
      <c r="L9">
        <f>(Table2[[#This Row],[6M Return vs Nifty]]-AVERAGE(Table2[6M Return vs Nifty]))/_xlfn.STDEV.P(Table2[6M Return vs Nifty])</f>
        <v>3.2590695342918701</v>
      </c>
      <c r="M9">
        <v>2.5371059091427801</v>
      </c>
      <c r="N9">
        <f>(Table2[[#This Row],[1W Return vs Nifty]]-AVERAGE(Table2[1W Return vs Nifty]))/_xlfn.STDEV.P(Table2[1W Return vs Nifty])</f>
        <v>0.5278871328852287</v>
      </c>
      <c r="O9">
        <v>1615.43</v>
      </c>
      <c r="P9">
        <v>1487.60310879451</v>
      </c>
      <c r="Q9">
        <v>1058.4133322625401</v>
      </c>
      <c r="R9">
        <v>49.272182399171001</v>
      </c>
      <c r="S9" s="1">
        <f>(Table2[[#This Row],[Close Price]]-Table2[[#This Row],[20D EMA]])/Table2[[#This Row],[20D EMA]]</f>
        <v>8.6788037859888579E-3</v>
      </c>
      <c r="T9" s="1">
        <f>(Table2[[#This Row],[Close Price]]-Table2[[#This Row],[50D EMA]])/Table2[[#This Row],[50D EMA]]</f>
        <v>9.535264504820555E-2</v>
      </c>
      <c r="U9" s="1">
        <f>(Table2[[#This Row],[Close Price]]-Table2[[#This Row],[200D EMA]])/Table2[[#This Row],[200D EMA]]</f>
        <v>0.53952142356027499</v>
      </c>
      <c r="V9">
        <v>0.58642561723639897</v>
      </c>
      <c r="W9">
        <v>1560</v>
      </c>
      <c r="X9">
        <v>1691</v>
      </c>
      <c r="Y9">
        <v>1611</v>
      </c>
      <c r="Z9">
        <v>1745</v>
      </c>
      <c r="AA9">
        <v>1550</v>
      </c>
      <c r="AB9">
        <v>1777</v>
      </c>
      <c r="AC9" s="1">
        <f>(Table2[[#This Row],[Close Price]]/Table2[[#This Row],[Day Low]])-1</f>
        <v>4.4519230769230811E-2</v>
      </c>
      <c r="AD9" s="1">
        <f>(Table2[[#This Row],[Day High]]/Table2[[#This Row],[Close Price]])-1</f>
        <v>3.7773481849703749E-2</v>
      </c>
      <c r="AE9" s="1">
        <f>(Table2[[#This Row],[Close Price]]/Table2[[#This Row],[Current Week Low]])-1</f>
        <v>1.1452513966480504E-2</v>
      </c>
      <c r="AF9" s="1">
        <f>(Table2[[#This Row],[Current Week High]]/Table2[[#This Row],[Close Price]])-1</f>
        <v>7.0913498419712173E-2</v>
      </c>
      <c r="AG9" s="1">
        <f>(Table2[[#This Row],[Close Price]]/Table2[[#This Row],[Current Month Low]])-1</f>
        <v>5.1258064516129132E-2</v>
      </c>
      <c r="AH9" s="1">
        <f>(Table2[[#This Row],[Current Month High]]/Table2[[#This Row],[Close Price]])-1</f>
        <v>9.0552026757494852E-2</v>
      </c>
      <c r="AI9">
        <v>5.0795340311040098</v>
      </c>
      <c r="AJ9">
        <v>284.34090909090901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0.35</v>
      </c>
      <c r="AM9" t="s">
        <v>3111</v>
      </c>
      <c r="AN9">
        <v>-3.47</v>
      </c>
      <c r="AO9" t="s">
        <v>3110</v>
      </c>
      <c r="AP9">
        <v>0.190476505029154</v>
      </c>
      <c r="AQ9">
        <f>(Table2[[#This Row],[Sharpe Ratio]]-AVERAGE(Table2[Sharpe Ratio]))/_xlfn.STDEV.P(Table2[Sharpe Ratio])</f>
        <v>1.4509008745768512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9.8663965269406955</v>
      </c>
      <c r="AS9">
        <f>_xlfn.RANK.AVG(Table2[[#This Row],[1Y Return vs Nifty Z-Score]],Table2[1Y Return vs Nifty Z-Score])</f>
        <v>14</v>
      </c>
      <c r="AT9">
        <f>_xlfn.RANK.AVG(Table2[[#This Row],[6M Return vs Nifty Z-Score]],Table2[6M Return vs Nifty Z-Score])</f>
        <v>8</v>
      </c>
      <c r="AU9">
        <f>_xlfn.RANK.AVG(Table2[[#This Row],[Sharpe Ratio Z-Score]],Table2[Sharpe Ratio Z-Score])</f>
        <v>53</v>
      </c>
      <c r="AV9">
        <f>(Table2[[#This Row],[Rank 1Y]]+Table2[[#This Row],[Rank 6M]]+Table2[[#This Row],[Rank Sharpe]])/3</f>
        <v>25</v>
      </c>
    </row>
    <row r="10" spans="1:48" x14ac:dyDescent="0.3">
      <c r="A10" t="s">
        <v>125</v>
      </c>
      <c r="B10" t="s">
        <v>126</v>
      </c>
      <c r="C10" t="s">
        <v>3074</v>
      </c>
      <c r="D10" t="s">
        <v>127</v>
      </c>
      <c r="E10">
        <v>226861.43298637</v>
      </c>
      <c r="F10">
        <v>6381.7</v>
      </c>
      <c r="G10">
        <v>205.443069262672</v>
      </c>
      <c r="H10">
        <f>(Table2[[#This Row],[1Y Return vs Nifty]]-AVERAGE(Table2[1Y Return vs Nifty]))/_xlfn.STDEV.P(Table2[1Y Return vs Nifty])</f>
        <v>2.588883446867293</v>
      </c>
      <c r="I10">
        <v>12.806962309171499</v>
      </c>
      <c r="J10">
        <f>(Table2[[#This Row],[1M Return vs Nifty]]-AVERAGE(Table2[1M Return vs Nifty]))/_xlfn.STDEV.P(Table2[1M Return vs Nifty])</f>
        <v>1.2174999367243347</v>
      </c>
      <c r="K10">
        <v>53.070742002272702</v>
      </c>
      <c r="L10">
        <f>(Table2[[#This Row],[6M Return vs Nifty]]-AVERAGE(Table2[6M Return vs Nifty]))/_xlfn.STDEV.P(Table2[6M Return vs Nifty])</f>
        <v>1.5486740505582601</v>
      </c>
      <c r="M10">
        <v>17.2787257943524</v>
      </c>
      <c r="N10">
        <f>(Table2[[#This Row],[1W Return vs Nifty]]-AVERAGE(Table2[1W Return vs Nifty]))/_xlfn.STDEV.P(Table2[1W Return vs Nifty])</f>
        <v>3.3216974330417406</v>
      </c>
      <c r="O10">
        <v>5698.91</v>
      </c>
      <c r="P10">
        <v>5336.4505234232001</v>
      </c>
      <c r="Q10">
        <v>4136.2737144680495</v>
      </c>
      <c r="R10">
        <v>76.820775954497407</v>
      </c>
      <c r="S10" s="1">
        <f>(Table2[[#This Row],[Close Price]]-Table2[[#This Row],[20D EMA]])/Table2[[#This Row],[20D EMA]]</f>
        <v>0.11981063045389381</v>
      </c>
      <c r="T10" s="1">
        <f>(Table2[[#This Row],[Close Price]]-Table2[[#This Row],[50D EMA]])/Table2[[#This Row],[50D EMA]]</f>
        <v>0.19586979622295797</v>
      </c>
      <c r="U10" s="1">
        <f>(Table2[[#This Row],[Close Price]]-Table2[[#This Row],[200D EMA]])/Table2[[#This Row],[200D EMA]]</f>
        <v>0.54286211226249226</v>
      </c>
      <c r="V10">
        <v>1.8569624761257799</v>
      </c>
      <c r="W10">
        <v>6291.1</v>
      </c>
      <c r="X10">
        <v>6450</v>
      </c>
      <c r="Y10">
        <v>6277</v>
      </c>
      <c r="Z10">
        <v>6443</v>
      </c>
      <c r="AA10">
        <v>5194.55</v>
      </c>
      <c r="AB10">
        <v>6443</v>
      </c>
      <c r="AC10" s="1">
        <f>(Table2[[#This Row],[Close Price]]/Table2[[#This Row],[Day Low]])-1</f>
        <v>1.4401297070464558E-2</v>
      </c>
      <c r="AD10" s="1">
        <f>(Table2[[#This Row],[Day High]]/Table2[[#This Row],[Close Price]])-1</f>
        <v>1.0702477396305143E-2</v>
      </c>
      <c r="AE10" s="1">
        <f>(Table2[[#This Row],[Close Price]]/Table2[[#This Row],[Current Week Low]])-1</f>
        <v>1.6679942647761736E-2</v>
      </c>
      <c r="AF10" s="1">
        <f>(Table2[[#This Row],[Current Week High]]/Table2[[#This Row],[Close Price]])-1</f>
        <v>9.6055909867276412E-3</v>
      </c>
      <c r="AG10" s="1">
        <f>(Table2[[#This Row],[Close Price]]/Table2[[#This Row],[Current Month Low]])-1</f>
        <v>0.22853760190969363</v>
      </c>
      <c r="AH10" s="1">
        <f>(Table2[[#This Row],[Current Month High]]/Table2[[#This Row],[Close Price]])-1</f>
        <v>9.6055909867276412E-3</v>
      </c>
      <c r="AI10">
        <v>0.80926304574333496</v>
      </c>
      <c r="AJ10">
        <v>243.10942665914001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0.25</v>
      </c>
      <c r="AM10" t="s">
        <v>3111</v>
      </c>
      <c r="AN10">
        <v>18.329999999999998</v>
      </c>
      <c r="AO10" t="s">
        <v>3111</v>
      </c>
      <c r="AP10">
        <v>0.27305547676176101</v>
      </c>
      <c r="AQ10">
        <f>(Table2[[#This Row],[Sharpe Ratio]]-AVERAGE(Table2[Sharpe Ratio]))/_xlfn.STDEV.P(Table2[Sharpe Ratio])</f>
        <v>2.3918589403421917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11.06861380753382</v>
      </c>
      <c r="AS10">
        <f>_xlfn.RANK.AVG(Table2[[#This Row],[1Y Return vs Nifty Z-Score]],Table2[1Y Return vs Nifty Z-Score])</f>
        <v>18</v>
      </c>
      <c r="AT10">
        <f>_xlfn.RANK.AVG(Table2[[#This Row],[6M Return vs Nifty Z-Score]],Table2[6M Return vs Nifty Z-Score])</f>
        <v>60</v>
      </c>
      <c r="AU10">
        <f>_xlfn.RANK.AVG(Table2[[#This Row],[Sharpe Ratio Z-Score]],Table2[Sharpe Ratio Z-Score])</f>
        <v>5</v>
      </c>
      <c r="AV10">
        <f>(Table2[[#This Row],[Rank 1Y]]+Table2[[#This Row],[Rank 6M]]+Table2[[#This Row],[Rank Sharpe]])/3</f>
        <v>27.666666666666668</v>
      </c>
    </row>
    <row r="11" spans="1:48" x14ac:dyDescent="0.3">
      <c r="A11" t="s">
        <v>231</v>
      </c>
      <c r="B11" t="s">
        <v>232</v>
      </c>
      <c r="C11" t="s">
        <v>3063</v>
      </c>
      <c r="D11" t="s">
        <v>51</v>
      </c>
      <c r="E11">
        <v>111804.886514385</v>
      </c>
      <c r="F11">
        <v>687.35</v>
      </c>
      <c r="G11">
        <v>232.969903110704</v>
      </c>
      <c r="H11">
        <f>(Table2[[#This Row],[1Y Return vs Nifty]]-AVERAGE(Table2[1Y Return vs Nifty]))/_xlfn.STDEV.P(Table2[1Y Return vs Nifty])</f>
        <v>3.0042980042159599</v>
      </c>
      <c r="I11">
        <v>11.453671456059899</v>
      </c>
      <c r="J11">
        <f>(Table2[[#This Row],[1M Return vs Nifty]]-AVERAGE(Table2[1M Return vs Nifty]))/_xlfn.STDEV.P(Table2[1M Return vs Nifty])</f>
        <v>1.0895224173772036</v>
      </c>
      <c r="K11">
        <v>106.803155031118</v>
      </c>
      <c r="L11">
        <f>(Table2[[#This Row],[6M Return vs Nifty]]-AVERAGE(Table2[6M Return vs Nifty]))/_xlfn.STDEV.P(Table2[6M Return vs Nifty])</f>
        <v>3.3464168069370062</v>
      </c>
      <c r="M11">
        <v>14.5101103417272</v>
      </c>
      <c r="N11">
        <f>(Table2[[#This Row],[1W Return vs Nifty]]-AVERAGE(Table2[1W Return vs Nifty]))/_xlfn.STDEV.P(Table2[1W Return vs Nifty])</f>
        <v>2.7969934704550141</v>
      </c>
      <c r="O11">
        <v>596.91</v>
      </c>
      <c r="P11">
        <v>533.81357917117703</v>
      </c>
      <c r="Q11">
        <v>397.73199476030197</v>
      </c>
      <c r="R11">
        <v>79.696912732668906</v>
      </c>
      <c r="S11" s="1">
        <f>(Table2[[#This Row],[Close Price]]-Table2[[#This Row],[20D EMA]])/Table2[[#This Row],[20D EMA]]</f>
        <v>0.15151362852021252</v>
      </c>
      <c r="T11" s="1">
        <f>(Table2[[#This Row],[Close Price]]-Table2[[#This Row],[50D EMA]])/Table2[[#This Row],[50D EMA]]</f>
        <v>0.28762179685876582</v>
      </c>
      <c r="U11" s="1">
        <f>(Table2[[#This Row],[Close Price]]-Table2[[#This Row],[200D EMA]])/Table2[[#This Row],[200D EMA]]</f>
        <v>0.72817376790177479</v>
      </c>
      <c r="V11">
        <v>1.47347885759717</v>
      </c>
      <c r="W11">
        <v>645.20000000000005</v>
      </c>
      <c r="X11">
        <v>714.3</v>
      </c>
      <c r="Y11">
        <v>630.54999999999995</v>
      </c>
      <c r="Z11">
        <v>692</v>
      </c>
      <c r="AA11">
        <v>568.29999999999995</v>
      </c>
      <c r="AB11">
        <v>692</v>
      </c>
      <c r="AC11" s="1">
        <f>(Table2[[#This Row],[Close Price]]/Table2[[#This Row],[Day Low]])-1</f>
        <v>6.5328580285182847E-2</v>
      </c>
      <c r="AD11" s="1">
        <f>(Table2[[#This Row],[Day High]]/Table2[[#This Row],[Close Price]])-1</f>
        <v>3.9208554593729517E-2</v>
      </c>
      <c r="AE11" s="1">
        <f>(Table2[[#This Row],[Close Price]]/Table2[[#This Row],[Current Week Low]])-1</f>
        <v>9.0080088811355319E-2</v>
      </c>
      <c r="AF11" s="1">
        <f>(Table2[[#This Row],[Current Week High]]/Table2[[#This Row],[Close Price]])-1</f>
        <v>6.7651123881573572E-3</v>
      </c>
      <c r="AG11" s="1">
        <f>(Table2[[#This Row],[Close Price]]/Table2[[#This Row],[Current Month Low]])-1</f>
        <v>0.2094844272391343</v>
      </c>
      <c r="AH11" s="1">
        <f>(Table2[[#This Row],[Current Month High]]/Table2[[#This Row],[Close Price]])-1</f>
        <v>6.7651123881573572E-3</v>
      </c>
      <c r="AI11">
        <v>2.21056575496441</v>
      </c>
      <c r="AJ11">
        <v>270.00924214417699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0.52</v>
      </c>
      <c r="AM11" t="s">
        <v>3111</v>
      </c>
      <c r="AN11">
        <v>22.6</v>
      </c>
      <c r="AO11" t="s">
        <v>3111</v>
      </c>
      <c r="AP11">
        <v>0.17726481012588</v>
      </c>
      <c r="AQ11">
        <f>(Table2[[#This Row],[Sharpe Ratio]]-AVERAGE(Table2[Sharpe Ratio]))/_xlfn.STDEV.P(Table2[Sharpe Ratio])</f>
        <v>1.3003583015605564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11.53758900054574</v>
      </c>
      <c r="AS11">
        <f>_xlfn.RANK.AVG(Table2[[#This Row],[1Y Return vs Nifty Z-Score]],Table2[1Y Return vs Nifty Z-Score])</f>
        <v>13</v>
      </c>
      <c r="AT11">
        <f>_xlfn.RANK.AVG(Table2[[#This Row],[6M Return vs Nifty Z-Score]],Table2[6M Return vs Nifty Z-Score])</f>
        <v>7</v>
      </c>
      <c r="AU11">
        <f>_xlfn.RANK.AVG(Table2[[#This Row],[Sharpe Ratio Z-Score]],Table2[Sharpe Ratio Z-Score])</f>
        <v>79</v>
      </c>
      <c r="AV11">
        <f>(Table2[[#This Row],[Rank 1Y]]+Table2[[#This Row],[Rank 6M]]+Table2[[#This Row],[Rank Sharpe]])/3</f>
        <v>33</v>
      </c>
    </row>
    <row r="12" spans="1:48" x14ac:dyDescent="0.3">
      <c r="A12" t="s">
        <v>1051</v>
      </c>
      <c r="B12" t="s">
        <v>1052</v>
      </c>
      <c r="C12" t="s">
        <v>3072</v>
      </c>
      <c r="D12" t="s">
        <v>1053</v>
      </c>
      <c r="E12">
        <v>12318.60451927</v>
      </c>
      <c r="F12">
        <v>1810.55</v>
      </c>
      <c r="G12">
        <v>112.682006679567</v>
      </c>
      <c r="H12">
        <f>(Table2[[#This Row],[1Y Return vs Nifty]]-AVERAGE(Table2[1Y Return vs Nifty]))/_xlfn.STDEV.P(Table2[1Y Return vs Nifty])</f>
        <v>1.1890022994425764</v>
      </c>
      <c r="I12">
        <v>28.363398620856099</v>
      </c>
      <c r="J12">
        <f>(Table2[[#This Row],[1M Return vs Nifty]]-AVERAGE(Table2[1M Return vs Nifty]))/_xlfn.STDEV.P(Table2[1M Return vs Nifty])</f>
        <v>2.6886353725941943</v>
      </c>
      <c r="K12">
        <v>88.315046268044</v>
      </c>
      <c r="L12">
        <f>(Table2[[#This Row],[6M Return vs Nifty]]-AVERAGE(Table2[6M Return vs Nifty]))/_xlfn.STDEV.P(Table2[6M Return vs Nifty])</f>
        <v>2.7278541603996902</v>
      </c>
      <c r="M12">
        <v>7.9369046357012101</v>
      </c>
      <c r="N12">
        <f>(Table2[[#This Row],[1W Return vs Nifty]]-AVERAGE(Table2[1W Return vs Nifty]))/_xlfn.STDEV.P(Table2[1W Return vs Nifty])</f>
        <v>1.5512491119962808</v>
      </c>
      <c r="O12">
        <v>1660.57</v>
      </c>
      <c r="P12">
        <v>1471.7744752841199</v>
      </c>
      <c r="Q12">
        <v>1130.4487597297</v>
      </c>
      <c r="R12">
        <v>71.718970695501</v>
      </c>
      <c r="S12" s="1">
        <f>(Table2[[#This Row],[Close Price]]-Table2[[#This Row],[20D EMA]])/Table2[[#This Row],[20D EMA]]</f>
        <v>9.0318384651053574E-2</v>
      </c>
      <c r="T12" s="1">
        <f>(Table2[[#This Row],[Close Price]]-Table2[[#This Row],[50D EMA]])/Table2[[#This Row],[50D EMA]]</f>
        <v>0.23018168231955566</v>
      </c>
      <c r="U12" s="1">
        <f>(Table2[[#This Row],[Close Price]]-Table2[[#This Row],[200D EMA]])/Table2[[#This Row],[200D EMA]]</f>
        <v>0.60162058157586729</v>
      </c>
      <c r="V12">
        <v>0.77668677332118996</v>
      </c>
      <c r="W12">
        <v>1803.05</v>
      </c>
      <c r="X12">
        <v>1969.6</v>
      </c>
      <c r="Y12">
        <v>1760</v>
      </c>
      <c r="Z12">
        <v>1867.75</v>
      </c>
      <c r="AA12">
        <v>1550</v>
      </c>
      <c r="AB12">
        <v>1915</v>
      </c>
      <c r="AC12" s="1">
        <f>(Table2[[#This Row],[Close Price]]/Table2[[#This Row],[Day Low]])-1</f>
        <v>4.1596184243364309E-3</v>
      </c>
      <c r="AD12" s="1">
        <f>(Table2[[#This Row],[Day High]]/Table2[[#This Row],[Close Price]])-1</f>
        <v>8.784623456960583E-2</v>
      </c>
      <c r="AE12" s="1">
        <f>(Table2[[#This Row],[Close Price]]/Table2[[#This Row],[Current Week Low]])-1</f>
        <v>2.8721590909090988E-2</v>
      </c>
      <c r="AF12" s="1">
        <f>(Table2[[#This Row],[Current Week High]]/Table2[[#This Row],[Close Price]])-1</f>
        <v>3.1592609980392705E-2</v>
      </c>
      <c r="AG12" s="1">
        <f>(Table2[[#This Row],[Close Price]]/Table2[[#This Row],[Current Month Low]])-1</f>
        <v>0.1680967741935484</v>
      </c>
      <c r="AH12" s="1">
        <f>(Table2[[#This Row],[Current Month High]]/Table2[[#This Row],[Close Price]])-1</f>
        <v>5.7689652315594753E-2</v>
      </c>
      <c r="AI12">
        <v>7.4695549694146601</v>
      </c>
      <c r="AJ12">
        <v>157.03570140641901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0.86</v>
      </c>
      <c r="AM12" t="s">
        <v>3111</v>
      </c>
      <c r="AN12">
        <v>6.6</v>
      </c>
      <c r="AO12" t="s">
        <v>3111</v>
      </c>
      <c r="AP12">
        <v>0.23237685920485701</v>
      </c>
      <c r="AQ12">
        <f>(Table2[[#This Row],[Sharpe Ratio]]-AVERAGE(Table2[Sharpe Ratio]))/_xlfn.STDEV.P(Table2[Sharpe Ratio])</f>
        <v>1.9283405349750966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10.085081479407839</v>
      </c>
      <c r="AS12">
        <f>_xlfn.RANK.AVG(Table2[[#This Row],[1Y Return vs Nifty Z-Score]],Table2[1Y Return vs Nifty Z-Score])</f>
        <v>82</v>
      </c>
      <c r="AT12">
        <f>_xlfn.RANK.AVG(Table2[[#This Row],[6M Return vs Nifty Z-Score]],Table2[6M Return vs Nifty Z-Score])</f>
        <v>11</v>
      </c>
      <c r="AU12">
        <f>_xlfn.RANK.AVG(Table2[[#This Row],[Sharpe Ratio Z-Score]],Table2[Sharpe Ratio Z-Score])</f>
        <v>18</v>
      </c>
      <c r="AV12">
        <f>(Table2[[#This Row],[Rank 1Y]]+Table2[[#This Row],[Rank 6M]]+Table2[[#This Row],[Rank Sharpe]])/3</f>
        <v>37</v>
      </c>
    </row>
    <row r="13" spans="1:48" x14ac:dyDescent="0.3">
      <c r="A13" t="s">
        <v>1006</v>
      </c>
      <c r="B13" t="s">
        <v>1007</v>
      </c>
      <c r="C13" t="s">
        <v>3076</v>
      </c>
      <c r="D13" t="s">
        <v>159</v>
      </c>
      <c r="E13">
        <v>13330.873753600001</v>
      </c>
      <c r="F13">
        <v>13176.55</v>
      </c>
      <c r="G13">
        <v>119.72386411106</v>
      </c>
      <c r="H13">
        <f>(Table2[[#This Row],[1Y Return vs Nifty]]-AVERAGE(Table2[1Y Return vs Nifty]))/_xlfn.STDEV.P(Table2[1Y Return vs Nifty])</f>
        <v>1.2952727882305639</v>
      </c>
      <c r="I13">
        <v>7.0954120281337802</v>
      </c>
      <c r="J13">
        <f>(Table2[[#This Row],[1M Return vs Nifty]]-AVERAGE(Table2[1M Return vs Nifty]))/_xlfn.STDEV.P(Table2[1M Return vs Nifty])</f>
        <v>0.67737211799789099</v>
      </c>
      <c r="K13">
        <v>72.007301274232901</v>
      </c>
      <c r="L13">
        <f>(Table2[[#This Row],[6M Return vs Nifty]]-AVERAGE(Table2[6M Return vs Nifty]))/_xlfn.STDEV.P(Table2[6M Return vs Nifty])</f>
        <v>2.1822406511058254</v>
      </c>
      <c r="M13">
        <v>-1.59880164529913</v>
      </c>
      <c r="N13">
        <f>(Table2[[#This Row],[1W Return vs Nifty]]-AVERAGE(Table2[1W Return vs Nifty]))/_xlfn.STDEV.P(Table2[1W Return vs Nifty])</f>
        <v>-0.25594403465749826</v>
      </c>
      <c r="O13">
        <v>12924.36</v>
      </c>
      <c r="P13">
        <v>12127.968068644401</v>
      </c>
      <c r="Q13">
        <v>9317.7246361841408</v>
      </c>
      <c r="R13">
        <v>52.582766677464498</v>
      </c>
      <c r="S13" s="1">
        <f>(Table2[[#This Row],[Close Price]]-Table2[[#This Row],[20D EMA]])/Table2[[#This Row],[20D EMA]]</f>
        <v>1.9512765042137382E-2</v>
      </c>
      <c r="T13" s="1">
        <f>(Table2[[#This Row],[Close Price]]-Table2[[#This Row],[50D EMA]])/Table2[[#This Row],[50D EMA]]</f>
        <v>8.6459819602147367E-2</v>
      </c>
      <c r="U13" s="1">
        <f>(Table2[[#This Row],[Close Price]]-Table2[[#This Row],[200D EMA]])/Table2[[#This Row],[200D EMA]]</f>
        <v>0.41413816296208467</v>
      </c>
      <c r="V13">
        <v>1.30409400549869</v>
      </c>
      <c r="W13">
        <v>12900.1</v>
      </c>
      <c r="X13">
        <v>13302</v>
      </c>
      <c r="Y13">
        <v>13101.4</v>
      </c>
      <c r="Z13">
        <v>13500</v>
      </c>
      <c r="AA13">
        <v>12912</v>
      </c>
      <c r="AB13">
        <v>13815</v>
      </c>
      <c r="AC13" s="1">
        <f>(Table2[[#This Row],[Close Price]]/Table2[[#This Row],[Day Low]])-1</f>
        <v>2.1430066433593353E-2</v>
      </c>
      <c r="AD13" s="1">
        <f>(Table2[[#This Row],[Day High]]/Table2[[#This Row],[Close Price]])-1</f>
        <v>9.5207015493434799E-3</v>
      </c>
      <c r="AE13" s="1">
        <f>(Table2[[#This Row],[Close Price]]/Table2[[#This Row],[Current Week Low]])-1</f>
        <v>5.7360282107254967E-3</v>
      </c>
      <c r="AF13" s="1">
        <f>(Table2[[#This Row],[Current Week High]]/Table2[[#This Row],[Close Price]])-1</f>
        <v>2.4547396700957513E-2</v>
      </c>
      <c r="AG13" s="1">
        <f>(Table2[[#This Row],[Close Price]]/Table2[[#This Row],[Current Month Low]])-1</f>
        <v>2.0488692688971355E-2</v>
      </c>
      <c r="AH13" s="1">
        <f>(Table2[[#This Row],[Current Month High]]/Table2[[#This Row],[Close Price]])-1</f>
        <v>4.8453502623979849E-2</v>
      </c>
      <c r="AI13">
        <v>10.7685054578221</v>
      </c>
      <c r="AJ13">
        <v>212.21970299497801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0.08</v>
      </c>
      <c r="AM13" t="s">
        <v>3111</v>
      </c>
      <c r="AN13">
        <v>7.81</v>
      </c>
      <c r="AO13" t="s">
        <v>3111</v>
      </c>
      <c r="AP13">
        <v>0.230644045792706</v>
      </c>
      <c r="AQ13">
        <f>(Table2[[#This Row],[Sharpe Ratio]]-AVERAGE(Table2[Sharpe Ratio]))/_xlfn.STDEV.P(Table2[Sharpe Ratio])</f>
        <v>1.9085957413258194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5.807537264002602</v>
      </c>
      <c r="AS13">
        <f>_xlfn.RANK.AVG(Table2[[#This Row],[1Y Return vs Nifty Z-Score]],Table2[1Y Return vs Nifty Z-Score])</f>
        <v>70</v>
      </c>
      <c r="AT13">
        <f>_xlfn.RANK.AVG(Table2[[#This Row],[6M Return vs Nifty Z-Score]],Table2[6M Return vs Nifty Z-Score])</f>
        <v>27</v>
      </c>
      <c r="AU13">
        <f>_xlfn.RANK.AVG(Table2[[#This Row],[Sharpe Ratio Z-Score]],Table2[Sharpe Ratio Z-Score])</f>
        <v>21</v>
      </c>
      <c r="AV13">
        <f>(Table2[[#This Row],[Rank 1Y]]+Table2[[#This Row],[Rank 6M]]+Table2[[#This Row],[Rank Sharpe]])/3</f>
        <v>39.333333333333336</v>
      </c>
    </row>
    <row r="14" spans="1:48" x14ac:dyDescent="0.3">
      <c r="A14" t="s">
        <v>1225</v>
      </c>
      <c r="B14" t="s">
        <v>1226</v>
      </c>
      <c r="C14" t="s">
        <v>3068</v>
      </c>
      <c r="D14" t="s">
        <v>46</v>
      </c>
      <c r="E14">
        <v>9188.9178681600006</v>
      </c>
      <c r="F14">
        <v>534.9</v>
      </c>
      <c r="G14">
        <v>145.42103050671801</v>
      </c>
      <c r="H14">
        <f>(Table2[[#This Row],[1Y Return vs Nifty]]-AVERAGE(Table2[1Y Return vs Nifty]))/_xlfn.STDEV.P(Table2[1Y Return vs Nifty])</f>
        <v>1.6830753616140814</v>
      </c>
      <c r="I14">
        <v>18.263511490161498</v>
      </c>
      <c r="J14">
        <f>(Table2[[#This Row],[1M Return vs Nifty]]-AVERAGE(Table2[1M Return vs Nifty]))/_xlfn.STDEV.P(Table2[1M Return vs Nifty])</f>
        <v>1.7335129037617558</v>
      </c>
      <c r="K14">
        <v>54.967541980590603</v>
      </c>
      <c r="L14">
        <f>(Table2[[#This Row],[6M Return vs Nifty]]-AVERAGE(Table2[6M Return vs Nifty]))/_xlfn.STDEV.P(Table2[6M Return vs Nifty])</f>
        <v>1.6121359021503299</v>
      </c>
      <c r="M14">
        <v>12.2644666234842</v>
      </c>
      <c r="N14">
        <f>(Table2[[#This Row],[1W Return vs Nifty]]-AVERAGE(Table2[1W Return vs Nifty]))/_xlfn.STDEV.P(Table2[1W Return vs Nifty])</f>
        <v>2.3714023482199527</v>
      </c>
      <c r="O14">
        <v>514.58000000000004</v>
      </c>
      <c r="P14">
        <v>484.75178894029102</v>
      </c>
      <c r="Q14">
        <v>374.06717939069699</v>
      </c>
      <c r="R14">
        <v>56.798832067938001</v>
      </c>
      <c r="S14" s="1">
        <f>(Table2[[#This Row],[Close Price]]-Table2[[#This Row],[20D EMA]])/Table2[[#This Row],[20D EMA]]</f>
        <v>3.9488514905359581E-2</v>
      </c>
      <c r="T14" s="1">
        <f>(Table2[[#This Row],[Close Price]]-Table2[[#This Row],[50D EMA]])/Table2[[#This Row],[50D EMA]]</f>
        <v>0.1034513171562239</v>
      </c>
      <c r="U14" s="1">
        <f>(Table2[[#This Row],[Close Price]]-Table2[[#This Row],[200D EMA]])/Table2[[#This Row],[200D EMA]]</f>
        <v>0.42995704908213844</v>
      </c>
      <c r="V14">
        <v>1.6461733578240401</v>
      </c>
      <c r="W14">
        <v>529.29999999999995</v>
      </c>
      <c r="X14">
        <v>563</v>
      </c>
      <c r="Y14">
        <v>532.04999999999995</v>
      </c>
      <c r="Z14">
        <v>569.15</v>
      </c>
      <c r="AA14">
        <v>463</v>
      </c>
      <c r="AB14">
        <v>582.70000000000005</v>
      </c>
      <c r="AC14" s="1">
        <f>(Table2[[#This Row],[Close Price]]/Table2[[#This Row],[Day Low]])-1</f>
        <v>1.0580011335726391E-2</v>
      </c>
      <c r="AD14" s="1">
        <f>(Table2[[#This Row],[Day High]]/Table2[[#This Row],[Close Price]])-1</f>
        <v>5.2533183772667913E-2</v>
      </c>
      <c r="AE14" s="1">
        <f>(Table2[[#This Row],[Close Price]]/Table2[[#This Row],[Current Week Low]])-1</f>
        <v>5.3566394135888817E-3</v>
      </c>
      <c r="AF14" s="1">
        <f>(Table2[[#This Row],[Current Week High]]/Table2[[#This Row],[Close Price]])-1</f>
        <v>6.403065993643664E-2</v>
      </c>
      <c r="AG14" s="1">
        <f>(Table2[[#This Row],[Close Price]]/Table2[[#This Row],[Current Month Low]])-1</f>
        <v>0.15529157667386606</v>
      </c>
      <c r="AH14" s="1">
        <f>(Table2[[#This Row],[Current Month High]]/Table2[[#This Row],[Close Price]])-1</f>
        <v>8.9362497663114659E-2</v>
      </c>
      <c r="AI14">
        <v>5.8301192932101502</v>
      </c>
      <c r="AJ14">
        <v>196.51595744680799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0.32</v>
      </c>
      <c r="AM14" t="s">
        <v>3111</v>
      </c>
      <c r="AN14">
        <v>6.09</v>
      </c>
      <c r="AO14" t="s">
        <v>3111</v>
      </c>
      <c r="AP14">
        <v>0.22174561664937301</v>
      </c>
      <c r="AQ14">
        <f>(Table2[[#This Row],[Sharpe Ratio]]-AVERAGE(Table2[Sharpe Ratio]))/_xlfn.STDEV.P(Table2[Sharpe Ratio])</f>
        <v>1.8072013003515153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9.2073278160976351</v>
      </c>
      <c r="AS14">
        <f>_xlfn.RANK.AVG(Table2[[#This Row],[1Y Return vs Nifty Z-Score]],Table2[1Y Return vs Nifty Z-Score])</f>
        <v>40</v>
      </c>
      <c r="AT14">
        <f>_xlfn.RANK.AVG(Table2[[#This Row],[6M Return vs Nifty Z-Score]],Table2[6M Return vs Nifty Z-Score])</f>
        <v>55</v>
      </c>
      <c r="AU14">
        <f>_xlfn.RANK.AVG(Table2[[#This Row],[Sharpe Ratio Z-Score]],Table2[Sharpe Ratio Z-Score])</f>
        <v>26</v>
      </c>
      <c r="AV14">
        <f>(Table2[[#This Row],[Rank 1Y]]+Table2[[#This Row],[Rank 6M]]+Table2[[#This Row],[Rank Sharpe]])/3</f>
        <v>40.333333333333336</v>
      </c>
    </row>
    <row r="15" spans="1:48" x14ac:dyDescent="0.3">
      <c r="A15" t="s">
        <v>1113</v>
      </c>
      <c r="B15" t="s">
        <v>1114</v>
      </c>
      <c r="C15" t="s">
        <v>3078</v>
      </c>
      <c r="D15" t="s">
        <v>141</v>
      </c>
      <c r="E15">
        <v>11078.44758149</v>
      </c>
      <c r="F15">
        <v>467.15</v>
      </c>
      <c r="G15">
        <v>352.09721787957699</v>
      </c>
      <c r="H15">
        <f>(Table2[[#This Row],[1Y Return vs Nifty]]-AVERAGE(Table2[1Y Return vs Nifty]))/_xlfn.STDEV.P(Table2[1Y Return vs Nifty])</f>
        <v>4.8020790714484605</v>
      </c>
      <c r="I15">
        <v>4.8991377165765497</v>
      </c>
      <c r="J15">
        <f>(Table2[[#This Row],[1M Return vs Nifty]]-AVERAGE(Table2[1M Return vs Nifty]))/_xlfn.STDEV.P(Table2[1M Return vs Nifty])</f>
        <v>0.4696756442113032</v>
      </c>
      <c r="K15">
        <v>111.526369366073</v>
      </c>
      <c r="L15">
        <f>(Table2[[#This Row],[6M Return vs Nifty]]-AVERAGE(Table2[6M Return vs Nifty]))/_xlfn.STDEV.P(Table2[6M Return vs Nifty])</f>
        <v>3.5044429196472486</v>
      </c>
      <c r="M15">
        <v>-6.5433523002361804</v>
      </c>
      <c r="N15">
        <f>(Table2[[#This Row],[1W Return vs Nifty]]-AVERAGE(Table2[1W Return vs Nifty]))/_xlfn.STDEV.P(Table2[1W Return vs Nifty])</f>
        <v>-1.1930280632091086</v>
      </c>
      <c r="O15">
        <v>464.91</v>
      </c>
      <c r="P15">
        <v>446.262805551859</v>
      </c>
      <c r="Q15">
        <v>324.478319887905</v>
      </c>
      <c r="R15">
        <v>49.967090112891903</v>
      </c>
      <c r="S15" s="1">
        <f>(Table2[[#This Row],[Close Price]]-Table2[[#This Row],[20D EMA]])/Table2[[#This Row],[20D EMA]]</f>
        <v>4.8181368436900733E-3</v>
      </c>
      <c r="T15" s="1">
        <f>(Table2[[#This Row],[Close Price]]-Table2[[#This Row],[50D EMA]])/Table2[[#This Row],[50D EMA]]</f>
        <v>4.6804694875503643E-2</v>
      </c>
      <c r="U15" s="1">
        <f>(Table2[[#This Row],[Close Price]]-Table2[[#This Row],[200D EMA]])/Table2[[#This Row],[200D EMA]]</f>
        <v>0.43969557091328215</v>
      </c>
      <c r="V15">
        <v>0.63303475372144802</v>
      </c>
      <c r="W15">
        <v>451</v>
      </c>
      <c r="X15">
        <v>474</v>
      </c>
      <c r="Y15">
        <v>446.7</v>
      </c>
      <c r="Z15">
        <v>475</v>
      </c>
      <c r="AA15">
        <v>445</v>
      </c>
      <c r="AB15">
        <v>500</v>
      </c>
      <c r="AC15" s="1">
        <f>(Table2[[#This Row],[Close Price]]/Table2[[#This Row],[Day Low]])-1</f>
        <v>3.5809312638580781E-2</v>
      </c>
      <c r="AD15" s="1">
        <f>(Table2[[#This Row],[Day High]]/Table2[[#This Row],[Close Price]])-1</f>
        <v>1.4663384351921271E-2</v>
      </c>
      <c r="AE15" s="1">
        <f>(Table2[[#This Row],[Close Price]]/Table2[[#This Row],[Current Week Low]])-1</f>
        <v>4.5780165659279115E-2</v>
      </c>
      <c r="AF15" s="1">
        <f>(Table2[[#This Row],[Current Week High]]/Table2[[#This Row],[Close Price]])-1</f>
        <v>1.6804024403296536E-2</v>
      </c>
      <c r="AG15" s="1">
        <f>(Table2[[#This Row],[Close Price]]/Table2[[#This Row],[Current Month Low]])-1</f>
        <v>4.9775280898876284E-2</v>
      </c>
      <c r="AH15" s="1">
        <f>(Table2[[#This Row],[Current Month High]]/Table2[[#This Row],[Close Price]])-1</f>
        <v>7.0320025687680587E-2</v>
      </c>
      <c r="AI15">
        <v>21.062699256110498</v>
      </c>
      <c r="AJ15">
        <v>399.20424403183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0.1</v>
      </c>
      <c r="AM15" t="s">
        <v>3111</v>
      </c>
      <c r="AN15">
        <v>4.9800000000000004</v>
      </c>
      <c r="AO15" t="s">
        <v>3111</v>
      </c>
      <c r="AP15">
        <v>0.146645917384919</v>
      </c>
      <c r="AQ15">
        <f>(Table2[[#This Row],[Sharpe Ratio]]-AVERAGE(Table2[Sharpe Ratio]))/_xlfn.STDEV.P(Table2[Sharpe Ratio])</f>
        <v>0.95146688907479426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8.5346364611726973</v>
      </c>
      <c r="AS15">
        <f>_xlfn.RANK.AVG(Table2[[#This Row],[1Y Return vs Nifty Z-Score]],Table2[1Y Return vs Nifty Z-Score])</f>
        <v>3</v>
      </c>
      <c r="AT15">
        <f>_xlfn.RANK.AVG(Table2[[#This Row],[6M Return vs Nifty Z-Score]],Table2[6M Return vs Nifty Z-Score])</f>
        <v>6</v>
      </c>
      <c r="AU15">
        <f>_xlfn.RANK.AVG(Table2[[#This Row],[Sharpe Ratio Z-Score]],Table2[Sharpe Ratio Z-Score])</f>
        <v>126</v>
      </c>
      <c r="AV15">
        <f>(Table2[[#This Row],[Rank 1Y]]+Table2[[#This Row],[Rank 6M]]+Table2[[#This Row],[Rank Sharpe]])/3</f>
        <v>45</v>
      </c>
    </row>
    <row r="16" spans="1:48" x14ac:dyDescent="0.3">
      <c r="A16" t="s">
        <v>641</v>
      </c>
      <c r="B16" t="s">
        <v>642</v>
      </c>
      <c r="C16" t="s">
        <v>3076</v>
      </c>
      <c r="D16" t="s">
        <v>159</v>
      </c>
      <c r="E16">
        <v>28133.266586752001</v>
      </c>
      <c r="F16">
        <v>215.78</v>
      </c>
      <c r="G16">
        <v>289.39819459610902</v>
      </c>
      <c r="H16">
        <f>(Table2[[#This Row],[1Y Return vs Nifty]]-AVERAGE(Table2[1Y Return vs Nifty]))/_xlfn.STDEV.P(Table2[1Y Return vs Nifty])</f>
        <v>3.8558719214620574</v>
      </c>
      <c r="I16">
        <v>20.3450517684714</v>
      </c>
      <c r="J16">
        <f>(Table2[[#This Row],[1M Return vs Nifty]]-AVERAGE(Table2[1M Return vs Nifty]))/_xlfn.STDEV.P(Table2[1M Return vs Nifty])</f>
        <v>1.9303592510393799</v>
      </c>
      <c r="K16">
        <v>55.076194890864798</v>
      </c>
      <c r="L16">
        <f>(Table2[[#This Row],[6M Return vs Nifty]]-AVERAGE(Table2[6M Return vs Nifty]))/_xlfn.STDEV.P(Table2[6M Return vs Nifty])</f>
        <v>1.6157711377817547</v>
      </c>
      <c r="M16">
        <v>18.4798701381591</v>
      </c>
      <c r="N16">
        <f>(Table2[[#This Row],[1W Return vs Nifty]]-AVERAGE(Table2[1W Return vs Nifty]))/_xlfn.STDEV.P(Table2[1W Return vs Nifty])</f>
        <v>3.5493365572243389</v>
      </c>
      <c r="O16">
        <v>175.94</v>
      </c>
      <c r="P16">
        <v>161.072331595907</v>
      </c>
      <c r="Q16">
        <v>128.15708323587199</v>
      </c>
      <c r="R16">
        <v>83.292921676335695</v>
      </c>
      <c r="S16" s="1">
        <f>(Table2[[#This Row],[Close Price]]-Table2[[#This Row],[20D EMA]])/Table2[[#This Row],[20D EMA]]</f>
        <v>0.22644083210185292</v>
      </c>
      <c r="T16" s="1">
        <f>(Table2[[#This Row],[Close Price]]-Table2[[#This Row],[50D EMA]])/Table2[[#This Row],[50D EMA]]</f>
        <v>0.33964659145396747</v>
      </c>
      <c r="U16" s="1">
        <f>(Table2[[#This Row],[Close Price]]-Table2[[#This Row],[200D EMA]])/Table2[[#This Row],[200D EMA]]</f>
        <v>0.68371497346626398</v>
      </c>
      <c r="V16">
        <v>1.54738018519024</v>
      </c>
      <c r="W16">
        <v>207.33</v>
      </c>
      <c r="X16">
        <v>224.78</v>
      </c>
      <c r="Y16">
        <v>178.52</v>
      </c>
      <c r="Z16">
        <v>236.95</v>
      </c>
      <c r="AA16">
        <v>164.07</v>
      </c>
      <c r="AB16">
        <v>236.95</v>
      </c>
      <c r="AC16" s="1">
        <f>(Table2[[#This Row],[Close Price]]/Table2[[#This Row],[Day Low]])-1</f>
        <v>4.0756282255341558E-2</v>
      </c>
      <c r="AD16" s="1">
        <f>(Table2[[#This Row],[Day High]]/Table2[[#This Row],[Close Price]])-1</f>
        <v>4.1709148206506619E-2</v>
      </c>
      <c r="AE16" s="1">
        <f>(Table2[[#This Row],[Close Price]]/Table2[[#This Row],[Current Week Low]])-1</f>
        <v>0.20871611023974901</v>
      </c>
      <c r="AF16" s="1">
        <f>(Table2[[#This Row],[Current Week High]]/Table2[[#This Row],[Close Price]])-1</f>
        <v>9.8109185281304967E-2</v>
      </c>
      <c r="AG16" s="1">
        <f>(Table2[[#This Row],[Close Price]]/Table2[[#This Row],[Current Month Low]])-1</f>
        <v>0.31517035411714511</v>
      </c>
      <c r="AH16" s="1">
        <f>(Table2[[#This Row],[Current Month High]]/Table2[[#This Row],[Close Price]])-1</f>
        <v>9.8109185281304967E-2</v>
      </c>
      <c r="AI16">
        <v>0.24934068568687101</v>
      </c>
      <c r="AJ16">
        <v>348.49462365591398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0.28000000000000003</v>
      </c>
      <c r="AM16" t="s">
        <v>3111</v>
      </c>
      <c r="AN16">
        <v>26.77</v>
      </c>
      <c r="AO16" t="s">
        <v>3111</v>
      </c>
      <c r="AP16">
        <v>0.177372869463813</v>
      </c>
      <c r="AQ16">
        <f>(Table2[[#This Row],[Sharpe Ratio]]-AVERAGE(Table2[Sharpe Ratio]))/_xlfn.STDEV.P(Table2[Sharpe Ratio])</f>
        <v>1.3015895993531539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12.252928466860684</v>
      </c>
      <c r="AS16">
        <f>_xlfn.RANK.AVG(Table2[[#This Row],[1Y Return vs Nifty Z-Score]],Table2[1Y Return vs Nifty Z-Score])</f>
        <v>6</v>
      </c>
      <c r="AT16">
        <f>_xlfn.RANK.AVG(Table2[[#This Row],[6M Return vs Nifty Z-Score]],Table2[6M Return vs Nifty Z-Score])</f>
        <v>53</v>
      </c>
      <c r="AU16">
        <f>_xlfn.RANK.AVG(Table2[[#This Row],[Sharpe Ratio Z-Score]],Table2[Sharpe Ratio Z-Score])</f>
        <v>77</v>
      </c>
      <c r="AV16">
        <f>(Table2[[#This Row],[Rank 1Y]]+Table2[[#This Row],[Rank 6M]]+Table2[[#This Row],[Rank Sharpe]])/3</f>
        <v>45.333333333333336</v>
      </c>
    </row>
    <row r="17" spans="1:48" x14ac:dyDescent="0.3">
      <c r="A17" t="s">
        <v>453</v>
      </c>
      <c r="B17" t="s">
        <v>454</v>
      </c>
      <c r="C17" t="s">
        <v>3076</v>
      </c>
      <c r="D17" t="s">
        <v>159</v>
      </c>
      <c r="E17">
        <v>48208.307678999998</v>
      </c>
      <c r="F17">
        <v>11374.8</v>
      </c>
      <c r="G17">
        <v>142.57788164509699</v>
      </c>
      <c r="H17">
        <f>(Table2[[#This Row],[1Y Return vs Nifty]]-AVERAGE(Table2[1Y Return vs Nifty]))/_xlfn.STDEV.P(Table2[1Y Return vs Nifty])</f>
        <v>1.6401686680093208</v>
      </c>
      <c r="I17">
        <v>-5.5518407136436396</v>
      </c>
      <c r="J17">
        <f>(Table2[[#This Row],[1M Return vs Nifty]]-AVERAGE(Table2[1M Return vs Nifty]))/_xlfn.STDEV.P(Table2[1M Return vs Nifty])</f>
        <v>-0.51864869949846448</v>
      </c>
      <c r="K17">
        <v>78.474971619803696</v>
      </c>
      <c r="L17">
        <f>(Table2[[#This Row],[6M Return vs Nifty]]-AVERAGE(Table2[6M Return vs Nifty]))/_xlfn.STDEV.P(Table2[6M Return vs Nifty])</f>
        <v>2.3986315939088905</v>
      </c>
      <c r="M17">
        <v>-1.85419468709684</v>
      </c>
      <c r="N17">
        <f>(Table2[[#This Row],[1W Return vs Nifty]]-AVERAGE(Table2[1W Return vs Nifty]))/_xlfn.STDEV.P(Table2[1W Return vs Nifty])</f>
        <v>-0.30434575145109327</v>
      </c>
      <c r="O17">
        <v>11598.9</v>
      </c>
      <c r="P17">
        <v>11413.1581877145</v>
      </c>
      <c r="Q17">
        <v>8570.0854494849409</v>
      </c>
      <c r="R17">
        <v>46.751058445332703</v>
      </c>
      <c r="S17" s="1">
        <f>(Table2[[#This Row],[Close Price]]-Table2[[#This Row],[20D EMA]])/Table2[[#This Row],[20D EMA]]</f>
        <v>-1.9320797661847276E-2</v>
      </c>
      <c r="T17" s="1">
        <f>(Table2[[#This Row],[Close Price]]-Table2[[#This Row],[50D EMA]])/Table2[[#This Row],[50D EMA]]</f>
        <v>-3.3608740966887406E-3</v>
      </c>
      <c r="U17" s="1">
        <f>(Table2[[#This Row],[Close Price]]-Table2[[#This Row],[200D EMA]])/Table2[[#This Row],[200D EMA]]</f>
        <v>0.32726797965399756</v>
      </c>
      <c r="V17">
        <v>0.49865631912422698</v>
      </c>
      <c r="W17">
        <v>11180</v>
      </c>
      <c r="X17">
        <v>11474.95</v>
      </c>
      <c r="Y17">
        <v>10804.95</v>
      </c>
      <c r="Z17">
        <v>11780</v>
      </c>
      <c r="AA17">
        <v>10804.95</v>
      </c>
      <c r="AB17">
        <v>12673.7</v>
      </c>
      <c r="AC17" s="1">
        <f>(Table2[[#This Row],[Close Price]]/Table2[[#This Row],[Day Low]])-1</f>
        <v>1.7423971377459768E-2</v>
      </c>
      <c r="AD17" s="1">
        <f>(Table2[[#This Row],[Day High]]/Table2[[#This Row],[Close Price]])-1</f>
        <v>8.8045504096776472E-3</v>
      </c>
      <c r="AE17" s="1">
        <f>(Table2[[#This Row],[Close Price]]/Table2[[#This Row],[Current Week Low]])-1</f>
        <v>5.2739716518817703E-2</v>
      </c>
      <c r="AF17" s="1">
        <f>(Table2[[#This Row],[Current Week High]]/Table2[[#This Row],[Close Price]])-1</f>
        <v>3.56226043534833E-2</v>
      </c>
      <c r="AG17" s="1">
        <f>(Table2[[#This Row],[Close Price]]/Table2[[#This Row],[Current Month Low]])-1</f>
        <v>5.2739716518817703E-2</v>
      </c>
      <c r="AH17" s="1">
        <f>(Table2[[#This Row],[Current Month High]]/Table2[[#This Row],[Close Price]])-1</f>
        <v>0.11419101874318693</v>
      </c>
      <c r="AI17">
        <v>24.9001285302393</v>
      </c>
      <c r="AJ17">
        <v>195.562001078056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0.01</v>
      </c>
      <c r="AM17" t="s">
        <v>3111</v>
      </c>
      <c r="AN17">
        <v>-1.5</v>
      </c>
      <c r="AO17" t="s">
        <v>3110</v>
      </c>
      <c r="AP17">
        <v>0.17738925342849601</v>
      </c>
      <c r="AQ17">
        <f>(Table2[[#This Row],[Sharpe Ratio]]-AVERAGE(Table2[Sharpe Ratio]))/_xlfn.STDEV.P(Table2[Sharpe Ratio])</f>
        <v>1.3017762888140934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4.5175820997827465</v>
      </c>
      <c r="AS17">
        <f>_xlfn.RANK.AVG(Table2[[#This Row],[1Y Return vs Nifty Z-Score]],Table2[1Y Return vs Nifty Z-Score])</f>
        <v>44</v>
      </c>
      <c r="AT17">
        <f>_xlfn.RANK.AVG(Table2[[#This Row],[6M Return vs Nifty Z-Score]],Table2[6M Return vs Nifty Z-Score])</f>
        <v>18</v>
      </c>
      <c r="AU17">
        <f>_xlfn.RANK.AVG(Table2[[#This Row],[Sharpe Ratio Z-Score]],Table2[Sharpe Ratio Z-Score])</f>
        <v>76</v>
      </c>
      <c r="AV17">
        <f>(Table2[[#This Row],[Rank 1Y]]+Table2[[#This Row],[Rank 6M]]+Table2[[#This Row],[Rank Sharpe]])/3</f>
        <v>46</v>
      </c>
    </row>
    <row r="18" spans="1:48" x14ac:dyDescent="0.3">
      <c r="A18" t="s">
        <v>623</v>
      </c>
      <c r="B18" t="s">
        <v>624</v>
      </c>
      <c r="C18" t="s">
        <v>3065</v>
      </c>
      <c r="D18" t="s">
        <v>212</v>
      </c>
      <c r="E18">
        <v>29517.119914819999</v>
      </c>
      <c r="F18">
        <v>13319.05</v>
      </c>
      <c r="G18">
        <v>171.86874950856901</v>
      </c>
      <c r="H18">
        <f>(Table2[[#This Row],[1Y Return vs Nifty]]-AVERAGE(Table2[1Y Return vs Nifty]))/_xlfn.STDEV.P(Table2[1Y Return vs Nifty])</f>
        <v>2.0822047181790517</v>
      </c>
      <c r="I18">
        <v>3.65210559867465</v>
      </c>
      <c r="J18">
        <f>(Table2[[#This Row],[1M Return vs Nifty]]-AVERAGE(Table2[1M Return vs Nifty]))/_xlfn.STDEV.P(Table2[1M Return vs Nifty])</f>
        <v>0.35174676245736486</v>
      </c>
      <c r="K18">
        <v>49.6352283323736</v>
      </c>
      <c r="L18">
        <f>(Table2[[#This Row],[6M Return vs Nifty]]-AVERAGE(Table2[6M Return vs Nifty]))/_xlfn.STDEV.P(Table2[6M Return vs Nifty])</f>
        <v>1.4337309563185561</v>
      </c>
      <c r="M18">
        <v>3.7366221099297898</v>
      </c>
      <c r="N18">
        <f>(Table2[[#This Row],[1W Return vs Nifty]]-AVERAGE(Table2[1W Return vs Nifty]))/_xlfn.STDEV.P(Table2[1W Return vs Nifty])</f>
        <v>0.75521769377736381</v>
      </c>
      <c r="O18">
        <v>13406.22</v>
      </c>
      <c r="P18">
        <v>12723.429471871899</v>
      </c>
      <c r="Q18">
        <v>9735.1760000841605</v>
      </c>
      <c r="R18">
        <v>45.803192985838102</v>
      </c>
      <c r="S18" s="1">
        <f>(Table2[[#This Row],[Close Price]]-Table2[[#This Row],[20D EMA]])/Table2[[#This Row],[20D EMA]]</f>
        <v>-6.5022056925815091E-3</v>
      </c>
      <c r="T18" s="1">
        <f>(Table2[[#This Row],[Close Price]]-Table2[[#This Row],[50D EMA]])/Table2[[#This Row],[50D EMA]]</f>
        <v>4.6812891873598834E-2</v>
      </c>
      <c r="U18" s="1">
        <f>(Table2[[#This Row],[Close Price]]-Table2[[#This Row],[200D EMA]])/Table2[[#This Row],[200D EMA]]</f>
        <v>0.36813653907077348</v>
      </c>
      <c r="V18">
        <v>0.95304141570352896</v>
      </c>
      <c r="W18">
        <v>12985.05</v>
      </c>
      <c r="X18">
        <v>13518.95</v>
      </c>
      <c r="Y18">
        <v>13205</v>
      </c>
      <c r="Z18">
        <v>14055.05</v>
      </c>
      <c r="AA18">
        <v>12750</v>
      </c>
      <c r="AB18">
        <v>14055.05</v>
      </c>
      <c r="AC18" s="1">
        <f>(Table2[[#This Row],[Close Price]]/Table2[[#This Row],[Day Low]])-1</f>
        <v>2.5721887863350501E-2</v>
      </c>
      <c r="AD18" s="1">
        <f>(Table2[[#This Row],[Day High]]/Table2[[#This Row],[Close Price]])-1</f>
        <v>1.5008577939117362E-2</v>
      </c>
      <c r="AE18" s="1">
        <f>(Table2[[#This Row],[Close Price]]/Table2[[#This Row],[Current Week Low]])-1</f>
        <v>8.6368799697082999E-3</v>
      </c>
      <c r="AF18" s="1">
        <f>(Table2[[#This Row],[Current Week High]]/Table2[[#This Row],[Close Price]])-1</f>
        <v>5.5259196414158662E-2</v>
      </c>
      <c r="AG18" s="1">
        <f>(Table2[[#This Row],[Close Price]]/Table2[[#This Row],[Current Month Low]])-1</f>
        <v>4.4631372549019499E-2</v>
      </c>
      <c r="AH18" s="1">
        <f>(Table2[[#This Row],[Current Month High]]/Table2[[#This Row],[Close Price]])-1</f>
        <v>5.5259196414158662E-2</v>
      </c>
      <c r="AI18">
        <v>4.9565070548036099</v>
      </c>
      <c r="AJ18">
        <v>216.335400811976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0.14000000000000001</v>
      </c>
      <c r="AM18" t="s">
        <v>3111</v>
      </c>
      <c r="AN18">
        <v>-0.79</v>
      </c>
      <c r="AO18" t="s">
        <v>3110</v>
      </c>
      <c r="AP18">
        <v>0.193791203808028</v>
      </c>
      <c r="AQ18">
        <f>(Table2[[#This Row],[Sharpe Ratio]]-AVERAGE(Table2[Sharpe Ratio]))/_xlfn.STDEV.P(Table2[Sharpe Ratio])</f>
        <v>1.488670690380121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6.1115708211124575</v>
      </c>
      <c r="AS18">
        <f>_xlfn.RANK.AVG(Table2[[#This Row],[1Y Return vs Nifty Z-Score]],Table2[1Y Return vs Nifty Z-Score])</f>
        <v>25</v>
      </c>
      <c r="AT18">
        <f>_xlfn.RANK.AVG(Table2[[#This Row],[6M Return vs Nifty Z-Score]],Table2[6M Return vs Nifty Z-Score])</f>
        <v>67</v>
      </c>
      <c r="AU18">
        <f>_xlfn.RANK.AVG(Table2[[#This Row],[Sharpe Ratio Z-Score]],Table2[Sharpe Ratio Z-Score])</f>
        <v>47</v>
      </c>
      <c r="AV18">
        <f>(Table2[[#This Row],[Rank 1Y]]+Table2[[#This Row],[Rank 6M]]+Table2[[#This Row],[Rank Sharpe]])/3</f>
        <v>46.333333333333336</v>
      </c>
    </row>
    <row r="19" spans="1:48" x14ac:dyDescent="0.3">
      <c r="A19" t="s">
        <v>1221</v>
      </c>
      <c r="B19" t="s">
        <v>1222</v>
      </c>
      <c r="C19" t="s">
        <v>3081</v>
      </c>
      <c r="D19" t="s">
        <v>1186</v>
      </c>
      <c r="E19">
        <v>9248.6155364999995</v>
      </c>
      <c r="F19">
        <v>723.5</v>
      </c>
      <c r="G19">
        <v>128.58653319196199</v>
      </c>
      <c r="H19">
        <f>(Table2[[#This Row],[1Y Return vs Nifty]]-AVERAGE(Table2[1Y Return vs Nifty]))/_xlfn.STDEV.P(Table2[1Y Return vs Nifty])</f>
        <v>1.4290216157744859</v>
      </c>
      <c r="I19">
        <v>34.856750787204099</v>
      </c>
      <c r="J19">
        <f>(Table2[[#This Row],[1M Return vs Nifty]]-AVERAGE(Table2[1M Return vs Nifty]))/_xlfn.STDEV.P(Table2[1M Return vs Nifty])</f>
        <v>3.3026963489067329</v>
      </c>
      <c r="K19">
        <v>60.825702665967299</v>
      </c>
      <c r="L19">
        <f>(Table2[[#This Row],[6M Return vs Nifty]]-AVERAGE(Table2[6M Return vs Nifty]))/_xlfn.STDEV.P(Table2[6M Return vs Nifty])</f>
        <v>1.8081342827215705</v>
      </c>
      <c r="M19">
        <v>16.620973090059401</v>
      </c>
      <c r="N19">
        <f>(Table2[[#This Row],[1W Return vs Nifty]]-AVERAGE(Table2[1W Return vs Nifty]))/_xlfn.STDEV.P(Table2[1W Return vs Nifty])</f>
        <v>3.197041099849125</v>
      </c>
      <c r="O19">
        <v>628.34</v>
      </c>
      <c r="P19">
        <v>548.95227637398705</v>
      </c>
      <c r="Q19">
        <v>444.75454574134301</v>
      </c>
      <c r="R19">
        <v>73.494621581763198</v>
      </c>
      <c r="S19" s="1">
        <f>(Table2[[#This Row],[Close Price]]-Table2[[#This Row],[20D EMA]])/Table2[[#This Row],[20D EMA]]</f>
        <v>0.15144666900085935</v>
      </c>
      <c r="T19" s="1">
        <f>(Table2[[#This Row],[Close Price]]-Table2[[#This Row],[50D EMA]])/Table2[[#This Row],[50D EMA]]</f>
        <v>0.31796520597192696</v>
      </c>
      <c r="U19" s="1">
        <f>(Table2[[#This Row],[Close Price]]-Table2[[#This Row],[200D EMA]])/Table2[[#This Row],[200D EMA]]</f>
        <v>0.62673997810191617</v>
      </c>
      <c r="V19">
        <v>1.5207315235210199</v>
      </c>
      <c r="W19">
        <v>712</v>
      </c>
      <c r="X19">
        <v>734.95</v>
      </c>
      <c r="Y19">
        <v>708</v>
      </c>
      <c r="Z19">
        <v>757.65</v>
      </c>
      <c r="AA19">
        <v>577</v>
      </c>
      <c r="AB19">
        <v>757.65</v>
      </c>
      <c r="AC19" s="1">
        <f>(Table2[[#This Row],[Close Price]]/Table2[[#This Row],[Day Low]])-1</f>
        <v>1.6151685393258397E-2</v>
      </c>
      <c r="AD19" s="1">
        <f>(Table2[[#This Row],[Day High]]/Table2[[#This Row],[Close Price]])-1</f>
        <v>1.5825846579129221E-2</v>
      </c>
      <c r="AE19" s="1">
        <f>(Table2[[#This Row],[Close Price]]/Table2[[#This Row],[Current Week Low]])-1</f>
        <v>2.1892655367231617E-2</v>
      </c>
      <c r="AF19" s="1">
        <f>(Table2[[#This Row],[Current Week High]]/Table2[[#This Row],[Close Price]])-1</f>
        <v>4.7201105736005555E-2</v>
      </c>
      <c r="AG19" s="1">
        <f>(Table2[[#This Row],[Close Price]]/Table2[[#This Row],[Current Month Low]])-1</f>
        <v>0.25389948006932417</v>
      </c>
      <c r="AH19" s="1">
        <f>(Table2[[#This Row],[Current Month High]]/Table2[[#This Row],[Close Price]])-1</f>
        <v>4.7201105736005555E-2</v>
      </c>
      <c r="AI19">
        <v>0.62303208950225097</v>
      </c>
      <c r="AJ19">
        <v>161.510161177295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0.56999999999999995</v>
      </c>
      <c r="AM19" t="s">
        <v>3111</v>
      </c>
      <c r="AN19">
        <v>16.899999999999999</v>
      </c>
      <c r="AO19" t="s">
        <v>3111</v>
      </c>
      <c r="AP19">
        <v>0.202725633658149</v>
      </c>
      <c r="AQ19">
        <f>(Table2[[#This Row],[Sharpe Ratio]]-AVERAGE(Table2[Sharpe Ratio]))/_xlfn.STDEV.P(Table2[Sharpe Ratio])</f>
        <v>1.5904753466273291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11.327368693879244</v>
      </c>
      <c r="AS19">
        <f>_xlfn.RANK.AVG(Table2[[#This Row],[1Y Return vs Nifty Z-Score]],Table2[1Y Return vs Nifty Z-Score])</f>
        <v>60</v>
      </c>
      <c r="AT19">
        <f>_xlfn.RANK.AVG(Table2[[#This Row],[6M Return vs Nifty Z-Score]],Table2[6M Return vs Nifty Z-Score])</f>
        <v>42</v>
      </c>
      <c r="AU19">
        <f>_xlfn.RANK.AVG(Table2[[#This Row],[Sharpe Ratio Z-Score]],Table2[Sharpe Ratio Z-Score])</f>
        <v>38</v>
      </c>
      <c r="AV19">
        <f>(Table2[[#This Row],[Rank 1Y]]+Table2[[#This Row],[Rank 6M]]+Table2[[#This Row],[Rank Sharpe]])/3</f>
        <v>46.666666666666664</v>
      </c>
    </row>
    <row r="20" spans="1:48" x14ac:dyDescent="0.3">
      <c r="A20" t="s">
        <v>401</v>
      </c>
      <c r="B20" t="s">
        <v>402</v>
      </c>
      <c r="C20" t="s">
        <v>3065</v>
      </c>
      <c r="D20" t="s">
        <v>122</v>
      </c>
      <c r="E20">
        <v>57564.6345</v>
      </c>
      <c r="F20">
        <v>287.55</v>
      </c>
      <c r="G20">
        <v>316.65629849573997</v>
      </c>
      <c r="H20">
        <f>(Table2[[#This Row],[1Y Return vs Nifty]]-AVERAGE(Table2[1Y Return vs Nifty]))/_xlfn.STDEV.P(Table2[1Y Return vs Nifty])</f>
        <v>4.2672310057702125</v>
      </c>
      <c r="I20">
        <v>-10.1575155882544</v>
      </c>
      <c r="J20">
        <f>(Table2[[#This Row],[1M Return vs Nifty]]-AVERAGE(Table2[1M Return vs Nifty]))/_xlfn.STDEV.P(Table2[1M Return vs Nifty])</f>
        <v>-0.95419649324645561</v>
      </c>
      <c r="K20">
        <v>46.983086497190797</v>
      </c>
      <c r="L20">
        <f>(Table2[[#This Row],[6M Return vs Nifty]]-AVERAGE(Table2[6M Return vs Nifty]))/_xlfn.STDEV.P(Table2[6M Return vs Nifty])</f>
        <v>1.3449973874291528</v>
      </c>
      <c r="M20">
        <v>-0.96081750569979696</v>
      </c>
      <c r="N20">
        <f>(Table2[[#This Row],[1W Return vs Nifty]]-AVERAGE(Table2[1W Return vs Nifty]))/_xlfn.STDEV.P(Table2[1W Return vs Nifty])</f>
        <v>-0.13503421101339458</v>
      </c>
      <c r="O20">
        <v>302.07</v>
      </c>
      <c r="P20">
        <v>292.05118456284998</v>
      </c>
      <c r="Q20">
        <v>212.31471690160001</v>
      </c>
      <c r="R20">
        <v>37.100006905119798</v>
      </c>
      <c r="S20" s="1">
        <f>(Table2[[#This Row],[Close Price]]-Table2[[#This Row],[20D EMA]])/Table2[[#This Row],[20D EMA]]</f>
        <v>-4.8068328533121402E-2</v>
      </c>
      <c r="T20" s="1">
        <f>(Table2[[#This Row],[Close Price]]-Table2[[#This Row],[50D EMA]])/Table2[[#This Row],[50D EMA]]</f>
        <v>-1.5412314007859494E-2</v>
      </c>
      <c r="U20" s="1">
        <f>(Table2[[#This Row],[Close Price]]-Table2[[#This Row],[200D EMA]])/Table2[[#This Row],[200D EMA]]</f>
        <v>0.35435736248688199</v>
      </c>
      <c r="V20">
        <v>0.49882242282081302</v>
      </c>
      <c r="W20">
        <v>286</v>
      </c>
      <c r="X20">
        <v>294</v>
      </c>
      <c r="Y20">
        <v>285</v>
      </c>
      <c r="Z20">
        <v>312.89999999999998</v>
      </c>
      <c r="AA20">
        <v>284.10000000000002</v>
      </c>
      <c r="AB20">
        <v>316.10000000000002</v>
      </c>
      <c r="AC20" s="1">
        <f>(Table2[[#This Row],[Close Price]]/Table2[[#This Row],[Day Low]])-1</f>
        <v>5.4195804195804609E-3</v>
      </c>
      <c r="AD20" s="1">
        <f>(Table2[[#This Row],[Day High]]/Table2[[#This Row],[Close Price]])-1</f>
        <v>2.2430881585811191E-2</v>
      </c>
      <c r="AE20" s="1">
        <f>(Table2[[#This Row],[Close Price]]/Table2[[#This Row],[Current Week Low]])-1</f>
        <v>8.9473684210525928E-3</v>
      </c>
      <c r="AF20" s="1">
        <f>(Table2[[#This Row],[Current Week High]]/Table2[[#This Row],[Close Price]])-1</f>
        <v>8.8158581116327461E-2</v>
      </c>
      <c r="AG20" s="1">
        <f>(Table2[[#This Row],[Close Price]]/Table2[[#This Row],[Current Month Low]])-1</f>
        <v>1.2143611404435095E-2</v>
      </c>
      <c r="AH20" s="1">
        <f>(Table2[[#This Row],[Current Month High]]/Table2[[#This Row],[Close Price]])-1</f>
        <v>9.9287080507737713E-2</v>
      </c>
      <c r="AI20">
        <v>17.860713095634701</v>
      </c>
      <c r="AJ20">
        <v>365.27131782945702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7.0000000000000007E-2</v>
      </c>
      <c r="AM20" t="s">
        <v>3111</v>
      </c>
      <c r="AN20">
        <v>-8.5</v>
      </c>
      <c r="AO20" t="s">
        <v>3110</v>
      </c>
      <c r="AP20">
        <v>0.18745932759046499</v>
      </c>
      <c r="AQ20">
        <f>(Table2[[#This Row],[Sharpe Ratio]]-AVERAGE(Table2[Sharpe Ratio]))/_xlfn.STDEV.P(Table2[Sharpe Ratio])</f>
        <v>1.4165212088191748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5.9395188977586901</v>
      </c>
      <c r="AS20">
        <f>_xlfn.RANK.AVG(Table2[[#This Row],[1Y Return vs Nifty Z-Score]],Table2[1Y Return vs Nifty Z-Score])</f>
        <v>5</v>
      </c>
      <c r="AT20">
        <f>_xlfn.RANK.AVG(Table2[[#This Row],[6M Return vs Nifty Z-Score]],Table2[6M Return vs Nifty Z-Score])</f>
        <v>74</v>
      </c>
      <c r="AU20">
        <f>_xlfn.RANK.AVG(Table2[[#This Row],[Sharpe Ratio Z-Score]],Table2[Sharpe Ratio Z-Score])</f>
        <v>62</v>
      </c>
      <c r="AV20">
        <f>(Table2[[#This Row],[Rank 1Y]]+Table2[[#This Row],[Rank 6M]]+Table2[[#This Row],[Rank Sharpe]])/3</f>
        <v>47</v>
      </c>
    </row>
    <row r="21" spans="1:48" x14ac:dyDescent="0.3">
      <c r="A21" t="s">
        <v>984</v>
      </c>
      <c r="B21" t="s">
        <v>985</v>
      </c>
      <c r="C21" t="s">
        <v>3076</v>
      </c>
      <c r="D21" t="s">
        <v>136</v>
      </c>
      <c r="E21">
        <v>13809.109007499999</v>
      </c>
      <c r="F21">
        <v>1651.75</v>
      </c>
      <c r="G21">
        <v>84.523137087633302</v>
      </c>
      <c r="H21">
        <f>(Table2[[#This Row],[1Y Return vs Nifty]]-AVERAGE(Table2[1Y Return vs Nifty]))/_xlfn.STDEV.P(Table2[1Y Return vs Nifty])</f>
        <v>0.76404952748372357</v>
      </c>
      <c r="I21">
        <v>28.2907338306571</v>
      </c>
      <c r="J21">
        <f>(Table2[[#This Row],[1M Return vs Nifty]]-AVERAGE(Table2[1M Return vs Nifty]))/_xlfn.STDEV.P(Table2[1M Return vs Nifty])</f>
        <v>2.6817636350278273</v>
      </c>
      <c r="K21">
        <v>85.929543580474302</v>
      </c>
      <c r="L21">
        <f>(Table2[[#This Row],[6M Return vs Nifty]]-AVERAGE(Table2[6M Return vs Nifty]))/_xlfn.STDEV.P(Table2[6M Return vs Nifty])</f>
        <v>2.6480416238847519</v>
      </c>
      <c r="M21">
        <v>0.68804793549774201</v>
      </c>
      <c r="N21">
        <f>(Table2[[#This Row],[1W Return vs Nifty]]-AVERAGE(Table2[1W Return vs Nifty]))/_xlfn.STDEV.P(Table2[1W Return vs Nifty])</f>
        <v>0.1774563625504815</v>
      </c>
      <c r="O21">
        <v>1580.35</v>
      </c>
      <c r="P21">
        <v>1382.18386278658</v>
      </c>
      <c r="Q21">
        <v>1017.45804470224</v>
      </c>
      <c r="R21">
        <v>54.345663810819502</v>
      </c>
      <c r="S21" s="1">
        <f>(Table2[[#This Row],[Close Price]]-Table2[[#This Row],[20D EMA]])/Table2[[#This Row],[20D EMA]]</f>
        <v>4.5179865219729866E-2</v>
      </c>
      <c r="T21" s="1">
        <f>(Table2[[#This Row],[Close Price]]-Table2[[#This Row],[50D EMA]])/Table2[[#This Row],[50D EMA]]</f>
        <v>0.19502914516014946</v>
      </c>
      <c r="U21" s="1">
        <f>(Table2[[#This Row],[Close Price]]-Table2[[#This Row],[200D EMA]])/Table2[[#This Row],[200D EMA]]</f>
        <v>0.62340846249182302</v>
      </c>
      <c r="V21">
        <v>1.3618349257278299</v>
      </c>
      <c r="W21">
        <v>1614.6</v>
      </c>
      <c r="X21">
        <v>1680</v>
      </c>
      <c r="Y21">
        <v>1641</v>
      </c>
      <c r="Z21">
        <v>1785</v>
      </c>
      <c r="AA21">
        <v>1557</v>
      </c>
      <c r="AB21">
        <v>1785</v>
      </c>
      <c r="AC21" s="1">
        <f>(Table2[[#This Row],[Close Price]]/Table2[[#This Row],[Day Low]])-1</f>
        <v>2.3008794747925165E-2</v>
      </c>
      <c r="AD21" s="1">
        <f>(Table2[[#This Row],[Day High]]/Table2[[#This Row],[Close Price]])-1</f>
        <v>1.710307249886478E-2</v>
      </c>
      <c r="AE21" s="1">
        <f>(Table2[[#This Row],[Close Price]]/Table2[[#This Row],[Current Week Low]])-1</f>
        <v>6.5508836075562904E-3</v>
      </c>
      <c r="AF21" s="1">
        <f>(Table2[[#This Row],[Current Week High]]/Table2[[#This Row],[Close Price]])-1</f>
        <v>8.0672014530043912E-2</v>
      </c>
      <c r="AG21" s="1">
        <f>(Table2[[#This Row],[Close Price]]/Table2[[#This Row],[Current Month Low]])-1</f>
        <v>6.0854206807964051E-2</v>
      </c>
      <c r="AH21" s="1">
        <f>(Table2[[#This Row],[Current Month High]]/Table2[[#This Row],[Close Price]])-1</f>
        <v>8.0672014530043912E-2</v>
      </c>
      <c r="AI21">
        <v>3.6525172754195498</v>
      </c>
      <c r="AJ21">
        <v>164.93846153846101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0.46</v>
      </c>
      <c r="AM21" t="s">
        <v>3111</v>
      </c>
      <c r="AN21">
        <v>7.78</v>
      </c>
      <c r="AO21" t="s">
        <v>3111</v>
      </c>
      <c r="AP21">
        <v>0.24514777119550299</v>
      </c>
      <c r="AQ21">
        <f>(Table2[[#This Row],[Sharpe Ratio]]-AVERAGE(Table2[Sharpe Ratio]))/_xlfn.STDEV.P(Table2[Sharpe Ratio])</f>
        <v>2.0738605431884309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8.3451716921352155</v>
      </c>
      <c r="AS21">
        <f>_xlfn.RANK.AVG(Table2[[#This Row],[1Y Return vs Nifty Z-Score]],Table2[1Y Return vs Nifty Z-Score])</f>
        <v>119</v>
      </c>
      <c r="AT21">
        <f>_xlfn.RANK.AVG(Table2[[#This Row],[6M Return vs Nifty Z-Score]],Table2[6M Return vs Nifty Z-Score])</f>
        <v>12</v>
      </c>
      <c r="AU21">
        <f>_xlfn.RANK.AVG(Table2[[#This Row],[Sharpe Ratio Z-Score]],Table2[Sharpe Ratio Z-Score])</f>
        <v>11</v>
      </c>
      <c r="AV21">
        <f>(Table2[[#This Row],[Rank 1Y]]+Table2[[#This Row],[Rank 6M]]+Table2[[#This Row],[Rank Sharpe]])/3</f>
        <v>47.333333333333336</v>
      </c>
    </row>
    <row r="22" spans="1:48" x14ac:dyDescent="0.3">
      <c r="A22" t="s">
        <v>963</v>
      </c>
      <c r="B22" t="s">
        <v>964</v>
      </c>
      <c r="C22" t="s">
        <v>3069</v>
      </c>
      <c r="D22" t="s">
        <v>54</v>
      </c>
      <c r="E22">
        <v>14730.701204794999</v>
      </c>
      <c r="F22">
        <v>11481.55</v>
      </c>
      <c r="G22">
        <v>162.40065346947699</v>
      </c>
      <c r="H22">
        <f>(Table2[[#This Row],[1Y Return vs Nifty]]-AVERAGE(Table2[1Y Return vs Nifty]))/_xlfn.STDEV.P(Table2[1Y Return vs Nifty])</f>
        <v>1.9393192360808165</v>
      </c>
      <c r="I22">
        <v>45.9034294092314</v>
      </c>
      <c r="J22">
        <f>(Table2[[#This Row],[1M Return vs Nifty]]-AVERAGE(Table2[1M Return vs Nifty]))/_xlfn.STDEV.P(Table2[1M Return vs Nifty])</f>
        <v>4.3473546526420153</v>
      </c>
      <c r="K22">
        <v>66.218979747948495</v>
      </c>
      <c r="L22">
        <f>(Table2[[#This Row],[6M Return vs Nifty]]-AVERAGE(Table2[6M Return vs Nifty]))/_xlfn.STDEV.P(Table2[6M Return vs Nifty])</f>
        <v>1.9885789019139044</v>
      </c>
      <c r="M22">
        <v>2.3204845189353702</v>
      </c>
      <c r="N22">
        <f>(Table2[[#This Row],[1W Return vs Nifty]]-AVERAGE(Table2[1W Return vs Nifty]))/_xlfn.STDEV.P(Table2[1W Return vs Nifty])</f>
        <v>0.48683336295300539</v>
      </c>
      <c r="O22">
        <v>9963.27</v>
      </c>
      <c r="P22">
        <v>8520.67479605874</v>
      </c>
      <c r="Q22">
        <v>6567.7331640366401</v>
      </c>
      <c r="R22">
        <v>76.315134404049203</v>
      </c>
      <c r="S22" s="1">
        <f>(Table2[[#This Row],[Close Price]]-Table2[[#This Row],[20D EMA]])/Table2[[#This Row],[20D EMA]]</f>
        <v>0.15238772009591217</v>
      </c>
      <c r="T22" s="1">
        <f>(Table2[[#This Row],[Close Price]]-Table2[[#This Row],[50D EMA]])/Table2[[#This Row],[50D EMA]]</f>
        <v>0.3474930419021296</v>
      </c>
      <c r="U22" s="1">
        <f>(Table2[[#This Row],[Close Price]]-Table2[[#This Row],[200D EMA]])/Table2[[#This Row],[200D EMA]]</f>
        <v>0.74817546834427784</v>
      </c>
      <c r="V22">
        <v>2.4292275679413602</v>
      </c>
      <c r="W22">
        <v>11350</v>
      </c>
      <c r="X22">
        <v>11748.95</v>
      </c>
      <c r="Y22">
        <v>11390</v>
      </c>
      <c r="Z22">
        <v>11749</v>
      </c>
      <c r="AA22">
        <v>8756</v>
      </c>
      <c r="AB22">
        <v>11845.95</v>
      </c>
      <c r="AC22" s="1">
        <f>(Table2[[#This Row],[Close Price]]/Table2[[#This Row],[Day Low]])-1</f>
        <v>1.1590308370043934E-2</v>
      </c>
      <c r="AD22" s="1">
        <f>(Table2[[#This Row],[Day High]]/Table2[[#This Row],[Close Price]])-1</f>
        <v>2.3289538433399759E-2</v>
      </c>
      <c r="AE22" s="1">
        <f>(Table2[[#This Row],[Close Price]]/Table2[[#This Row],[Current Week Low]])-1</f>
        <v>8.0377524143986356E-3</v>
      </c>
      <c r="AF22" s="1">
        <f>(Table2[[#This Row],[Current Week High]]/Table2[[#This Row],[Close Price]])-1</f>
        <v>2.3293893246121078E-2</v>
      </c>
      <c r="AG22" s="1">
        <f>(Table2[[#This Row],[Close Price]]/Table2[[#This Row],[Current Month Low]])-1</f>
        <v>0.31127798081315672</v>
      </c>
      <c r="AH22" s="1">
        <f>(Table2[[#This Row],[Current Month High]]/Table2[[#This Row],[Close Price]])-1</f>
        <v>3.1737875112680891E-2</v>
      </c>
      <c r="AI22">
        <v>1.7776364909507201</v>
      </c>
      <c r="AJ22">
        <v>242.32499999999999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0.56000000000000005</v>
      </c>
      <c r="AM22" t="s">
        <v>3111</v>
      </c>
      <c r="AN22">
        <v>37.06</v>
      </c>
      <c r="AO22" t="s">
        <v>3111</v>
      </c>
      <c r="AP22">
        <v>0.16817661006595899</v>
      </c>
      <c r="AQ22">
        <f>(Table2[[#This Row],[Sharpe Ratio]]-AVERAGE(Table2[Sharpe Ratio]))/_xlfn.STDEV.P(Table2[Sharpe Ratio])</f>
        <v>1.1968014883640676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9.9588876419538082</v>
      </c>
      <c r="AS22">
        <f>_xlfn.RANK.AVG(Table2[[#This Row],[1Y Return vs Nifty Z-Score]],Table2[1Y Return vs Nifty Z-Score])</f>
        <v>29</v>
      </c>
      <c r="AT22">
        <f>_xlfn.RANK.AVG(Table2[[#This Row],[6M Return vs Nifty Z-Score]],Table2[6M Return vs Nifty Z-Score])</f>
        <v>31</v>
      </c>
      <c r="AU22">
        <f>_xlfn.RANK.AVG(Table2[[#This Row],[Sharpe Ratio Z-Score]],Table2[Sharpe Ratio Z-Score])</f>
        <v>90</v>
      </c>
      <c r="AV22">
        <f>(Table2[[#This Row],[Rank 1Y]]+Table2[[#This Row],[Rank 6M]]+Table2[[#This Row],[Rank Sharpe]])/3</f>
        <v>50</v>
      </c>
    </row>
    <row r="23" spans="1:48" x14ac:dyDescent="0.3">
      <c r="A23" t="s">
        <v>1010</v>
      </c>
      <c r="B23" t="s">
        <v>1011</v>
      </c>
      <c r="C23" t="s">
        <v>3071</v>
      </c>
      <c r="D23" t="s">
        <v>133</v>
      </c>
      <c r="E23">
        <v>13209.96208352</v>
      </c>
      <c r="F23">
        <v>910.4</v>
      </c>
      <c r="G23">
        <v>99.634146268155405</v>
      </c>
      <c r="H23">
        <f>(Table2[[#This Row],[1Y Return vs Nifty]]-AVERAGE(Table2[1Y Return vs Nifty]))/_xlfn.STDEV.P(Table2[1Y Return vs Nifty])</f>
        <v>0.99209366886495354</v>
      </c>
      <c r="I23">
        <v>19.622913728441201</v>
      </c>
      <c r="J23">
        <f>(Table2[[#This Row],[1M Return vs Nifty]]-AVERAGE(Table2[1M Return vs Nifty]))/_xlfn.STDEV.P(Table2[1M Return vs Nifty])</f>
        <v>1.8620683623684262</v>
      </c>
      <c r="K23">
        <v>82.249970929274596</v>
      </c>
      <c r="L23">
        <f>(Table2[[#This Row],[6M Return vs Nifty]]-AVERAGE(Table2[6M Return vs Nifty]))/_xlfn.STDEV.P(Table2[6M Return vs Nifty])</f>
        <v>2.5249329692127107</v>
      </c>
      <c r="M23">
        <v>3.0161352830619199</v>
      </c>
      <c r="N23">
        <f>(Table2[[#This Row],[1W Return vs Nifty]]-AVERAGE(Table2[1W Return vs Nifty]))/_xlfn.STDEV.P(Table2[1W Return vs Nifty])</f>
        <v>0.61867208117137751</v>
      </c>
      <c r="O23">
        <v>872.41</v>
      </c>
      <c r="P23">
        <v>772.91450999967401</v>
      </c>
      <c r="Q23">
        <v>574.69557812216999</v>
      </c>
      <c r="R23">
        <v>56.477083374223902</v>
      </c>
      <c r="S23" s="1">
        <f>(Table2[[#This Row],[Close Price]]-Table2[[#This Row],[20D EMA]])/Table2[[#This Row],[20D EMA]]</f>
        <v>4.3546039132976479E-2</v>
      </c>
      <c r="T23" s="1">
        <f>(Table2[[#This Row],[Close Price]]-Table2[[#This Row],[50D EMA]])/Table2[[#This Row],[50D EMA]]</f>
        <v>0.17787929741464414</v>
      </c>
      <c r="U23" s="1">
        <f>(Table2[[#This Row],[Close Price]]-Table2[[#This Row],[200D EMA]])/Table2[[#This Row],[200D EMA]]</f>
        <v>0.58414303965022896</v>
      </c>
      <c r="V23">
        <v>1.1185347904643399</v>
      </c>
      <c r="W23">
        <v>902.9</v>
      </c>
      <c r="X23">
        <v>934</v>
      </c>
      <c r="Y23">
        <v>897.7</v>
      </c>
      <c r="Z23">
        <v>949</v>
      </c>
      <c r="AA23">
        <v>853.2</v>
      </c>
      <c r="AB23">
        <v>999</v>
      </c>
      <c r="AC23" s="1">
        <f>(Table2[[#This Row],[Close Price]]/Table2[[#This Row],[Day Low]])-1</f>
        <v>8.3065677262155191E-3</v>
      </c>
      <c r="AD23" s="1">
        <f>(Table2[[#This Row],[Day High]]/Table2[[#This Row],[Close Price]])-1</f>
        <v>2.5922671353251436E-2</v>
      </c>
      <c r="AE23" s="1">
        <f>(Table2[[#This Row],[Close Price]]/Table2[[#This Row],[Current Week Low]])-1</f>
        <v>1.4147265233374062E-2</v>
      </c>
      <c r="AF23" s="1">
        <f>(Table2[[#This Row],[Current Week High]]/Table2[[#This Row],[Close Price]])-1</f>
        <v>4.2398945518453468E-2</v>
      </c>
      <c r="AG23" s="1">
        <f>(Table2[[#This Row],[Close Price]]/Table2[[#This Row],[Current Month Low]])-1</f>
        <v>6.7041725269573194E-2</v>
      </c>
      <c r="AH23" s="1">
        <f>(Table2[[#This Row],[Current Month High]]/Table2[[#This Row],[Close Price]])-1</f>
        <v>9.7319859402460462E-2</v>
      </c>
      <c r="AI23">
        <v>8.0525661132442892</v>
      </c>
      <c r="AJ23">
        <v>147.139802191927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0.76</v>
      </c>
      <c r="AM23" t="s">
        <v>3111</v>
      </c>
      <c r="AN23">
        <v>2.4300000000000002</v>
      </c>
      <c r="AO23" t="s">
        <v>3111</v>
      </c>
      <c r="AP23">
        <v>0.19543904743740101</v>
      </c>
      <c r="AQ23">
        <f>(Table2[[#This Row],[Sharpe Ratio]]-AVERAGE(Table2[Sharpe Ratio]))/_xlfn.STDEV.P(Table2[Sharpe Ratio])</f>
        <v>1.5074472835205555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7.5052143651380225</v>
      </c>
      <c r="AS23">
        <f>_xlfn.RANK.AVG(Table2[[#This Row],[1Y Return vs Nifty Z-Score]],Table2[1Y Return vs Nifty Z-Score])</f>
        <v>97</v>
      </c>
      <c r="AT23">
        <f>_xlfn.RANK.AVG(Table2[[#This Row],[6M Return vs Nifty Z-Score]],Table2[6M Return vs Nifty Z-Score])</f>
        <v>14</v>
      </c>
      <c r="AU23">
        <f>_xlfn.RANK.AVG(Table2[[#This Row],[Sharpe Ratio Z-Score]],Table2[Sharpe Ratio Z-Score])</f>
        <v>44</v>
      </c>
      <c r="AV23">
        <f>(Table2[[#This Row],[Rank 1Y]]+Table2[[#This Row],[Rank 6M]]+Table2[[#This Row],[Rank Sharpe]])/3</f>
        <v>51.666666666666664</v>
      </c>
    </row>
    <row r="24" spans="1:48" x14ac:dyDescent="0.3">
      <c r="A24" t="s">
        <v>87</v>
      </c>
      <c r="B24" t="s">
        <v>88</v>
      </c>
      <c r="C24" t="s">
        <v>3076</v>
      </c>
      <c r="D24" t="s">
        <v>89</v>
      </c>
      <c r="E24">
        <v>314414.53462499997</v>
      </c>
      <c r="F24">
        <v>4701.3500000000004</v>
      </c>
      <c r="G24">
        <v>118.39163929439199</v>
      </c>
      <c r="H24">
        <f>(Table2[[#This Row],[1Y Return vs Nifty]]-AVERAGE(Table2[1Y Return vs Nifty]))/_xlfn.STDEV.P(Table2[1Y Return vs Nifty])</f>
        <v>1.2751678395263157</v>
      </c>
      <c r="I24">
        <v>-13.302768702239399</v>
      </c>
      <c r="J24">
        <f>(Table2[[#This Row],[1M Return vs Nifty]]-AVERAGE(Table2[1M Return vs Nifty]))/_xlfn.STDEV.P(Table2[1M Return vs Nifty])</f>
        <v>-1.2516356507794633</v>
      </c>
      <c r="K24">
        <v>48.228004436363399</v>
      </c>
      <c r="L24">
        <f>(Table2[[#This Row],[6M Return vs Nifty]]-AVERAGE(Table2[6M Return vs Nifty]))/_xlfn.STDEV.P(Table2[6M Return vs Nifty])</f>
        <v>1.3866490103747302</v>
      </c>
      <c r="M24">
        <v>-0.95470262599200095</v>
      </c>
      <c r="N24">
        <f>(Table2[[#This Row],[1W Return vs Nifty]]-AVERAGE(Table2[1W Return vs Nifty]))/_xlfn.STDEV.P(Table2[1W Return vs Nifty])</f>
        <v>-0.13387532792965703</v>
      </c>
      <c r="O24">
        <v>4848.43</v>
      </c>
      <c r="P24">
        <v>4874.3055755564401</v>
      </c>
      <c r="Q24">
        <v>3826.15118348022</v>
      </c>
      <c r="R24">
        <v>41.716821444821001</v>
      </c>
      <c r="S24" s="1">
        <f>(Table2[[#This Row],[Close Price]]-Table2[[#This Row],[20D EMA]])/Table2[[#This Row],[20D EMA]]</f>
        <v>-3.0335593171397734E-2</v>
      </c>
      <c r="T24" s="1">
        <f>(Table2[[#This Row],[Close Price]]-Table2[[#This Row],[50D EMA]])/Table2[[#This Row],[50D EMA]]</f>
        <v>-3.5483121210900997E-2</v>
      </c>
      <c r="U24" s="1">
        <f>(Table2[[#This Row],[Close Price]]-Table2[[#This Row],[200D EMA]])/Table2[[#This Row],[200D EMA]]</f>
        <v>0.22874130543992524</v>
      </c>
      <c r="V24">
        <v>0.51965221178758603</v>
      </c>
      <c r="W24">
        <v>4593.75</v>
      </c>
      <c r="X24">
        <v>4707.8</v>
      </c>
      <c r="Y24">
        <v>4682.1000000000004</v>
      </c>
      <c r="Z24">
        <v>4774.1000000000004</v>
      </c>
      <c r="AA24">
        <v>4480.1000000000004</v>
      </c>
      <c r="AB24">
        <v>4946.8999999999996</v>
      </c>
      <c r="AC24" s="1">
        <f>(Table2[[#This Row],[Close Price]]/Table2[[#This Row],[Day Low]])-1</f>
        <v>2.3423129251700869E-2</v>
      </c>
      <c r="AD24" s="1">
        <f>(Table2[[#This Row],[Day High]]/Table2[[#This Row],[Close Price]])-1</f>
        <v>1.3719463558339307E-3</v>
      </c>
      <c r="AE24" s="1">
        <f>(Table2[[#This Row],[Close Price]]/Table2[[#This Row],[Current Week Low]])-1</f>
        <v>4.1114030029261173E-3</v>
      </c>
      <c r="AF24" s="1">
        <f>(Table2[[#This Row],[Current Week High]]/Table2[[#This Row],[Close Price]])-1</f>
        <v>1.5474278664638907E-2</v>
      </c>
      <c r="AG24" s="1">
        <f>(Table2[[#This Row],[Close Price]]/Table2[[#This Row],[Current Month Low]])-1</f>
        <v>4.9385058369232793E-2</v>
      </c>
      <c r="AH24" s="1">
        <f>(Table2[[#This Row],[Current Month High]]/Table2[[#This Row],[Close Price]])-1</f>
        <v>5.2229678709306837E-2</v>
      </c>
      <c r="AI24">
        <v>20.061143963355899</v>
      </c>
      <c r="AJ24">
        <v>167.36904627220201</v>
      </c>
      <c r="AK24" t="str">
        <f>IF(AND(Table2[[#This Row],[20D EMA]]&gt;Table2[[#This Row],[50D EMA]],Table2[[#This Row],[50D EMA]]&gt;Table2[[#This Row],[200D EMA]]),"Uptrend","Downtrend/NoTrend")</f>
        <v>Downtrend/NoTrend</v>
      </c>
      <c r="AL24">
        <v>0</v>
      </c>
      <c r="AM24">
        <v>0</v>
      </c>
      <c r="AN24">
        <v>-4.16</v>
      </c>
      <c r="AO24" t="s">
        <v>3110</v>
      </c>
      <c r="AP24">
        <v>0.26239470961596101</v>
      </c>
      <c r="AQ24">
        <f>(Table2[[#This Row],[Sharpe Ratio]]-AVERAGE(Table2[Sharpe Ratio]))/_xlfn.STDEV.P(Table2[Sharpe Ratio])</f>
        <v>2.2703832834937581</v>
      </c>
      <c r="AR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">
        <f>_xlfn.RANK.AVG(Table2[[#This Row],[1Y Return vs Nifty Z-Score]],Table2[1Y Return vs Nifty Z-Score])</f>
        <v>76</v>
      </c>
      <c r="AT24">
        <f>_xlfn.RANK.AVG(Table2[[#This Row],[6M Return vs Nifty Z-Score]],Table2[6M Return vs Nifty Z-Score])</f>
        <v>71</v>
      </c>
      <c r="AU24">
        <f>_xlfn.RANK.AVG(Table2[[#This Row],[Sharpe Ratio Z-Score]],Table2[Sharpe Ratio Z-Score])</f>
        <v>9</v>
      </c>
      <c r="AV24">
        <f>(Table2[[#This Row],[Rank 1Y]]+Table2[[#This Row],[Rank 6M]]+Table2[[#This Row],[Rank Sharpe]])/3</f>
        <v>52</v>
      </c>
    </row>
    <row r="25" spans="1:48" x14ac:dyDescent="0.3">
      <c r="A25" t="s">
        <v>403</v>
      </c>
      <c r="B25" t="s">
        <v>404</v>
      </c>
      <c r="C25" t="s">
        <v>3077</v>
      </c>
      <c r="D25" t="s">
        <v>95</v>
      </c>
      <c r="E25">
        <v>57523.686809369901</v>
      </c>
      <c r="F25">
        <v>558.15</v>
      </c>
      <c r="G25">
        <v>141.996026459446</v>
      </c>
      <c r="H25">
        <f>(Table2[[#This Row],[1Y Return vs Nifty]]-AVERAGE(Table2[1Y Return vs Nifty]))/_xlfn.STDEV.P(Table2[1Y Return vs Nifty])</f>
        <v>1.6313877411608988</v>
      </c>
      <c r="I25">
        <v>9.3399959103121297</v>
      </c>
      <c r="J25">
        <f>(Table2[[#This Row],[1M Return vs Nifty]]-AVERAGE(Table2[1M Return vs Nifty]))/_xlfn.STDEV.P(Table2[1M Return vs Nifty])</f>
        <v>0.88963711376524901</v>
      </c>
      <c r="K25">
        <v>39.658051538828403</v>
      </c>
      <c r="L25">
        <f>(Table2[[#This Row],[6M Return vs Nifty]]-AVERAGE(Table2[6M Return vs Nifty]))/_xlfn.STDEV.P(Table2[6M Return vs Nifty])</f>
        <v>1.0999213189200427</v>
      </c>
      <c r="M25">
        <v>-1.7789279160934801</v>
      </c>
      <c r="N25">
        <f>(Table2[[#This Row],[1W Return vs Nifty]]-AVERAGE(Table2[1W Return vs Nifty]))/_xlfn.STDEV.P(Table2[1W Return vs Nifty])</f>
        <v>-0.29008130278628369</v>
      </c>
      <c r="O25">
        <v>542.23</v>
      </c>
      <c r="P25">
        <v>502.46700723583001</v>
      </c>
      <c r="Q25">
        <v>398.02087704675102</v>
      </c>
      <c r="R25">
        <v>60.608053781422001</v>
      </c>
      <c r="S25" s="1">
        <f>(Table2[[#This Row],[Close Price]]-Table2[[#This Row],[20D EMA]])/Table2[[#This Row],[20D EMA]]</f>
        <v>2.9360234586798883E-2</v>
      </c>
      <c r="T25" s="1">
        <f>(Table2[[#This Row],[Close Price]]-Table2[[#This Row],[50D EMA]])/Table2[[#This Row],[50D EMA]]</f>
        <v>0.11081920198202282</v>
      </c>
      <c r="U25" s="1">
        <f>(Table2[[#This Row],[Close Price]]-Table2[[#This Row],[200D EMA]])/Table2[[#This Row],[200D EMA]]</f>
        <v>0.40231337647758708</v>
      </c>
      <c r="V25">
        <v>0.78568158062021598</v>
      </c>
      <c r="W25">
        <v>550</v>
      </c>
      <c r="X25">
        <v>564.15</v>
      </c>
      <c r="Y25">
        <v>528.70000000000005</v>
      </c>
      <c r="Z25">
        <v>572</v>
      </c>
      <c r="AA25">
        <v>515.95000000000005</v>
      </c>
      <c r="AB25">
        <v>593</v>
      </c>
      <c r="AC25" s="1">
        <f>(Table2[[#This Row],[Close Price]]/Table2[[#This Row],[Day Low]])-1</f>
        <v>1.4818181818181841E-2</v>
      </c>
      <c r="AD25" s="1">
        <f>(Table2[[#This Row],[Day High]]/Table2[[#This Row],[Close Price]])-1</f>
        <v>1.0749798441279212E-2</v>
      </c>
      <c r="AE25" s="1">
        <f>(Table2[[#This Row],[Close Price]]/Table2[[#This Row],[Current Week Low]])-1</f>
        <v>5.5702666918857391E-2</v>
      </c>
      <c r="AF25" s="1">
        <f>(Table2[[#This Row],[Current Week High]]/Table2[[#This Row],[Close Price]])-1</f>
        <v>2.4814118068619662E-2</v>
      </c>
      <c r="AG25" s="1">
        <f>(Table2[[#This Row],[Close Price]]/Table2[[#This Row],[Current Month Low]])-1</f>
        <v>8.17908712084503E-2</v>
      </c>
      <c r="AH25" s="1">
        <f>(Table2[[#This Row],[Current Month High]]/Table2[[#This Row],[Close Price]])-1</f>
        <v>6.2438412613096794E-2</v>
      </c>
      <c r="AI25">
        <v>14.813808100027099</v>
      </c>
      <c r="AJ25">
        <v>184.38546766297301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0.28000000000000003</v>
      </c>
      <c r="AM25" t="s">
        <v>3111</v>
      </c>
      <c r="AN25">
        <v>-1.7</v>
      </c>
      <c r="AO25" t="s">
        <v>3110</v>
      </c>
      <c r="AP25">
        <v>0.232843410996975</v>
      </c>
      <c r="AQ25">
        <f>(Table2[[#This Row],[Sharpe Ratio]]-AVERAGE(Table2[Sharpe Ratio]))/_xlfn.STDEV.P(Table2[Sharpe Ratio])</f>
        <v>1.9336567270113967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5.2645215980713029</v>
      </c>
      <c r="AS25">
        <f>_xlfn.RANK.AVG(Table2[[#This Row],[1Y Return vs Nifty Z-Score]],Table2[1Y Return vs Nifty Z-Score])</f>
        <v>45</v>
      </c>
      <c r="AT25">
        <f>_xlfn.RANK.AVG(Table2[[#This Row],[6M Return vs Nifty Z-Score]],Table2[6M Return vs Nifty Z-Score])</f>
        <v>94</v>
      </c>
      <c r="AU25">
        <f>_xlfn.RANK.AVG(Table2[[#This Row],[Sharpe Ratio Z-Score]],Table2[Sharpe Ratio Z-Score])</f>
        <v>17</v>
      </c>
      <c r="AV25">
        <f>(Table2[[#This Row],[Rank 1Y]]+Table2[[#This Row],[Rank 6M]]+Table2[[#This Row],[Rank Sharpe]])/3</f>
        <v>52</v>
      </c>
    </row>
    <row r="26" spans="1:48" x14ac:dyDescent="0.3">
      <c r="A26" t="s">
        <v>1390</v>
      </c>
      <c r="B26" t="s">
        <v>1391</v>
      </c>
      <c r="C26" t="s">
        <v>3070</v>
      </c>
      <c r="D26" t="s">
        <v>212</v>
      </c>
      <c r="E26">
        <v>7696.5076241549996</v>
      </c>
      <c r="F26">
        <v>2681.35</v>
      </c>
      <c r="G26">
        <v>188.66117627931601</v>
      </c>
      <c r="H26">
        <f>(Table2[[#This Row],[1Y Return vs Nifty]]-AVERAGE(Table2[1Y Return vs Nifty]))/_xlfn.STDEV.P(Table2[1Y Return vs Nifty])</f>
        <v>2.3356235665759044</v>
      </c>
      <c r="I26">
        <v>0.32339264280589403</v>
      </c>
      <c r="J26">
        <f>(Table2[[#This Row],[1M Return vs Nifty]]-AVERAGE(Table2[1M Return vs Nifty]))/_xlfn.STDEV.P(Table2[1M Return vs Nifty])</f>
        <v>3.6958241031062766E-2</v>
      </c>
      <c r="K26">
        <v>80.546936386932003</v>
      </c>
      <c r="L26">
        <f>(Table2[[#This Row],[6M Return vs Nifty]]-AVERAGE(Table2[6M Return vs Nifty]))/_xlfn.STDEV.P(Table2[6M Return vs Nifty])</f>
        <v>2.4679539906078301</v>
      </c>
      <c r="M26">
        <v>13.4109572480405</v>
      </c>
      <c r="N26">
        <f>(Table2[[#This Row],[1W Return vs Nifty]]-AVERAGE(Table2[1W Return vs Nifty]))/_xlfn.STDEV.P(Table2[1W Return vs Nifty])</f>
        <v>2.5886835792420557</v>
      </c>
      <c r="O26">
        <v>2439.73</v>
      </c>
      <c r="P26">
        <v>2232.6243908204701</v>
      </c>
      <c r="Q26">
        <v>1656.98325943602</v>
      </c>
      <c r="R26">
        <v>74.609937326754903</v>
      </c>
      <c r="S26" s="1">
        <f>(Table2[[#This Row],[Close Price]]-Table2[[#This Row],[20D EMA]])/Table2[[#This Row],[20D EMA]]</f>
        <v>9.9035549015669716E-2</v>
      </c>
      <c r="T26" s="1">
        <f>(Table2[[#This Row],[Close Price]]-Table2[[#This Row],[50D EMA]])/Table2[[#This Row],[50D EMA]]</f>
        <v>0.20098571484952155</v>
      </c>
      <c r="U26" s="1">
        <f>(Table2[[#This Row],[Close Price]]-Table2[[#This Row],[200D EMA]])/Table2[[#This Row],[200D EMA]]</f>
        <v>0.61821188278790395</v>
      </c>
      <c r="V26">
        <v>0.53749047385221105</v>
      </c>
      <c r="W26">
        <v>2541.9</v>
      </c>
      <c r="X26">
        <v>2718.3</v>
      </c>
      <c r="Y26">
        <v>2505.4499999999998</v>
      </c>
      <c r="Z26">
        <v>2744.6</v>
      </c>
      <c r="AA26">
        <v>2200.0500000000002</v>
      </c>
      <c r="AB26">
        <v>2744.6</v>
      </c>
      <c r="AC26" s="1">
        <f>(Table2[[#This Row],[Close Price]]/Table2[[#This Row],[Day Low]])-1</f>
        <v>5.4860537393288444E-2</v>
      </c>
      <c r="AD26" s="1">
        <f>(Table2[[#This Row],[Day High]]/Table2[[#This Row],[Close Price]])-1</f>
        <v>1.3780371827624149E-2</v>
      </c>
      <c r="AE26" s="1">
        <f>(Table2[[#This Row],[Close Price]]/Table2[[#This Row],[Current Week Low]])-1</f>
        <v>7.0206948851503803E-2</v>
      </c>
      <c r="AF26" s="1">
        <f>(Table2[[#This Row],[Current Week High]]/Table2[[#This Row],[Close Price]])-1</f>
        <v>2.3588863818598815E-2</v>
      </c>
      <c r="AG26" s="1">
        <f>(Table2[[#This Row],[Close Price]]/Table2[[#This Row],[Current Month Low]])-1</f>
        <v>0.21876775527828896</v>
      </c>
      <c r="AH26" s="1">
        <f>(Table2[[#This Row],[Current Month High]]/Table2[[#This Row],[Close Price]])-1</f>
        <v>2.3588863818598815E-2</v>
      </c>
      <c r="AI26">
        <v>10.5365634477852</v>
      </c>
      <c r="AJ26">
        <v>231.76397515527901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0.63</v>
      </c>
      <c r="AM26" t="s">
        <v>3111</v>
      </c>
      <c r="AN26">
        <v>9.82</v>
      </c>
      <c r="AO26" t="s">
        <v>3111</v>
      </c>
      <c r="AP26">
        <v>0.14847003766615</v>
      </c>
      <c r="AQ26">
        <f>(Table2[[#This Row],[Sharpe Ratio]]-AVERAGE(Table2[Sharpe Ratio]))/_xlfn.STDEV.P(Table2[Sharpe Ratio])</f>
        <v>0.97225209208153862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8.401471469538393</v>
      </c>
      <c r="AS26">
        <f>_xlfn.RANK.AVG(Table2[[#This Row],[1Y Return vs Nifty Z-Score]],Table2[1Y Return vs Nifty Z-Score])</f>
        <v>22</v>
      </c>
      <c r="AT26">
        <f>_xlfn.RANK.AVG(Table2[[#This Row],[6M Return vs Nifty Z-Score]],Table2[6M Return vs Nifty Z-Score])</f>
        <v>16</v>
      </c>
      <c r="AU26">
        <f>_xlfn.RANK.AVG(Table2[[#This Row],[Sharpe Ratio Z-Score]],Table2[Sharpe Ratio Z-Score])</f>
        <v>121</v>
      </c>
      <c r="AV26">
        <f>(Table2[[#This Row],[Rank 1Y]]+Table2[[#This Row],[Rank 6M]]+Table2[[#This Row],[Rank Sharpe]])/3</f>
        <v>53</v>
      </c>
    </row>
    <row r="27" spans="1:48" x14ac:dyDescent="0.3">
      <c r="A27" t="s">
        <v>859</v>
      </c>
      <c r="B27" t="s">
        <v>860</v>
      </c>
      <c r="C27" t="s">
        <v>3078</v>
      </c>
      <c r="D27" t="s">
        <v>141</v>
      </c>
      <c r="E27">
        <v>17352.665168514999</v>
      </c>
      <c r="F27">
        <v>507.55</v>
      </c>
      <c r="G27">
        <v>145.91171102222799</v>
      </c>
      <c r="H27">
        <f>(Table2[[#This Row],[1Y Return vs Nifty]]-AVERAGE(Table2[1Y Return vs Nifty]))/_xlfn.STDEV.P(Table2[1Y Return vs Nifty])</f>
        <v>1.6904803479730472</v>
      </c>
      <c r="I27">
        <v>4.2813000340108296</v>
      </c>
      <c r="J27">
        <f>(Table2[[#This Row],[1M Return vs Nifty]]-AVERAGE(Table2[1M Return vs Nifty]))/_xlfn.STDEV.P(Table2[1M Return vs Nifty])</f>
        <v>0.41124819397609458</v>
      </c>
      <c r="K27">
        <v>38.805754538381301</v>
      </c>
      <c r="L27">
        <f>(Table2[[#This Row],[6M Return vs Nifty]]-AVERAGE(Table2[6M Return vs Nifty]))/_xlfn.STDEV.P(Table2[6M Return vs Nifty])</f>
        <v>1.071405741962526</v>
      </c>
      <c r="M27">
        <v>1.1371320387763</v>
      </c>
      <c r="N27">
        <f>(Table2[[#This Row],[1W Return vs Nifty]]-AVERAGE(Table2[1W Return vs Nifty]))/_xlfn.STDEV.P(Table2[1W Return vs Nifty])</f>
        <v>0.2625661268196709</v>
      </c>
      <c r="O27">
        <v>511.89</v>
      </c>
      <c r="P27">
        <v>477.24050107316799</v>
      </c>
      <c r="Q27">
        <v>367.59543695549399</v>
      </c>
      <c r="R27">
        <v>42.936578188899098</v>
      </c>
      <c r="S27" s="1">
        <f>(Table2[[#This Row],[Close Price]]-Table2[[#This Row],[20D EMA]])/Table2[[#This Row],[20D EMA]]</f>
        <v>-8.4783840278184284E-3</v>
      </c>
      <c r="T27" s="1">
        <f>(Table2[[#This Row],[Close Price]]-Table2[[#This Row],[50D EMA]])/Table2[[#This Row],[50D EMA]]</f>
        <v>6.3509905087005866E-2</v>
      </c>
      <c r="U27" s="1">
        <f>(Table2[[#This Row],[Close Price]]-Table2[[#This Row],[200D EMA]])/Table2[[#This Row],[200D EMA]]</f>
        <v>0.38072987032603123</v>
      </c>
      <c r="V27">
        <v>0.76547160494778599</v>
      </c>
      <c r="W27">
        <v>500</v>
      </c>
      <c r="X27">
        <v>523.6</v>
      </c>
      <c r="Y27">
        <v>506</v>
      </c>
      <c r="Z27">
        <v>528.65</v>
      </c>
      <c r="AA27">
        <v>493.8</v>
      </c>
      <c r="AB27">
        <v>559.5</v>
      </c>
      <c r="AC27" s="1">
        <f>(Table2[[#This Row],[Close Price]]/Table2[[#This Row],[Day Low]])-1</f>
        <v>1.5100000000000113E-2</v>
      </c>
      <c r="AD27" s="1">
        <f>(Table2[[#This Row],[Day High]]/Table2[[#This Row],[Close Price]])-1</f>
        <v>3.1622500246281104E-2</v>
      </c>
      <c r="AE27" s="1">
        <f>(Table2[[#This Row],[Close Price]]/Table2[[#This Row],[Current Week Low]])-1</f>
        <v>3.0632411067192944E-3</v>
      </c>
      <c r="AF27" s="1">
        <f>(Table2[[#This Row],[Current Week High]]/Table2[[#This Row],[Close Price]])-1</f>
        <v>4.1572258890749669E-2</v>
      </c>
      <c r="AG27" s="1">
        <f>(Table2[[#This Row],[Close Price]]/Table2[[#This Row],[Current Month Low]])-1</f>
        <v>2.7845281490481932E-2</v>
      </c>
      <c r="AH27" s="1">
        <f>(Table2[[#This Row],[Current Month High]]/Table2[[#This Row],[Close Price]])-1</f>
        <v>0.10235444783765146</v>
      </c>
      <c r="AI27">
        <v>9.8687408847836604</v>
      </c>
      <c r="AJ27">
        <v>176.10738255033499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0.33</v>
      </c>
      <c r="AM27" t="s">
        <v>3111</v>
      </c>
      <c r="AN27">
        <v>-5.53</v>
      </c>
      <c r="AO27" t="s">
        <v>3110</v>
      </c>
      <c r="AP27">
        <v>0.22619462974284801</v>
      </c>
      <c r="AQ27">
        <f>(Table2[[#This Row],[Sharpe Ratio]]-AVERAGE(Table2[Sharpe Ratio]))/_xlfn.STDEV.P(Table2[Sharpe Ratio])</f>
        <v>1.8578962250662039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5.2935966357975417</v>
      </c>
      <c r="AS27">
        <f>_xlfn.RANK.AVG(Table2[[#This Row],[1Y Return vs Nifty Z-Score]],Table2[1Y Return vs Nifty Z-Score])</f>
        <v>39</v>
      </c>
      <c r="AT27">
        <f>_xlfn.RANK.AVG(Table2[[#This Row],[6M Return vs Nifty Z-Score]],Table2[6M Return vs Nifty Z-Score])</f>
        <v>99</v>
      </c>
      <c r="AU27">
        <f>_xlfn.RANK.AVG(Table2[[#This Row],[Sharpe Ratio Z-Score]],Table2[Sharpe Ratio Z-Score])</f>
        <v>24</v>
      </c>
      <c r="AV27">
        <f>(Table2[[#This Row],[Rank 1Y]]+Table2[[#This Row],[Rank 6M]]+Table2[[#This Row],[Rank Sharpe]])/3</f>
        <v>54</v>
      </c>
    </row>
    <row r="28" spans="1:48" x14ac:dyDescent="0.3">
      <c r="A28" t="s">
        <v>348</v>
      </c>
      <c r="B28" t="s">
        <v>349</v>
      </c>
      <c r="C28" t="s">
        <v>3078</v>
      </c>
      <c r="D28" t="s">
        <v>141</v>
      </c>
      <c r="E28">
        <v>71275.206389469997</v>
      </c>
      <c r="F28">
        <v>1778.05</v>
      </c>
      <c r="G28">
        <v>195.833354442705</v>
      </c>
      <c r="H28">
        <f>(Table2[[#This Row],[1Y Return vs Nifty]]-AVERAGE(Table2[1Y Return vs Nifty]))/_xlfn.STDEV.P(Table2[1Y Return vs Nifty])</f>
        <v>2.4438607591792603</v>
      </c>
      <c r="I28">
        <v>1.2397017660720699</v>
      </c>
      <c r="J28">
        <f>(Table2[[#This Row],[1M Return vs Nifty]]-AVERAGE(Table2[1M Return vs Nifty]))/_xlfn.STDEV.P(Table2[1M Return vs Nifty])</f>
        <v>0.12361143038878263</v>
      </c>
      <c r="K28">
        <v>42.885211996415798</v>
      </c>
      <c r="L28">
        <f>(Table2[[#This Row],[6M Return vs Nifty]]-AVERAGE(Table2[6M Return vs Nifty]))/_xlfn.STDEV.P(Table2[6M Return vs Nifty])</f>
        <v>1.2078934722120449</v>
      </c>
      <c r="M28">
        <v>4.6902102065633899</v>
      </c>
      <c r="N28">
        <f>(Table2[[#This Row],[1W Return vs Nifty]]-AVERAGE(Table2[1W Return vs Nifty]))/_xlfn.STDEV.P(Table2[1W Return vs Nifty])</f>
        <v>0.93594031905374542</v>
      </c>
      <c r="O28">
        <v>1751.94</v>
      </c>
      <c r="P28">
        <v>1731.9971592115401</v>
      </c>
      <c r="Q28">
        <v>1376.3145369377401</v>
      </c>
      <c r="R28">
        <v>58.070804495451</v>
      </c>
      <c r="S28" s="1">
        <f>(Table2[[#This Row],[Close Price]]-Table2[[#This Row],[20D EMA]])/Table2[[#This Row],[20D EMA]]</f>
        <v>1.4903478429626528E-2</v>
      </c>
      <c r="T28" s="1">
        <f>(Table2[[#This Row],[Close Price]]-Table2[[#This Row],[50D EMA]])/Table2[[#This Row],[50D EMA]]</f>
        <v>2.6589443604760069E-2</v>
      </c>
      <c r="U28" s="1">
        <f>(Table2[[#This Row],[Close Price]]-Table2[[#This Row],[200D EMA]])/Table2[[#This Row],[200D EMA]]</f>
        <v>0.29189218908935571</v>
      </c>
      <c r="V28">
        <v>0.85653680647617703</v>
      </c>
      <c r="W28">
        <v>1775.6</v>
      </c>
      <c r="X28">
        <v>1858.5</v>
      </c>
      <c r="Y28">
        <v>1693.2</v>
      </c>
      <c r="Z28">
        <v>1792.95</v>
      </c>
      <c r="AA28">
        <v>1592.35</v>
      </c>
      <c r="AB28">
        <v>1820</v>
      </c>
      <c r="AC28" s="1">
        <f>(Table2[[#This Row],[Close Price]]/Table2[[#This Row],[Day Low]])-1</f>
        <v>1.3798152737103386E-3</v>
      </c>
      <c r="AD28" s="1">
        <f>(Table2[[#This Row],[Day High]]/Table2[[#This Row],[Close Price]])-1</f>
        <v>4.5246196676133943E-2</v>
      </c>
      <c r="AE28" s="1">
        <f>(Table2[[#This Row],[Close Price]]/Table2[[#This Row],[Current Week Low]])-1</f>
        <v>5.0112213560122854E-2</v>
      </c>
      <c r="AF28" s="1">
        <f>(Table2[[#This Row],[Current Week High]]/Table2[[#This Row],[Close Price]])-1</f>
        <v>8.3799668175810194E-3</v>
      </c>
      <c r="AG28" s="1">
        <f>(Table2[[#This Row],[Close Price]]/Table2[[#This Row],[Current Month Low]])-1</f>
        <v>0.11662008980437721</v>
      </c>
      <c r="AH28" s="1">
        <f>(Table2[[#This Row],[Current Month High]]/Table2[[#This Row],[Close Price]])-1</f>
        <v>2.3593262281713212E-2</v>
      </c>
      <c r="AI28">
        <v>17.4426173831828</v>
      </c>
      <c r="AJ28">
        <v>225.349907918968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0.09</v>
      </c>
      <c r="AM28" t="s">
        <v>3111</v>
      </c>
      <c r="AN28">
        <v>-3.02</v>
      </c>
      <c r="AO28" t="s">
        <v>3110</v>
      </c>
      <c r="AP28">
        <v>0.189315387167826</v>
      </c>
      <c r="AQ28">
        <f>(Table2[[#This Row],[Sharpe Ratio]]-AVERAGE(Table2[Sharpe Ratio]))/_xlfn.STDEV.P(Table2[Sharpe Ratio])</f>
        <v>1.4376703487662548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6.1489763296000879</v>
      </c>
      <c r="AS28">
        <f>_xlfn.RANK.AVG(Table2[[#This Row],[1Y Return vs Nifty Z-Score]],Table2[1Y Return vs Nifty Z-Score])</f>
        <v>20</v>
      </c>
      <c r="AT28">
        <f>_xlfn.RANK.AVG(Table2[[#This Row],[6M Return vs Nifty Z-Score]],Table2[6M Return vs Nifty Z-Score])</f>
        <v>87</v>
      </c>
      <c r="AU28">
        <f>_xlfn.RANK.AVG(Table2[[#This Row],[Sharpe Ratio Z-Score]],Table2[Sharpe Ratio Z-Score])</f>
        <v>57</v>
      </c>
      <c r="AV28">
        <f>(Table2[[#This Row],[Rank 1Y]]+Table2[[#This Row],[Rank 6M]]+Table2[[#This Row],[Rank Sharpe]])/3</f>
        <v>54.666666666666664</v>
      </c>
    </row>
    <row r="29" spans="1:48" x14ac:dyDescent="0.3">
      <c r="A29" t="s">
        <v>134</v>
      </c>
      <c r="B29" t="s">
        <v>135</v>
      </c>
      <c r="C29" t="s">
        <v>3076</v>
      </c>
      <c r="D29" t="s">
        <v>136</v>
      </c>
      <c r="E29">
        <v>216479.100020835</v>
      </c>
      <c r="F29">
        <v>296.14999999999998</v>
      </c>
      <c r="G29">
        <v>105.640662474772</v>
      </c>
      <c r="H29">
        <f>(Table2[[#This Row],[1Y Return vs Nifty]]-AVERAGE(Table2[1Y Return vs Nifty]))/_xlfn.STDEV.P(Table2[1Y Return vs Nifty])</f>
        <v>1.0827395558912094</v>
      </c>
      <c r="I29">
        <v>-9.3159985074534006</v>
      </c>
      <c r="J29">
        <f>(Table2[[#This Row],[1M Return vs Nifty]]-AVERAGE(Table2[1M Return vs Nifty]))/_xlfn.STDEV.P(Table2[1M Return vs Nifty])</f>
        <v>-0.87461621067709583</v>
      </c>
      <c r="K29">
        <v>55.061457390453597</v>
      </c>
      <c r="L29">
        <f>(Table2[[#This Row],[6M Return vs Nifty]]-AVERAGE(Table2[6M Return vs Nifty]))/_xlfn.STDEV.P(Table2[6M Return vs Nifty])</f>
        <v>1.6152780604543484</v>
      </c>
      <c r="M29">
        <v>1.83137469420911</v>
      </c>
      <c r="N29">
        <f>(Table2[[#This Row],[1W Return vs Nifty]]-AVERAGE(Table2[1W Return vs Nifty]))/_xlfn.STDEV.P(Table2[1W Return vs Nifty])</f>
        <v>0.39413798233211639</v>
      </c>
      <c r="O29">
        <v>304.76</v>
      </c>
      <c r="P29">
        <v>298.930666316768</v>
      </c>
      <c r="Q29">
        <v>235.33233395932299</v>
      </c>
      <c r="R29">
        <v>40.163972114173198</v>
      </c>
      <c r="S29" s="1">
        <f>(Table2[[#This Row],[Close Price]]-Table2[[#This Row],[20D EMA]])/Table2[[#This Row],[20D EMA]]</f>
        <v>-2.8251739073369253E-2</v>
      </c>
      <c r="T29" s="1">
        <f>(Table2[[#This Row],[Close Price]]-Table2[[#This Row],[50D EMA]])/Table2[[#This Row],[50D EMA]]</f>
        <v>-9.3020443537279313E-3</v>
      </c>
      <c r="U29" s="1">
        <f>(Table2[[#This Row],[Close Price]]-Table2[[#This Row],[200D EMA]])/Table2[[#This Row],[200D EMA]]</f>
        <v>0.25843310614167142</v>
      </c>
      <c r="V29">
        <v>0.62350864831388897</v>
      </c>
      <c r="W29">
        <v>290.64999999999998</v>
      </c>
      <c r="X29">
        <v>297.05</v>
      </c>
      <c r="Y29">
        <v>295.39999999999998</v>
      </c>
      <c r="Z29">
        <v>303.64999999999998</v>
      </c>
      <c r="AA29">
        <v>285</v>
      </c>
      <c r="AB29">
        <v>317.7</v>
      </c>
      <c r="AC29" s="1">
        <f>(Table2[[#This Row],[Close Price]]/Table2[[#This Row],[Day Low]])-1</f>
        <v>1.8923103388955864E-2</v>
      </c>
      <c r="AD29" s="1">
        <f>(Table2[[#This Row],[Day High]]/Table2[[#This Row],[Close Price]])-1</f>
        <v>3.039000506500189E-3</v>
      </c>
      <c r="AE29" s="1">
        <f>(Table2[[#This Row],[Close Price]]/Table2[[#This Row],[Current Week Low]])-1</f>
        <v>2.5389302640488332E-3</v>
      </c>
      <c r="AF29" s="1">
        <f>(Table2[[#This Row],[Current Week High]]/Table2[[#This Row],[Close Price]])-1</f>
        <v>2.5325004220833947E-2</v>
      </c>
      <c r="AG29" s="1">
        <f>(Table2[[#This Row],[Close Price]]/Table2[[#This Row],[Current Month Low]])-1</f>
        <v>3.9122807017543781E-2</v>
      </c>
      <c r="AH29" s="1">
        <f>(Table2[[#This Row],[Current Month High]]/Table2[[#This Row],[Close Price]])-1</f>
        <v>7.2767178794529874E-2</v>
      </c>
      <c r="AI29">
        <v>12.972793629727899</v>
      </c>
      <c r="AJ29">
        <v>137.79092702169601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-0.03</v>
      </c>
      <c r="AM29" t="s">
        <v>3110</v>
      </c>
      <c r="AN29">
        <v>-4.4400000000000004</v>
      </c>
      <c r="AO29" t="s">
        <v>3110</v>
      </c>
      <c r="AP29">
        <v>0.23116493566718399</v>
      </c>
      <c r="AQ29">
        <f>(Table2[[#This Row],[Sharpe Ratio]]-AVERAGE(Table2[Sharpe Ratio]))/_xlfn.STDEV.P(Table2[Sharpe Ratio])</f>
        <v>1.9145310965195437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4.1320704845201224</v>
      </c>
      <c r="AS29">
        <f>_xlfn.RANK.AVG(Table2[[#This Row],[1Y Return vs Nifty Z-Score]],Table2[1Y Return vs Nifty Z-Score])</f>
        <v>92</v>
      </c>
      <c r="AT29">
        <f>_xlfn.RANK.AVG(Table2[[#This Row],[6M Return vs Nifty Z-Score]],Table2[6M Return vs Nifty Z-Score])</f>
        <v>54</v>
      </c>
      <c r="AU29">
        <f>_xlfn.RANK.AVG(Table2[[#This Row],[Sharpe Ratio Z-Score]],Table2[Sharpe Ratio Z-Score])</f>
        <v>20</v>
      </c>
      <c r="AV29">
        <f>(Table2[[#This Row],[Rank 1Y]]+Table2[[#This Row],[Rank 6M]]+Table2[[#This Row],[Rank Sharpe]])/3</f>
        <v>55.333333333333336</v>
      </c>
    </row>
    <row r="30" spans="1:48" x14ac:dyDescent="0.3">
      <c r="A30" t="s">
        <v>449</v>
      </c>
      <c r="B30" t="s">
        <v>450</v>
      </c>
      <c r="C30" t="s">
        <v>3076</v>
      </c>
      <c r="D30" t="s">
        <v>89</v>
      </c>
      <c r="E30">
        <v>48959.920312499999</v>
      </c>
      <c r="F30">
        <v>1335.65</v>
      </c>
      <c r="G30">
        <v>113.915596996593</v>
      </c>
      <c r="H30">
        <f>(Table2[[#This Row],[1Y Return vs Nifty]]-AVERAGE(Table2[1Y Return vs Nifty]))/_xlfn.STDEV.P(Table2[1Y Return vs Nifty])</f>
        <v>1.2076187294441545</v>
      </c>
      <c r="I30">
        <v>-19.226659074619899</v>
      </c>
      <c r="J30">
        <f>(Table2[[#This Row],[1M Return vs Nifty]]-AVERAGE(Table2[1M Return vs Nifty]))/_xlfn.STDEV.P(Table2[1M Return vs Nifty])</f>
        <v>-1.8118439703720066</v>
      </c>
      <c r="K30">
        <v>55.897061820479102</v>
      </c>
      <c r="L30">
        <f>(Table2[[#This Row],[6M Return vs Nifty]]-AVERAGE(Table2[6M Return vs Nifty]))/_xlfn.STDEV.P(Table2[6M Return vs Nifty])</f>
        <v>1.6432351486735191</v>
      </c>
      <c r="M30">
        <v>-1.74055877943406</v>
      </c>
      <c r="N30">
        <f>(Table2[[#This Row],[1W Return vs Nifty]]-AVERAGE(Table2[1W Return vs Nifty]))/_xlfn.STDEV.P(Table2[1W Return vs Nifty])</f>
        <v>-0.28280963996754888</v>
      </c>
      <c r="O30">
        <v>1435.52</v>
      </c>
      <c r="P30">
        <v>1436.79448021547</v>
      </c>
      <c r="Q30">
        <v>1095.2076532834301</v>
      </c>
      <c r="R30">
        <v>32.226944438999197</v>
      </c>
      <c r="S30" s="1">
        <f>(Table2[[#This Row],[Close Price]]-Table2[[#This Row],[20D EMA]])/Table2[[#This Row],[20D EMA]]</f>
        <v>-6.9570608559964262E-2</v>
      </c>
      <c r="T30" s="1">
        <f>(Table2[[#This Row],[Close Price]]-Table2[[#This Row],[50D EMA]])/Table2[[#This Row],[50D EMA]]</f>
        <v>-7.0395927607058803E-2</v>
      </c>
      <c r="U30" s="1">
        <f>(Table2[[#This Row],[Close Price]]-Table2[[#This Row],[200D EMA]])/Table2[[#This Row],[200D EMA]]</f>
        <v>0.21954041865551649</v>
      </c>
      <c r="V30">
        <v>0.468223457619867</v>
      </c>
      <c r="W30">
        <v>1300.55</v>
      </c>
      <c r="X30">
        <v>1351.2</v>
      </c>
      <c r="Y30">
        <v>1222.3499999999999</v>
      </c>
      <c r="Z30">
        <v>1359.95</v>
      </c>
      <c r="AA30">
        <v>1222.3499999999999</v>
      </c>
      <c r="AB30">
        <v>1467.45</v>
      </c>
      <c r="AC30" s="1">
        <f>(Table2[[#This Row],[Close Price]]/Table2[[#This Row],[Day Low]])-1</f>
        <v>2.6988581753873531E-2</v>
      </c>
      <c r="AD30" s="1">
        <f>(Table2[[#This Row],[Day High]]/Table2[[#This Row],[Close Price]])-1</f>
        <v>1.164227155317632E-2</v>
      </c>
      <c r="AE30" s="1">
        <f>(Table2[[#This Row],[Close Price]]/Table2[[#This Row],[Current Week Low]])-1</f>
        <v>9.2690309649445801E-2</v>
      </c>
      <c r="AF30" s="1">
        <f>(Table2[[#This Row],[Current Week High]]/Table2[[#This Row],[Close Price]])-1</f>
        <v>1.8193388986635695E-2</v>
      </c>
      <c r="AG30" s="1">
        <f>(Table2[[#This Row],[Close Price]]/Table2[[#This Row],[Current Month Low]])-1</f>
        <v>9.2690309649445801E-2</v>
      </c>
      <c r="AH30" s="1">
        <f>(Table2[[#This Row],[Current Month High]]/Table2[[#This Row],[Close Price]])-1</f>
        <v>9.8678546026279346E-2</v>
      </c>
      <c r="AI30">
        <v>33.539194166449597</v>
      </c>
      <c r="AJ30">
        <v>198.655555555555</v>
      </c>
      <c r="AK30" t="str">
        <f>IF(AND(Table2[[#This Row],[20D EMA]]&gt;Table2[[#This Row],[50D EMA]],Table2[[#This Row],[50D EMA]]&gt;Table2[[#This Row],[200D EMA]]),"Uptrend","Downtrend/NoTrend")</f>
        <v>Downtrend/NoTrend</v>
      </c>
      <c r="AL30">
        <v>0</v>
      </c>
      <c r="AM30">
        <v>0</v>
      </c>
      <c r="AN30">
        <v>-5.44</v>
      </c>
      <c r="AO30" t="s">
        <v>3110</v>
      </c>
      <c r="AP30">
        <v>0.19323757846841899</v>
      </c>
      <c r="AQ30">
        <f>(Table2[[#This Row],[Sharpe Ratio]]-AVERAGE(Table2[Sharpe Ratio]))/_xlfn.STDEV.P(Table2[Sharpe Ratio])</f>
        <v>1.4823623261829502</v>
      </c>
      <c r="AR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">
        <f>_xlfn.RANK.AVG(Table2[[#This Row],[1Y Return vs Nifty Z-Score]],Table2[1Y Return vs Nifty Z-Score])</f>
        <v>81</v>
      </c>
      <c r="AT30">
        <f>_xlfn.RANK.AVG(Table2[[#This Row],[6M Return vs Nifty Z-Score]],Table2[6M Return vs Nifty Z-Score])</f>
        <v>52</v>
      </c>
      <c r="AU30">
        <f>_xlfn.RANK.AVG(Table2[[#This Row],[Sharpe Ratio Z-Score]],Table2[Sharpe Ratio Z-Score])</f>
        <v>48</v>
      </c>
      <c r="AV30">
        <f>(Table2[[#This Row],[Rank 1Y]]+Table2[[#This Row],[Rank 6M]]+Table2[[#This Row],[Rank Sharpe]])/3</f>
        <v>60.333333333333336</v>
      </c>
    </row>
    <row r="31" spans="1:48" x14ac:dyDescent="0.3">
      <c r="A31" t="s">
        <v>704</v>
      </c>
      <c r="B31" t="s">
        <v>705</v>
      </c>
      <c r="C31" t="s">
        <v>3076</v>
      </c>
      <c r="D31" t="s">
        <v>706</v>
      </c>
      <c r="E31">
        <v>23661.521251260001</v>
      </c>
      <c r="F31">
        <v>557.4</v>
      </c>
      <c r="G31">
        <v>93.800171722525306</v>
      </c>
      <c r="H31">
        <f>(Table2[[#This Row],[1Y Return vs Nifty]]-AVERAGE(Table2[1Y Return vs Nifty]))/_xlfn.STDEV.P(Table2[1Y Return vs Nifty])</f>
        <v>0.90405165259690434</v>
      </c>
      <c r="I31">
        <v>-18.522080363651799</v>
      </c>
      <c r="J31">
        <f>(Table2[[#This Row],[1M Return vs Nifty]]-AVERAGE(Table2[1M Return vs Nifty]))/_xlfn.STDEV.P(Table2[1M Return vs Nifty])</f>
        <v>-1.745213625973262</v>
      </c>
      <c r="K31">
        <v>48.278340836819197</v>
      </c>
      <c r="L31">
        <f>(Table2[[#This Row],[6M Return vs Nifty]]-AVERAGE(Table2[6M Return vs Nifty]))/_xlfn.STDEV.P(Table2[6M Return vs Nifty])</f>
        <v>1.3883331316378682</v>
      </c>
      <c r="M31">
        <v>-3.2785438110582201</v>
      </c>
      <c r="N31">
        <f>(Table2[[#This Row],[1W Return vs Nifty]]-AVERAGE(Table2[1W Return vs Nifty]))/_xlfn.STDEV.P(Table2[1W Return vs Nifty])</f>
        <v>-0.57428632002692059</v>
      </c>
      <c r="O31">
        <v>598.87</v>
      </c>
      <c r="P31">
        <v>605.63152014979505</v>
      </c>
      <c r="Q31">
        <v>465.96520198520699</v>
      </c>
      <c r="R31">
        <v>32.767751407786598</v>
      </c>
      <c r="S31" s="1">
        <f>(Table2[[#This Row],[Close Price]]-Table2[[#This Row],[20D EMA]])/Table2[[#This Row],[20D EMA]]</f>
        <v>-6.924708200444174E-2</v>
      </c>
      <c r="T31" s="1">
        <f>(Table2[[#This Row],[Close Price]]-Table2[[#This Row],[50D EMA]])/Table2[[#This Row],[50D EMA]]</f>
        <v>-7.9638391571603864E-2</v>
      </c>
      <c r="U31" s="1">
        <f>(Table2[[#This Row],[Close Price]]-Table2[[#This Row],[200D EMA]])/Table2[[#This Row],[200D EMA]]</f>
        <v>0.19622666590818894</v>
      </c>
      <c r="V31">
        <v>0.32437692017640501</v>
      </c>
      <c r="W31">
        <v>544.1</v>
      </c>
      <c r="X31">
        <v>559.15</v>
      </c>
      <c r="Y31">
        <v>549.45000000000005</v>
      </c>
      <c r="Z31">
        <v>581.9</v>
      </c>
      <c r="AA31">
        <v>548.45000000000005</v>
      </c>
      <c r="AB31">
        <v>617.6</v>
      </c>
      <c r="AC31" s="1">
        <f>(Table2[[#This Row],[Close Price]]/Table2[[#This Row],[Day Low]])-1</f>
        <v>2.4444036022789772E-2</v>
      </c>
      <c r="AD31" s="1">
        <f>(Table2[[#This Row],[Day High]]/Table2[[#This Row],[Close Price]])-1</f>
        <v>3.1395766056692143E-3</v>
      </c>
      <c r="AE31" s="1">
        <f>(Table2[[#This Row],[Close Price]]/Table2[[#This Row],[Current Week Low]])-1</f>
        <v>1.4469014469014274E-2</v>
      </c>
      <c r="AF31" s="1">
        <f>(Table2[[#This Row],[Current Week High]]/Table2[[#This Row],[Close Price]])-1</f>
        <v>4.3954072479368556E-2</v>
      </c>
      <c r="AG31" s="1">
        <f>(Table2[[#This Row],[Close Price]]/Table2[[#This Row],[Current Month Low]])-1</f>
        <v>1.6318716382532461E-2</v>
      </c>
      <c r="AH31" s="1">
        <f>(Table2[[#This Row],[Current Month High]]/Table2[[#This Row],[Close Price]])-1</f>
        <v>0.10800143523501982</v>
      </c>
      <c r="AI31">
        <v>31.591908531222501</v>
      </c>
      <c r="AJ31">
        <v>125.64000793808199</v>
      </c>
      <c r="AK31" t="str">
        <f>IF(AND(Table2[[#This Row],[20D EMA]]&gt;Table2[[#This Row],[50D EMA]],Table2[[#This Row],[50D EMA]]&gt;Table2[[#This Row],[200D EMA]]),"Uptrend","Downtrend/NoTrend")</f>
        <v>Downtrend/NoTrend</v>
      </c>
      <c r="AL31">
        <v>0.01</v>
      </c>
      <c r="AM31" t="s">
        <v>3111</v>
      </c>
      <c r="AN31">
        <v>-9.66</v>
      </c>
      <c r="AO31" t="s">
        <v>3110</v>
      </c>
      <c r="AP31">
        <v>0.25088964963619498</v>
      </c>
      <c r="AQ31">
        <f>(Table2[[#This Row],[Sharpe Ratio]]-AVERAGE(Table2[Sharpe Ratio]))/_xlfn.STDEV.P(Table2[Sharpe Ratio])</f>
        <v>2.1392872095425224</v>
      </c>
      <c r="AR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">
        <f>_xlfn.RANK.AVG(Table2[[#This Row],[1Y Return vs Nifty Z-Score]],Table2[1Y Return vs Nifty Z-Score])</f>
        <v>104</v>
      </c>
      <c r="AT31">
        <f>_xlfn.RANK.AVG(Table2[[#This Row],[6M Return vs Nifty Z-Score]],Table2[6M Return vs Nifty Z-Score])</f>
        <v>70</v>
      </c>
      <c r="AU31">
        <f>_xlfn.RANK.AVG(Table2[[#This Row],[Sharpe Ratio Z-Score]],Table2[Sharpe Ratio Z-Score])</f>
        <v>10</v>
      </c>
      <c r="AV31">
        <f>(Table2[[#This Row],[Rank 1Y]]+Table2[[#This Row],[Rank 6M]]+Table2[[#This Row],[Rank Sharpe]])/3</f>
        <v>61.333333333333336</v>
      </c>
    </row>
    <row r="32" spans="1:48" x14ac:dyDescent="0.3">
      <c r="A32" t="s">
        <v>1347</v>
      </c>
      <c r="B32" t="s">
        <v>1348</v>
      </c>
      <c r="C32" t="s">
        <v>3083</v>
      </c>
      <c r="D32" t="s">
        <v>1349</v>
      </c>
      <c r="E32">
        <v>8088.4870656800003</v>
      </c>
      <c r="F32">
        <v>1300.5999999999999</v>
      </c>
      <c r="G32">
        <v>122.387516610861</v>
      </c>
      <c r="H32">
        <f>(Table2[[#This Row],[1Y Return vs Nifty]]-AVERAGE(Table2[1Y Return vs Nifty]))/_xlfn.STDEV.P(Table2[1Y Return vs Nifty])</f>
        <v>1.3354706558910545</v>
      </c>
      <c r="I32">
        <v>3.4562914411292698</v>
      </c>
      <c r="J32">
        <f>(Table2[[#This Row],[1M Return vs Nifty]]-AVERAGE(Table2[1M Return vs Nifty]))/_xlfn.STDEV.P(Table2[1M Return vs Nifty])</f>
        <v>0.33322908011429248</v>
      </c>
      <c r="K32">
        <v>75.3955932066374</v>
      </c>
      <c r="L32">
        <f>(Table2[[#This Row],[6M Return vs Nifty]]-AVERAGE(Table2[6M Return vs Nifty]))/_xlfn.STDEV.P(Table2[6M Return vs Nifty])</f>
        <v>2.2956038323704884</v>
      </c>
      <c r="M32">
        <v>2.66044257003677</v>
      </c>
      <c r="N32">
        <f>(Table2[[#This Row],[1W Return vs Nifty]]-AVERAGE(Table2[1W Return vs Nifty]))/_xlfn.STDEV.P(Table2[1W Return vs Nifty])</f>
        <v>0.55126171697271142</v>
      </c>
      <c r="O32">
        <v>1285.55</v>
      </c>
      <c r="P32">
        <v>1211.81750023565</v>
      </c>
      <c r="Q32">
        <v>904.53133793141205</v>
      </c>
      <c r="R32">
        <v>52.449827640715803</v>
      </c>
      <c r="S32" s="1">
        <f>(Table2[[#This Row],[Close Price]]-Table2[[#This Row],[20D EMA]])/Table2[[#This Row],[20D EMA]]</f>
        <v>1.1707051456574972E-2</v>
      </c>
      <c r="T32" s="1">
        <f>(Table2[[#This Row],[Close Price]]-Table2[[#This Row],[50D EMA]])/Table2[[#This Row],[50D EMA]]</f>
        <v>7.3263919482170634E-2</v>
      </c>
      <c r="U32" s="1">
        <f>(Table2[[#This Row],[Close Price]]-Table2[[#This Row],[200D EMA]])/Table2[[#This Row],[200D EMA]]</f>
        <v>0.43787168609808913</v>
      </c>
      <c r="V32">
        <v>0.659496290403632</v>
      </c>
      <c r="W32">
        <v>1278.25</v>
      </c>
      <c r="X32">
        <v>1313.45</v>
      </c>
      <c r="Y32">
        <v>1252.5</v>
      </c>
      <c r="Z32">
        <v>1344</v>
      </c>
      <c r="AA32">
        <v>1203.7</v>
      </c>
      <c r="AB32">
        <v>1356.6</v>
      </c>
      <c r="AC32" s="1">
        <f>(Table2[[#This Row],[Close Price]]/Table2[[#This Row],[Day Low]])-1</f>
        <v>1.7484842558185054E-2</v>
      </c>
      <c r="AD32" s="1">
        <f>(Table2[[#This Row],[Day High]]/Table2[[#This Row],[Close Price]])-1</f>
        <v>9.8800553590652207E-3</v>
      </c>
      <c r="AE32" s="1">
        <f>(Table2[[#This Row],[Close Price]]/Table2[[#This Row],[Current Week Low]])-1</f>
        <v>3.8403193612774444E-2</v>
      </c>
      <c r="AF32" s="1">
        <f>(Table2[[#This Row],[Current Week High]]/Table2[[#This Row],[Close Price]])-1</f>
        <v>3.3369214208826659E-2</v>
      </c>
      <c r="AG32" s="1">
        <f>(Table2[[#This Row],[Close Price]]/Table2[[#This Row],[Current Month Low]])-1</f>
        <v>8.0501786159342004E-2</v>
      </c>
      <c r="AH32" s="1">
        <f>(Table2[[#This Row],[Current Month High]]/Table2[[#This Row],[Close Price]])-1</f>
        <v>4.3057050592034463E-2</v>
      </c>
      <c r="AI32">
        <v>6.1218323954832004</v>
      </c>
      <c r="AJ32">
        <v>204.04179584337999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</v>
      </c>
      <c r="AM32">
        <v>0</v>
      </c>
      <c r="AN32">
        <v>-3.42</v>
      </c>
      <c r="AO32" t="s">
        <v>3110</v>
      </c>
      <c r="AP32">
        <v>0.158070173187215</v>
      </c>
      <c r="AQ32">
        <f>(Table2[[#This Row],[Sharpe Ratio]]-AVERAGE(Table2[Sharpe Ratio]))/_xlfn.STDEV.P(Table2[Sharpe Ratio])</f>
        <v>1.0816422281108007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5.597207513459348</v>
      </c>
      <c r="AS32">
        <f>_xlfn.RANK.AVG(Table2[[#This Row],[1Y Return vs Nifty Z-Score]],Table2[1Y Return vs Nifty Z-Score])</f>
        <v>67</v>
      </c>
      <c r="AT32">
        <f>_xlfn.RANK.AVG(Table2[[#This Row],[6M Return vs Nifty Z-Score]],Table2[6M Return vs Nifty Z-Score])</f>
        <v>21</v>
      </c>
      <c r="AU32">
        <f>_xlfn.RANK.AVG(Table2[[#This Row],[Sharpe Ratio Z-Score]],Table2[Sharpe Ratio Z-Score])</f>
        <v>99</v>
      </c>
      <c r="AV32">
        <f>(Table2[[#This Row],[Rank 1Y]]+Table2[[#This Row],[Rank 6M]]+Table2[[#This Row],[Rank Sharpe]])/3</f>
        <v>62.333333333333336</v>
      </c>
    </row>
    <row r="33" spans="1:48" x14ac:dyDescent="0.3">
      <c r="A33" t="s">
        <v>1376</v>
      </c>
      <c r="B33" t="s">
        <v>1377</v>
      </c>
      <c r="C33" t="s">
        <v>3076</v>
      </c>
      <c r="D33" t="s">
        <v>371</v>
      </c>
      <c r="E33">
        <v>7863.0921368999998</v>
      </c>
      <c r="F33">
        <v>346.5</v>
      </c>
      <c r="G33">
        <v>133.57295529401</v>
      </c>
      <c r="H33">
        <f>(Table2[[#This Row],[1Y Return vs Nifty]]-AVERAGE(Table2[1Y Return vs Nifty]))/_xlfn.STDEV.P(Table2[1Y Return vs Nifty])</f>
        <v>1.5042729992685588</v>
      </c>
      <c r="I33">
        <v>1.0578692789334301</v>
      </c>
      <c r="J33">
        <f>(Table2[[#This Row],[1M Return vs Nifty]]-AVERAGE(Table2[1M Return vs Nifty]))/_xlfn.STDEV.P(Table2[1M Return vs Nifty])</f>
        <v>0.10641596158973118</v>
      </c>
      <c r="K33">
        <v>61.442965761330697</v>
      </c>
      <c r="L33">
        <f>(Table2[[#This Row],[6M Return vs Nifty]]-AVERAGE(Table2[6M Return vs Nifty]))/_xlfn.STDEV.P(Table2[6M Return vs Nifty])</f>
        <v>1.8287862541465976</v>
      </c>
      <c r="M33">
        <v>5.5778019062233604</v>
      </c>
      <c r="N33">
        <f>(Table2[[#This Row],[1W Return vs Nifty]]-AVERAGE(Table2[1W Return vs Nifty]))/_xlfn.STDEV.P(Table2[1W Return vs Nifty])</f>
        <v>1.1041554034306946</v>
      </c>
      <c r="O33">
        <v>330.12</v>
      </c>
      <c r="P33">
        <v>316.99269477253802</v>
      </c>
      <c r="Q33">
        <v>249.67717968370201</v>
      </c>
      <c r="R33">
        <v>64.690751272708695</v>
      </c>
      <c r="S33" s="1">
        <f>(Table2[[#This Row],[Close Price]]-Table2[[#This Row],[20D EMA]])/Table2[[#This Row],[20D EMA]]</f>
        <v>4.9618320610687008E-2</v>
      </c>
      <c r="T33" s="1">
        <f>(Table2[[#This Row],[Close Price]]-Table2[[#This Row],[50D EMA]])/Table2[[#This Row],[50D EMA]]</f>
        <v>9.3085126925828085E-2</v>
      </c>
      <c r="U33" s="1">
        <f>(Table2[[#This Row],[Close Price]]-Table2[[#This Row],[200D EMA]])/Table2[[#This Row],[200D EMA]]</f>
        <v>0.38779202984812561</v>
      </c>
      <c r="V33">
        <v>0.68698975139419105</v>
      </c>
      <c r="W33">
        <v>337</v>
      </c>
      <c r="X33">
        <v>382</v>
      </c>
      <c r="Y33">
        <v>323.10000000000002</v>
      </c>
      <c r="Z33">
        <v>364.8</v>
      </c>
      <c r="AA33">
        <v>303.25</v>
      </c>
      <c r="AB33">
        <v>364.8</v>
      </c>
      <c r="AC33" s="1">
        <f>(Table2[[#This Row],[Close Price]]/Table2[[#This Row],[Day Low]])-1</f>
        <v>2.8189910979228516E-2</v>
      </c>
      <c r="AD33" s="1">
        <f>(Table2[[#This Row],[Day High]]/Table2[[#This Row],[Close Price]])-1</f>
        <v>0.10245310245310235</v>
      </c>
      <c r="AE33" s="1">
        <f>(Table2[[#This Row],[Close Price]]/Table2[[#This Row],[Current Week Low]])-1</f>
        <v>7.2423398328690824E-2</v>
      </c>
      <c r="AF33" s="1">
        <f>(Table2[[#This Row],[Current Week High]]/Table2[[#This Row],[Close Price]])-1</f>
        <v>5.2813852813852868E-2</v>
      </c>
      <c r="AG33" s="1">
        <f>(Table2[[#This Row],[Close Price]]/Table2[[#This Row],[Current Month Low]])-1</f>
        <v>0.14262159934047824</v>
      </c>
      <c r="AH33" s="1">
        <f>(Table2[[#This Row],[Current Month High]]/Table2[[#This Row],[Close Price]])-1</f>
        <v>5.2813852813852868E-2</v>
      </c>
      <c r="AI33">
        <v>5.7159521726450802</v>
      </c>
      <c r="AJ33">
        <v>164.78764478764401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0.19</v>
      </c>
      <c r="AM33" t="s">
        <v>3111</v>
      </c>
      <c r="AN33">
        <v>2.71</v>
      </c>
      <c r="AO33" t="s">
        <v>3111</v>
      </c>
      <c r="AP33">
        <v>0.15615176491813099</v>
      </c>
      <c r="AQ33">
        <f>(Table2[[#This Row],[Sharpe Ratio]]-AVERAGE(Table2[Sharpe Ratio]))/_xlfn.STDEV.P(Table2[Sharpe Ratio])</f>
        <v>1.0597826469565255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5.6034132653921072</v>
      </c>
      <c r="AS33">
        <f>_xlfn.RANK.AVG(Table2[[#This Row],[1Y Return vs Nifty Z-Score]],Table2[1Y Return vs Nifty Z-Score])</f>
        <v>55</v>
      </c>
      <c r="AT33">
        <f>_xlfn.RANK.AVG(Table2[[#This Row],[6M Return vs Nifty Z-Score]],Table2[6M Return vs Nifty Z-Score])</f>
        <v>39</v>
      </c>
      <c r="AU33">
        <f>_xlfn.RANK.AVG(Table2[[#This Row],[Sharpe Ratio Z-Score]],Table2[Sharpe Ratio Z-Score])</f>
        <v>104</v>
      </c>
      <c r="AV33">
        <f>(Table2[[#This Row],[Rank 1Y]]+Table2[[#This Row],[Rank 6M]]+Table2[[#This Row],[Rank Sharpe]])/3</f>
        <v>66</v>
      </c>
    </row>
    <row r="34" spans="1:48" x14ac:dyDescent="0.3">
      <c r="A34" t="s">
        <v>1434</v>
      </c>
      <c r="B34" t="s">
        <v>1435</v>
      </c>
      <c r="C34" t="s">
        <v>3076</v>
      </c>
      <c r="D34" t="s">
        <v>304</v>
      </c>
      <c r="E34">
        <v>7172.5369996199997</v>
      </c>
      <c r="F34">
        <v>3087.3</v>
      </c>
      <c r="G34">
        <v>217.75426045224</v>
      </c>
      <c r="H34">
        <f>(Table2[[#This Row],[1Y Return vs Nifty]]-AVERAGE(Table2[1Y Return vs Nifty]))/_xlfn.STDEV.P(Table2[1Y Return vs Nifty])</f>
        <v>2.7746748120015305</v>
      </c>
      <c r="I34">
        <v>35.996253216997999</v>
      </c>
      <c r="J34">
        <f>(Table2[[#This Row],[1M Return vs Nifty]]-AVERAGE(Table2[1M Return vs Nifty]))/_xlfn.STDEV.P(Table2[1M Return vs Nifty])</f>
        <v>3.410456402054026</v>
      </c>
      <c r="K34">
        <v>58.232525645835402</v>
      </c>
      <c r="L34">
        <f>(Table2[[#This Row],[6M Return vs Nifty]]-AVERAGE(Table2[6M Return vs Nifty]))/_xlfn.STDEV.P(Table2[6M Return vs Nifty])</f>
        <v>1.7213735187587218</v>
      </c>
      <c r="M34">
        <v>28.5926838457621</v>
      </c>
      <c r="N34">
        <f>(Table2[[#This Row],[1W Return vs Nifty]]-AVERAGE(Table2[1W Return vs Nifty]))/_xlfn.STDEV.P(Table2[1W Return vs Nifty])</f>
        <v>5.4659022616630999</v>
      </c>
      <c r="O34">
        <v>2615.56</v>
      </c>
      <c r="P34">
        <v>2332.19020251138</v>
      </c>
      <c r="Q34">
        <v>1837.62030578337</v>
      </c>
      <c r="R34">
        <v>75.821900512731204</v>
      </c>
      <c r="S34" s="1">
        <f>(Table2[[#This Row],[Close Price]]-Table2[[#This Row],[20D EMA]])/Table2[[#This Row],[20D EMA]]</f>
        <v>0.18035908180274979</v>
      </c>
      <c r="T34" s="1">
        <f>(Table2[[#This Row],[Close Price]]-Table2[[#This Row],[50D EMA]])/Table2[[#This Row],[50D EMA]]</f>
        <v>0.32377710731976012</v>
      </c>
      <c r="U34" s="1">
        <f>(Table2[[#This Row],[Close Price]]-Table2[[#This Row],[200D EMA]])/Table2[[#This Row],[200D EMA]]</f>
        <v>0.68005326795945309</v>
      </c>
      <c r="V34">
        <v>1.67278456706852</v>
      </c>
      <c r="W34">
        <v>3020</v>
      </c>
      <c r="X34">
        <v>3144</v>
      </c>
      <c r="Y34">
        <v>2990</v>
      </c>
      <c r="Z34">
        <v>3297.05</v>
      </c>
      <c r="AA34">
        <v>2300</v>
      </c>
      <c r="AB34">
        <v>3400</v>
      </c>
      <c r="AC34" s="1">
        <f>(Table2[[#This Row],[Close Price]]/Table2[[#This Row],[Day Low]])-1</f>
        <v>2.2284768211920492E-2</v>
      </c>
      <c r="AD34" s="1">
        <f>(Table2[[#This Row],[Day High]]/Table2[[#This Row],[Close Price]])-1</f>
        <v>1.8365562141677172E-2</v>
      </c>
      <c r="AE34" s="1">
        <f>(Table2[[#This Row],[Close Price]]/Table2[[#This Row],[Current Week Low]])-1</f>
        <v>3.2541806020066844E-2</v>
      </c>
      <c r="AF34" s="1">
        <f>(Table2[[#This Row],[Current Week High]]/Table2[[#This Row],[Close Price]])-1</f>
        <v>6.7939623619343692E-2</v>
      </c>
      <c r="AG34" s="1">
        <f>(Table2[[#This Row],[Close Price]]/Table2[[#This Row],[Current Month Low]])-1</f>
        <v>0.34230434782608699</v>
      </c>
      <c r="AH34" s="1">
        <f>(Table2[[#This Row],[Current Month High]]/Table2[[#This Row],[Close Price]])-1</f>
        <v>0.101285913257539</v>
      </c>
      <c r="AI34">
        <v>9.2071241588642394</v>
      </c>
      <c r="AJ34">
        <v>248.63941769316901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0.73</v>
      </c>
      <c r="AM34" t="s">
        <v>3111</v>
      </c>
      <c r="AN34">
        <v>25.87</v>
      </c>
      <c r="AO34" t="s">
        <v>3111</v>
      </c>
      <c r="AP34">
        <v>0.134014966787256</v>
      </c>
      <c r="AQ34">
        <f>(Table2[[#This Row],[Sharpe Ratio]]-AVERAGE(Table2[Sharpe Ratio]))/_xlfn.STDEV.P(Table2[Sharpe Ratio])</f>
        <v>0.80754169124550734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14.179948685722884</v>
      </c>
      <c r="AS34">
        <f>_xlfn.RANK.AVG(Table2[[#This Row],[1Y Return vs Nifty Z-Score]],Table2[1Y Return vs Nifty Z-Score])</f>
        <v>15</v>
      </c>
      <c r="AT34">
        <f>_xlfn.RANK.AVG(Table2[[#This Row],[6M Return vs Nifty Z-Score]],Table2[6M Return vs Nifty Z-Score])</f>
        <v>46</v>
      </c>
      <c r="AU34">
        <f>_xlfn.RANK.AVG(Table2[[#This Row],[Sharpe Ratio Z-Score]],Table2[Sharpe Ratio Z-Score])</f>
        <v>151</v>
      </c>
      <c r="AV34">
        <f>(Table2[[#This Row],[Rank 1Y]]+Table2[[#This Row],[Rank 6M]]+Table2[[#This Row],[Rank Sharpe]])/3</f>
        <v>70.666666666666671</v>
      </c>
    </row>
    <row r="35" spans="1:48" x14ac:dyDescent="0.3">
      <c r="A35" t="s">
        <v>821</v>
      </c>
      <c r="B35" t="s">
        <v>822</v>
      </c>
      <c r="C35" t="s">
        <v>3076</v>
      </c>
      <c r="D35" t="s">
        <v>706</v>
      </c>
      <c r="E35">
        <v>18822.679184519999</v>
      </c>
      <c r="F35">
        <v>1397.65</v>
      </c>
      <c r="G35">
        <v>95.018955304173303</v>
      </c>
      <c r="H35">
        <f>(Table2[[#This Row],[1Y Return vs Nifty]]-AVERAGE(Table2[1Y Return vs Nifty]))/_xlfn.STDEV.P(Table2[1Y Return vs Nifty])</f>
        <v>0.92244463033162194</v>
      </c>
      <c r="I35">
        <v>-13.9817441382484</v>
      </c>
      <c r="J35">
        <f>(Table2[[#This Row],[1M Return vs Nifty]]-AVERAGE(Table2[1M Return vs Nifty]))/_xlfn.STDEV.P(Table2[1M Return vs Nifty])</f>
        <v>-1.3158447539432625</v>
      </c>
      <c r="K35">
        <v>36.823406966556703</v>
      </c>
      <c r="L35">
        <f>(Table2[[#This Row],[6M Return vs Nifty]]-AVERAGE(Table2[6M Return vs Nifty]))/_xlfn.STDEV.P(Table2[6M Return vs Nifty])</f>
        <v>1.0050816968101237</v>
      </c>
      <c r="M35">
        <v>-1.3974004505034601</v>
      </c>
      <c r="N35">
        <f>(Table2[[#This Row],[1W Return vs Nifty]]-AVERAGE(Table2[1W Return vs Nifty]))/_xlfn.STDEV.P(Table2[1W Return vs Nifty])</f>
        <v>-0.21777477396122236</v>
      </c>
      <c r="O35">
        <v>1510.23</v>
      </c>
      <c r="P35">
        <v>1506.0221328448799</v>
      </c>
      <c r="Q35">
        <v>1168.21242838272</v>
      </c>
      <c r="R35">
        <v>36.991114100663502</v>
      </c>
      <c r="S35" s="1">
        <f>(Table2[[#This Row],[Close Price]]-Table2[[#This Row],[20D EMA]])/Table2[[#This Row],[20D EMA]]</f>
        <v>-7.4544936863921343E-2</v>
      </c>
      <c r="T35" s="1">
        <f>(Table2[[#This Row],[Close Price]]-Table2[[#This Row],[50D EMA]])/Table2[[#This Row],[50D EMA]]</f>
        <v>-7.1959190028744527E-2</v>
      </c>
      <c r="U35" s="1">
        <f>(Table2[[#This Row],[Close Price]]-Table2[[#This Row],[200D EMA]])/Table2[[#This Row],[200D EMA]]</f>
        <v>0.19640055699023407</v>
      </c>
      <c r="V35">
        <v>0.67775496990932105</v>
      </c>
      <c r="W35">
        <v>1383.25</v>
      </c>
      <c r="X35">
        <v>1445</v>
      </c>
      <c r="Y35">
        <v>1315.45</v>
      </c>
      <c r="Z35">
        <v>1465</v>
      </c>
      <c r="AA35">
        <v>1315.45</v>
      </c>
      <c r="AB35">
        <v>1636.75</v>
      </c>
      <c r="AC35" s="1">
        <f>(Table2[[#This Row],[Close Price]]/Table2[[#This Row],[Day Low]])-1</f>
        <v>1.0410265678655328E-2</v>
      </c>
      <c r="AD35" s="1">
        <f>(Table2[[#This Row],[Day High]]/Table2[[#This Row],[Close Price]])-1</f>
        <v>3.3878295710657147E-2</v>
      </c>
      <c r="AE35" s="1">
        <f>(Table2[[#This Row],[Close Price]]/Table2[[#This Row],[Current Week Low]])-1</f>
        <v>6.2488121935459384E-2</v>
      </c>
      <c r="AF35" s="1">
        <f>(Table2[[#This Row],[Current Week High]]/Table2[[#This Row],[Close Price]])-1</f>
        <v>4.8188029907344498E-2</v>
      </c>
      <c r="AG35" s="1">
        <f>(Table2[[#This Row],[Close Price]]/Table2[[#This Row],[Current Month Low]])-1</f>
        <v>6.2488121935459384E-2</v>
      </c>
      <c r="AH35" s="1">
        <f>(Table2[[#This Row],[Current Month High]]/Table2[[#This Row],[Close Price]])-1</f>
        <v>0.17107287232139656</v>
      </c>
      <c r="AI35">
        <v>30.9505729670026</v>
      </c>
      <c r="AJ35">
        <v>137.436485821996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0.08</v>
      </c>
      <c r="AM35" t="s">
        <v>3111</v>
      </c>
      <c r="AN35">
        <v>-13.25</v>
      </c>
      <c r="AO35" t="s">
        <v>3110</v>
      </c>
      <c r="AP35">
        <v>0.24010520860086201</v>
      </c>
      <c r="AQ35">
        <f>(Table2[[#This Row],[Sharpe Ratio]]-AVERAGE(Table2[Sharpe Ratio]))/_xlfn.STDEV.P(Table2[Sharpe Ratio])</f>
        <v>2.0164023326294771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2.4103091318667378</v>
      </c>
      <c r="AS35">
        <f>_xlfn.RANK.AVG(Table2[[#This Row],[1Y Return vs Nifty Z-Score]],Table2[1Y Return vs Nifty Z-Score])</f>
        <v>103</v>
      </c>
      <c r="AT35">
        <f>_xlfn.RANK.AVG(Table2[[#This Row],[6M Return vs Nifty Z-Score]],Table2[6M Return vs Nifty Z-Score])</f>
        <v>101</v>
      </c>
      <c r="AU35">
        <f>_xlfn.RANK.AVG(Table2[[#This Row],[Sharpe Ratio Z-Score]],Table2[Sharpe Ratio Z-Score])</f>
        <v>13</v>
      </c>
      <c r="AV35">
        <f>(Table2[[#This Row],[Rank 1Y]]+Table2[[#This Row],[Rank 6M]]+Table2[[#This Row],[Rank Sharpe]])/3</f>
        <v>72.333333333333329</v>
      </c>
    </row>
    <row r="36" spans="1:48" x14ac:dyDescent="0.3">
      <c r="A36" t="s">
        <v>954</v>
      </c>
      <c r="B36" t="s">
        <v>955</v>
      </c>
      <c r="C36" t="s">
        <v>3076</v>
      </c>
      <c r="D36" t="s">
        <v>257</v>
      </c>
      <c r="E36">
        <v>15027.74220087</v>
      </c>
      <c r="F36">
        <v>1892.45</v>
      </c>
      <c r="G36">
        <v>100.663537593762</v>
      </c>
      <c r="H36">
        <f>(Table2[[#This Row],[1Y Return vs Nifty]]-AVERAGE(Table2[1Y Return vs Nifty]))/_xlfn.STDEV.P(Table2[1Y Return vs Nifty])</f>
        <v>1.0076284791604713</v>
      </c>
      <c r="I36">
        <v>-12.1633554170701</v>
      </c>
      <c r="J36">
        <f>(Table2[[#This Row],[1M Return vs Nifty]]-AVERAGE(Table2[1M Return vs Nifty]))/_xlfn.STDEV.P(Table2[1M Return vs Nifty])</f>
        <v>-1.1438840278287485</v>
      </c>
      <c r="K36">
        <v>84.763618123637798</v>
      </c>
      <c r="L36">
        <f>(Table2[[#This Row],[6M Return vs Nifty]]-AVERAGE(Table2[6M Return vs Nifty]))/_xlfn.STDEV.P(Table2[6M Return vs Nifty])</f>
        <v>2.6090328780206833</v>
      </c>
      <c r="M36">
        <v>-3.5753210978568699</v>
      </c>
      <c r="N36">
        <f>(Table2[[#This Row],[1W Return vs Nifty]]-AVERAGE(Table2[1W Return vs Nifty]))/_xlfn.STDEV.P(Table2[1W Return vs Nifty])</f>
        <v>-0.63053111857463329</v>
      </c>
      <c r="O36">
        <v>2121</v>
      </c>
      <c r="P36">
        <v>2066.61032472436</v>
      </c>
      <c r="Q36">
        <v>1478.1375616354701</v>
      </c>
      <c r="R36">
        <v>27.613810544863799</v>
      </c>
      <c r="S36" s="1">
        <f>(Table2[[#This Row],[Close Price]]-Table2[[#This Row],[20D EMA]])/Table2[[#This Row],[20D EMA]]</f>
        <v>-0.10775577557755774</v>
      </c>
      <c r="T36" s="1">
        <f>(Table2[[#This Row],[Close Price]]-Table2[[#This Row],[50D EMA]])/Table2[[#This Row],[50D EMA]]</f>
        <v>-8.4273422348061233E-2</v>
      </c>
      <c r="U36" s="1">
        <f>(Table2[[#This Row],[Close Price]]-Table2[[#This Row],[200D EMA]])/Table2[[#This Row],[200D EMA]]</f>
        <v>0.28029355935324329</v>
      </c>
      <c r="V36">
        <v>0.57227702693985405</v>
      </c>
      <c r="W36">
        <v>1851.65</v>
      </c>
      <c r="X36">
        <v>1911</v>
      </c>
      <c r="Y36">
        <v>1875.5</v>
      </c>
      <c r="Z36">
        <v>2010.95</v>
      </c>
      <c r="AA36">
        <v>1875.5</v>
      </c>
      <c r="AB36">
        <v>2472</v>
      </c>
      <c r="AC36" s="1">
        <f>(Table2[[#This Row],[Close Price]]/Table2[[#This Row],[Day Low]])-1</f>
        <v>2.2034401749790655E-2</v>
      </c>
      <c r="AD36" s="1">
        <f>(Table2[[#This Row],[Day High]]/Table2[[#This Row],[Close Price]])-1</f>
        <v>9.8021083780284179E-3</v>
      </c>
      <c r="AE36" s="1">
        <f>(Table2[[#This Row],[Close Price]]/Table2[[#This Row],[Current Week Low]])-1</f>
        <v>9.0375899760064549E-3</v>
      </c>
      <c r="AF36" s="1">
        <f>(Table2[[#This Row],[Current Week High]]/Table2[[#This Row],[Close Price]])-1</f>
        <v>6.2617242199265455E-2</v>
      </c>
      <c r="AG36" s="1">
        <f>(Table2[[#This Row],[Close Price]]/Table2[[#This Row],[Current Month Low]])-1</f>
        <v>9.0375899760064549E-3</v>
      </c>
      <c r="AH36" s="1">
        <f>(Table2[[#This Row],[Current Month High]]/Table2[[#This Row],[Close Price]])-1</f>
        <v>0.30624322967581707</v>
      </c>
      <c r="AI36">
        <v>36.236739251814598</v>
      </c>
      <c r="AJ36">
        <v>158.50938197086899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0.13</v>
      </c>
      <c r="AM36" t="s">
        <v>3111</v>
      </c>
      <c r="AN36">
        <v>-15.55</v>
      </c>
      <c r="AO36" t="s">
        <v>3110</v>
      </c>
      <c r="AP36">
        <v>0.15080566520205499</v>
      </c>
      <c r="AQ36">
        <f>(Table2[[#This Row],[Sharpe Ratio]]-AVERAGE(Table2[Sharpe Ratio]))/_xlfn.STDEV.P(Table2[Sharpe Ratio])</f>
        <v>0.99886573866035211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2.8411119494381252</v>
      </c>
      <c r="AS36">
        <f>_xlfn.RANK.AVG(Table2[[#This Row],[1Y Return vs Nifty Z-Score]],Table2[1Y Return vs Nifty Z-Score])</f>
        <v>95</v>
      </c>
      <c r="AT36">
        <f>_xlfn.RANK.AVG(Table2[[#This Row],[6M Return vs Nifty Z-Score]],Table2[6M Return vs Nifty Z-Score])</f>
        <v>13</v>
      </c>
      <c r="AU36">
        <f>_xlfn.RANK.AVG(Table2[[#This Row],[Sharpe Ratio Z-Score]],Table2[Sharpe Ratio Z-Score])</f>
        <v>114</v>
      </c>
      <c r="AV36">
        <f>(Table2[[#This Row],[Rank 1Y]]+Table2[[#This Row],[Rank 6M]]+Table2[[#This Row],[Rank Sharpe]])/3</f>
        <v>74</v>
      </c>
    </row>
    <row r="37" spans="1:48" x14ac:dyDescent="0.3">
      <c r="A37" t="s">
        <v>1378</v>
      </c>
      <c r="B37" t="s">
        <v>1379</v>
      </c>
      <c r="C37" t="s">
        <v>3065</v>
      </c>
      <c r="D37" t="s">
        <v>536</v>
      </c>
      <c r="E37">
        <v>7859.5201800000004</v>
      </c>
      <c r="F37">
        <v>394.2</v>
      </c>
      <c r="G37">
        <v>93.076159869196104</v>
      </c>
      <c r="H37">
        <f>(Table2[[#This Row],[1Y Return vs Nifty]]-AVERAGE(Table2[1Y Return vs Nifty]))/_xlfn.STDEV.P(Table2[1Y Return vs Nifty])</f>
        <v>0.89312540277004882</v>
      </c>
      <c r="I37">
        <v>3.3154479317556902</v>
      </c>
      <c r="J37">
        <f>(Table2[[#This Row],[1M Return vs Nifty]]-AVERAGE(Table2[1M Return vs Nifty]))/_xlfn.STDEV.P(Table2[1M Return vs Nifty])</f>
        <v>0.31990984212171236</v>
      </c>
      <c r="K37">
        <v>32.773699324138398</v>
      </c>
      <c r="L37">
        <f>(Table2[[#This Row],[6M Return vs Nifty]]-AVERAGE(Table2[6M Return vs Nifty]))/_xlfn.STDEV.P(Table2[6M Return vs Nifty])</f>
        <v>0.869589315783036</v>
      </c>
      <c r="M37">
        <v>1.3655627283971501</v>
      </c>
      <c r="N37">
        <f>(Table2[[#This Row],[1W Return vs Nifty]]-AVERAGE(Table2[1W Return vs Nifty]))/_xlfn.STDEV.P(Table2[1W Return vs Nifty])</f>
        <v>0.30585797795299779</v>
      </c>
      <c r="O37">
        <v>389.81</v>
      </c>
      <c r="P37">
        <v>376.68889165853602</v>
      </c>
      <c r="Q37">
        <v>307.18425070008101</v>
      </c>
      <c r="R37">
        <v>54.455335797201599</v>
      </c>
      <c r="S37" s="1">
        <f>(Table2[[#This Row],[Close Price]]-Table2[[#This Row],[20D EMA]])/Table2[[#This Row],[20D EMA]]</f>
        <v>1.1261896821528401E-2</v>
      </c>
      <c r="T37" s="1">
        <f>(Table2[[#This Row],[Close Price]]-Table2[[#This Row],[50D EMA]])/Table2[[#This Row],[50D EMA]]</f>
        <v>4.6486925229899202E-2</v>
      </c>
      <c r="U37" s="1">
        <f>(Table2[[#This Row],[Close Price]]-Table2[[#This Row],[200D EMA]])/Table2[[#This Row],[200D EMA]]</f>
        <v>0.28326891467126908</v>
      </c>
      <c r="V37">
        <v>0.97005676179753797</v>
      </c>
      <c r="W37">
        <v>390.1</v>
      </c>
      <c r="X37">
        <v>395.45</v>
      </c>
      <c r="Y37">
        <v>392.8</v>
      </c>
      <c r="Z37">
        <v>403.8</v>
      </c>
      <c r="AA37">
        <v>378.3</v>
      </c>
      <c r="AB37">
        <v>403.8</v>
      </c>
      <c r="AC37" s="1">
        <f>(Table2[[#This Row],[Close Price]]/Table2[[#This Row],[Day Low]])-1</f>
        <v>1.0510125608818255E-2</v>
      </c>
      <c r="AD37" s="1">
        <f>(Table2[[#This Row],[Day High]]/Table2[[#This Row],[Close Price]])-1</f>
        <v>3.1709791983765001E-3</v>
      </c>
      <c r="AE37" s="1">
        <f>(Table2[[#This Row],[Close Price]]/Table2[[#This Row],[Current Week Low]])-1</f>
        <v>3.5641547861506861E-3</v>
      </c>
      <c r="AF37" s="1">
        <f>(Table2[[#This Row],[Current Week High]]/Table2[[#This Row],[Close Price]])-1</f>
        <v>2.4353120243531201E-2</v>
      </c>
      <c r="AG37" s="1">
        <f>(Table2[[#This Row],[Close Price]]/Table2[[#This Row],[Current Month Low]])-1</f>
        <v>4.2030134813639819E-2</v>
      </c>
      <c r="AH37" s="1">
        <f>(Table2[[#This Row],[Current Month High]]/Table2[[#This Row],[Close Price]])-1</f>
        <v>2.4353120243531201E-2</v>
      </c>
      <c r="AI37">
        <v>12.7859017622797</v>
      </c>
      <c r="AJ37">
        <v>127.301136363636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0.11</v>
      </c>
      <c r="AM37" t="s">
        <v>3111</v>
      </c>
      <c r="AN37">
        <v>1.45</v>
      </c>
      <c r="AO37" t="s">
        <v>3111</v>
      </c>
      <c r="AP37">
        <v>0.32685105492570699</v>
      </c>
      <c r="AQ37">
        <f>(Table2[[#This Row],[Sharpe Ratio]]-AVERAGE(Table2[Sharpe Ratio]))/_xlfn.STDEV.P(Table2[Sharpe Ratio])</f>
        <v>3.0048404550525198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5.3933229936803153</v>
      </c>
      <c r="AS37">
        <f>_xlfn.RANK.AVG(Table2[[#This Row],[1Y Return vs Nifty Z-Score]],Table2[1Y Return vs Nifty Z-Score])</f>
        <v>107</v>
      </c>
      <c r="AT37">
        <f>_xlfn.RANK.AVG(Table2[[#This Row],[6M Return vs Nifty Z-Score]],Table2[6M Return vs Nifty Z-Score])</f>
        <v>119</v>
      </c>
      <c r="AU37">
        <f>_xlfn.RANK.AVG(Table2[[#This Row],[Sharpe Ratio Z-Score]],Table2[Sharpe Ratio Z-Score])</f>
        <v>1</v>
      </c>
      <c r="AV37">
        <f>(Table2[[#This Row],[Rank 1Y]]+Table2[[#This Row],[Rank 6M]]+Table2[[#This Row],[Rank Sharpe]])/3</f>
        <v>75.666666666666671</v>
      </c>
    </row>
    <row r="38" spans="1:48" x14ac:dyDescent="0.3">
      <c r="A38" t="s">
        <v>320</v>
      </c>
      <c r="B38" t="s">
        <v>321</v>
      </c>
      <c r="C38" t="s">
        <v>3071</v>
      </c>
      <c r="D38" t="s">
        <v>92</v>
      </c>
      <c r="E38">
        <v>82291.205756480005</v>
      </c>
      <c r="F38">
        <v>1712.2</v>
      </c>
      <c r="G38">
        <v>147.23182767648501</v>
      </c>
      <c r="H38">
        <f>(Table2[[#This Row],[1Y Return vs Nifty]]-AVERAGE(Table2[1Y Return vs Nifty]))/_xlfn.STDEV.P(Table2[1Y Return vs Nifty])</f>
        <v>1.7104025692718832</v>
      </c>
      <c r="I38">
        <v>16.317347259791401</v>
      </c>
      <c r="J38">
        <f>(Table2[[#This Row],[1M Return vs Nifty]]-AVERAGE(Table2[1M Return vs Nifty]))/_xlfn.STDEV.P(Table2[1M Return vs Nifty])</f>
        <v>1.5494687495637045</v>
      </c>
      <c r="K38">
        <v>40.329874270679703</v>
      </c>
      <c r="L38">
        <f>(Table2[[#This Row],[6M Return vs Nifty]]-AVERAGE(Table2[6M Return vs Nifty]))/_xlfn.STDEV.P(Table2[6M Return vs Nifty])</f>
        <v>1.122398709784806</v>
      </c>
      <c r="M38">
        <v>-3.04146600699961</v>
      </c>
      <c r="N38">
        <f>(Table2[[#This Row],[1W Return vs Nifty]]-AVERAGE(Table2[1W Return vs Nifty]))/_xlfn.STDEV.P(Table2[1W Return vs Nifty])</f>
        <v>-0.52935568037706948</v>
      </c>
      <c r="O38">
        <v>1686.15</v>
      </c>
      <c r="P38">
        <v>1586.6689519583699</v>
      </c>
      <c r="Q38">
        <v>1279.2122704113499</v>
      </c>
      <c r="R38">
        <v>49.358890590443501</v>
      </c>
      <c r="S38" s="1">
        <f>(Table2[[#This Row],[Close Price]]-Table2[[#This Row],[20D EMA]])/Table2[[#This Row],[20D EMA]]</f>
        <v>1.5449396554280433E-2</v>
      </c>
      <c r="T38" s="1">
        <f>(Table2[[#This Row],[Close Price]]-Table2[[#This Row],[50D EMA]])/Table2[[#This Row],[50D EMA]]</f>
        <v>7.9116092797235082E-2</v>
      </c>
      <c r="U38" s="1">
        <f>(Table2[[#This Row],[Close Price]]-Table2[[#This Row],[200D EMA]])/Table2[[#This Row],[200D EMA]]</f>
        <v>0.33847996896513233</v>
      </c>
      <c r="V38">
        <v>1.9851120204641699</v>
      </c>
      <c r="W38">
        <v>1682</v>
      </c>
      <c r="X38">
        <v>1722.7</v>
      </c>
      <c r="Y38">
        <v>1703.15</v>
      </c>
      <c r="Z38">
        <v>1790.15</v>
      </c>
      <c r="AA38">
        <v>1703.15</v>
      </c>
      <c r="AB38">
        <v>1896</v>
      </c>
      <c r="AC38" s="1">
        <f>(Table2[[#This Row],[Close Price]]/Table2[[#This Row],[Day Low]])-1</f>
        <v>1.7954815695600423E-2</v>
      </c>
      <c r="AD38" s="1">
        <f>(Table2[[#This Row],[Day High]]/Table2[[#This Row],[Close Price]])-1</f>
        <v>6.13246116107935E-3</v>
      </c>
      <c r="AE38" s="1">
        <f>(Table2[[#This Row],[Close Price]]/Table2[[#This Row],[Current Week Low]])-1</f>
        <v>5.3136834688665147E-3</v>
      </c>
      <c r="AF38" s="1">
        <f>(Table2[[#This Row],[Current Week High]]/Table2[[#This Row],[Close Price]])-1</f>
        <v>4.5526223572012636E-2</v>
      </c>
      <c r="AG38" s="1">
        <f>(Table2[[#This Row],[Close Price]]/Table2[[#This Row],[Current Month Low]])-1</f>
        <v>5.3136834688665147E-3</v>
      </c>
      <c r="AH38" s="1">
        <f>(Table2[[#This Row],[Current Month High]]/Table2[[#This Row],[Close Price]])-1</f>
        <v>0.10734727251489318</v>
      </c>
      <c r="AI38">
        <v>8.9414182939362608</v>
      </c>
      <c r="AJ38">
        <v>181.80209171359601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0.2</v>
      </c>
      <c r="AM38" t="s">
        <v>3111</v>
      </c>
      <c r="AN38">
        <v>9.98</v>
      </c>
      <c r="AO38" t="s">
        <v>3111</v>
      </c>
      <c r="AP38">
        <v>0.157056976586745</v>
      </c>
      <c r="AQ38">
        <f>(Table2[[#This Row],[Sharpe Ratio]]-AVERAGE(Table2[Sharpe Ratio]))/_xlfn.STDEV.P(Table2[Sharpe Ratio])</f>
        <v>1.0700972125527803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4.9230115607961054</v>
      </c>
      <c r="AS38">
        <f>_xlfn.RANK.AVG(Table2[[#This Row],[1Y Return vs Nifty Z-Score]],Table2[1Y Return vs Nifty Z-Score])</f>
        <v>38</v>
      </c>
      <c r="AT38">
        <f>_xlfn.RANK.AVG(Table2[[#This Row],[6M Return vs Nifty Z-Score]],Table2[6M Return vs Nifty Z-Score])</f>
        <v>91</v>
      </c>
      <c r="AU38">
        <f>_xlfn.RANK.AVG(Table2[[#This Row],[Sharpe Ratio Z-Score]],Table2[Sharpe Ratio Z-Score])</f>
        <v>102</v>
      </c>
      <c r="AV38">
        <f>(Table2[[#This Row],[Rank 1Y]]+Table2[[#This Row],[Rank 6M]]+Table2[[#This Row],[Rank Sharpe]])/3</f>
        <v>77</v>
      </c>
    </row>
    <row r="39" spans="1:48" x14ac:dyDescent="0.3">
      <c r="A39" t="s">
        <v>838</v>
      </c>
      <c r="B39" t="s">
        <v>839</v>
      </c>
      <c r="C39" t="s">
        <v>3076</v>
      </c>
      <c r="D39" t="s">
        <v>257</v>
      </c>
      <c r="E39">
        <v>18009.051375790001</v>
      </c>
      <c r="F39">
        <v>1241.3</v>
      </c>
      <c r="G39">
        <v>123.415399993298</v>
      </c>
      <c r="H39">
        <f>(Table2[[#This Row],[1Y Return vs Nifty]]-AVERAGE(Table2[1Y Return vs Nifty]))/_xlfn.STDEV.P(Table2[1Y Return vs Nifty])</f>
        <v>1.3509827094268321</v>
      </c>
      <c r="I39">
        <v>-3.1311233934293301</v>
      </c>
      <c r="J39">
        <f>(Table2[[#This Row],[1M Return vs Nifty]]-AVERAGE(Table2[1M Return vs Nifty]))/_xlfn.STDEV.P(Table2[1M Return vs Nifty])</f>
        <v>-0.28972718054387331</v>
      </c>
      <c r="K39">
        <v>39.290707469269996</v>
      </c>
      <c r="L39">
        <f>(Table2[[#This Row],[6M Return vs Nifty]]-AVERAGE(Table2[6M Return vs Nifty]))/_xlfn.STDEV.P(Table2[6M Return vs Nifty])</f>
        <v>1.0876309693354671</v>
      </c>
      <c r="M39">
        <v>9.9074933599362591</v>
      </c>
      <c r="N39">
        <f>(Table2[[#This Row],[1W Return vs Nifty]]-AVERAGE(Table2[1W Return vs Nifty]))/_xlfn.STDEV.P(Table2[1W Return vs Nifty])</f>
        <v>1.9247122129316006</v>
      </c>
      <c r="O39">
        <v>1224.57</v>
      </c>
      <c r="P39">
        <v>1232.7060363318101</v>
      </c>
      <c r="Q39">
        <v>974.92670321566004</v>
      </c>
      <c r="R39">
        <v>56.395884373859197</v>
      </c>
      <c r="S39" s="1">
        <f>(Table2[[#This Row],[Close Price]]-Table2[[#This Row],[20D EMA]])/Table2[[#This Row],[20D EMA]]</f>
        <v>1.3661938476363147E-2</v>
      </c>
      <c r="T39" s="1">
        <f>(Table2[[#This Row],[Close Price]]-Table2[[#This Row],[50D EMA]])/Table2[[#This Row],[50D EMA]]</f>
        <v>6.9716245519192187E-3</v>
      </c>
      <c r="U39" s="1">
        <f>(Table2[[#This Row],[Close Price]]-Table2[[#This Row],[200D EMA]])/Table2[[#This Row],[200D EMA]]</f>
        <v>0.27322392125043315</v>
      </c>
      <c r="V39">
        <v>0.95684908452959805</v>
      </c>
      <c r="W39">
        <v>1230.6500000000001</v>
      </c>
      <c r="X39">
        <v>1275</v>
      </c>
      <c r="Y39">
        <v>1225</v>
      </c>
      <c r="Z39">
        <v>1286</v>
      </c>
      <c r="AA39">
        <v>1087.6500000000001</v>
      </c>
      <c r="AB39">
        <v>1286</v>
      </c>
      <c r="AC39" s="1">
        <f>(Table2[[#This Row],[Close Price]]/Table2[[#This Row],[Day Low]])-1</f>
        <v>8.653963352699634E-3</v>
      </c>
      <c r="AD39" s="1">
        <f>(Table2[[#This Row],[Day High]]/Table2[[#This Row],[Close Price]])-1</f>
        <v>2.7148956738902719E-2</v>
      </c>
      <c r="AE39" s="1">
        <f>(Table2[[#This Row],[Close Price]]/Table2[[#This Row],[Current Week Low]])-1</f>
        <v>1.3306122448979663E-2</v>
      </c>
      <c r="AF39" s="1">
        <f>(Table2[[#This Row],[Current Week High]]/Table2[[#This Row],[Close Price]])-1</f>
        <v>3.6010634012728637E-2</v>
      </c>
      <c r="AG39" s="1">
        <f>(Table2[[#This Row],[Close Price]]/Table2[[#This Row],[Current Month Low]])-1</f>
        <v>0.14126787109823913</v>
      </c>
      <c r="AH39" s="1">
        <f>(Table2[[#This Row],[Current Month High]]/Table2[[#This Row],[Close Price]])-1</f>
        <v>3.6010634012728637E-2</v>
      </c>
      <c r="AI39">
        <v>13.663086932664401</v>
      </c>
      <c r="AJ39">
        <v>178.53711790393001</v>
      </c>
      <c r="AK39" t="str">
        <f>IF(AND(Table2[[#This Row],[20D EMA]]&gt;Table2[[#This Row],[50D EMA]],Table2[[#This Row],[50D EMA]]&gt;Table2[[#This Row],[200D EMA]]),"Uptrend","Downtrend/NoTrend")</f>
        <v>Downtrend/NoTrend</v>
      </c>
      <c r="AL39">
        <v>-0.06</v>
      </c>
      <c r="AM39" t="s">
        <v>3110</v>
      </c>
      <c r="AN39">
        <v>1.95</v>
      </c>
      <c r="AO39" t="s">
        <v>3111</v>
      </c>
      <c r="AP39">
        <v>0.18170968776694699</v>
      </c>
      <c r="AQ39">
        <f>(Table2[[#This Row],[Sharpe Ratio]]-AVERAGE(Table2[Sharpe Ratio]))/_xlfn.STDEV.P(Table2[Sharpe Ratio])</f>
        <v>1.3510061042632213</v>
      </c>
      <c r="AR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">
        <f>_xlfn.RANK.AVG(Table2[[#This Row],[1Y Return vs Nifty Z-Score]],Table2[1Y Return vs Nifty Z-Score])</f>
        <v>66</v>
      </c>
      <c r="AT39">
        <f>_xlfn.RANK.AVG(Table2[[#This Row],[6M Return vs Nifty Z-Score]],Table2[6M Return vs Nifty Z-Score])</f>
        <v>97</v>
      </c>
      <c r="AU39">
        <f>_xlfn.RANK.AVG(Table2[[#This Row],[Sharpe Ratio Z-Score]],Table2[Sharpe Ratio Z-Score])</f>
        <v>69</v>
      </c>
      <c r="AV39">
        <f>(Table2[[#This Row],[Rank 1Y]]+Table2[[#This Row],[Rank 6M]]+Table2[[#This Row],[Rank Sharpe]])/3</f>
        <v>77.333333333333329</v>
      </c>
    </row>
    <row r="40" spans="1:48" x14ac:dyDescent="0.3">
      <c r="A40" t="s">
        <v>1386</v>
      </c>
      <c r="B40" t="s">
        <v>1387</v>
      </c>
      <c r="C40" t="s">
        <v>3068</v>
      </c>
      <c r="D40" t="s">
        <v>46</v>
      </c>
      <c r="E40">
        <v>7781.9697390499996</v>
      </c>
      <c r="F40">
        <v>570.04999999999995</v>
      </c>
      <c r="G40">
        <v>71.126544799003</v>
      </c>
      <c r="H40">
        <f>(Table2[[#This Row],[1Y Return vs Nifty]]-AVERAGE(Table2[1Y Return vs Nifty]))/_xlfn.STDEV.P(Table2[1Y Return vs Nifty])</f>
        <v>0.56187809410037448</v>
      </c>
      <c r="I40">
        <v>14.6460122992493</v>
      </c>
      <c r="J40">
        <f>(Table2[[#This Row],[1M Return vs Nifty]]-AVERAGE(Table2[1M Return vs Nifty]))/_xlfn.STDEV.P(Table2[1M Return vs Nifty])</f>
        <v>1.3914145502343351</v>
      </c>
      <c r="K40">
        <v>54.855449851415301</v>
      </c>
      <c r="L40">
        <f>(Table2[[#This Row],[6M Return vs Nifty]]-AVERAGE(Table2[6M Return vs Nifty]))/_xlfn.STDEV.P(Table2[6M Return vs Nifty])</f>
        <v>1.6083855994575438</v>
      </c>
      <c r="M40">
        <v>2.79411410402883</v>
      </c>
      <c r="N40">
        <f>(Table2[[#This Row],[1W Return vs Nifty]]-AVERAGE(Table2[1W Return vs Nifty]))/_xlfn.STDEV.P(Table2[1W Return vs Nifty])</f>
        <v>0.5765949511364431</v>
      </c>
      <c r="O40">
        <v>534.53</v>
      </c>
      <c r="P40">
        <v>490.27732061993498</v>
      </c>
      <c r="Q40">
        <v>383.43210368536899</v>
      </c>
      <c r="R40">
        <v>68.029653607997204</v>
      </c>
      <c r="S40" s="1">
        <f>(Table2[[#This Row],[Close Price]]-Table2[[#This Row],[20D EMA]])/Table2[[#This Row],[20D EMA]]</f>
        <v>6.6450900791349382E-2</v>
      </c>
      <c r="T40" s="1">
        <f>(Table2[[#This Row],[Close Price]]-Table2[[#This Row],[50D EMA]])/Table2[[#This Row],[50D EMA]]</f>
        <v>0.16270929946177357</v>
      </c>
      <c r="U40" s="1">
        <f>(Table2[[#This Row],[Close Price]]-Table2[[#This Row],[200D EMA]])/Table2[[#This Row],[200D EMA]]</f>
        <v>0.48670388973940248</v>
      </c>
      <c r="V40">
        <v>0.95378340270011996</v>
      </c>
      <c r="W40">
        <v>568.45000000000005</v>
      </c>
      <c r="X40">
        <v>584.65</v>
      </c>
      <c r="Y40">
        <v>540.15</v>
      </c>
      <c r="Z40">
        <v>589.04999999999995</v>
      </c>
      <c r="AA40">
        <v>525.04999999999995</v>
      </c>
      <c r="AB40">
        <v>589.04999999999995</v>
      </c>
      <c r="AC40" s="1">
        <f>(Table2[[#This Row],[Close Price]]/Table2[[#This Row],[Day Low]])-1</f>
        <v>2.8146714750636459E-3</v>
      </c>
      <c r="AD40" s="1">
        <f>(Table2[[#This Row],[Day High]]/Table2[[#This Row],[Close Price]])-1</f>
        <v>2.5611788439610539E-2</v>
      </c>
      <c r="AE40" s="1">
        <f>(Table2[[#This Row],[Close Price]]/Table2[[#This Row],[Current Week Low]])-1</f>
        <v>5.53549939831528E-2</v>
      </c>
      <c r="AF40" s="1">
        <f>(Table2[[#This Row],[Current Week High]]/Table2[[#This Row],[Close Price]])-1</f>
        <v>3.3330409613191891E-2</v>
      </c>
      <c r="AG40" s="1">
        <f>(Table2[[#This Row],[Close Price]]/Table2[[#This Row],[Current Month Low]])-1</f>
        <v>8.5706123226359399E-2</v>
      </c>
      <c r="AH40" s="1">
        <f>(Table2[[#This Row],[Current Month High]]/Table2[[#This Row],[Close Price]])-1</f>
        <v>3.3330409613191891E-2</v>
      </c>
      <c r="AI40">
        <v>2.6054917097990899</v>
      </c>
      <c r="AJ40">
        <v>136.24870466321201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0.33</v>
      </c>
      <c r="AM40" t="s">
        <v>3111</v>
      </c>
      <c r="AN40">
        <v>7.47</v>
      </c>
      <c r="AO40" t="s">
        <v>3111</v>
      </c>
      <c r="AP40">
        <v>0.20928774736470099</v>
      </c>
      <c r="AQ40">
        <f>(Table2[[#This Row],[Sharpe Ratio]]-AVERAGE(Table2[Sharpe Ratio]))/_xlfn.STDEV.P(Table2[Sharpe Ratio])</f>
        <v>1.6652483026365561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5.8035214975652529</v>
      </c>
      <c r="AS40">
        <f>_xlfn.RANK.AVG(Table2[[#This Row],[1Y Return vs Nifty Z-Score]],Table2[1Y Return vs Nifty Z-Score])</f>
        <v>153</v>
      </c>
      <c r="AT40">
        <f>_xlfn.RANK.AVG(Table2[[#This Row],[6M Return vs Nifty Z-Score]],Table2[6M Return vs Nifty Z-Score])</f>
        <v>56</v>
      </c>
      <c r="AU40">
        <f>_xlfn.RANK.AVG(Table2[[#This Row],[Sharpe Ratio Z-Score]],Table2[Sharpe Ratio Z-Score])</f>
        <v>33</v>
      </c>
      <c r="AV40">
        <f>(Table2[[#This Row],[Rank 1Y]]+Table2[[#This Row],[Rank 6M]]+Table2[[#This Row],[Rank Sharpe]])/3</f>
        <v>80.666666666666671</v>
      </c>
    </row>
    <row r="41" spans="1:48" x14ac:dyDescent="0.3">
      <c r="A41" t="s">
        <v>1140</v>
      </c>
      <c r="B41" t="s">
        <v>1141</v>
      </c>
      <c r="C41" t="s">
        <v>622</v>
      </c>
      <c r="D41" t="s">
        <v>465</v>
      </c>
      <c r="E41">
        <v>10516.33044532</v>
      </c>
      <c r="F41">
        <v>401.8</v>
      </c>
      <c r="G41">
        <v>153.351333687324</v>
      </c>
      <c r="H41">
        <f>(Table2[[#This Row],[1Y Return vs Nifty]]-AVERAGE(Table2[1Y Return vs Nifty]))/_xlfn.STDEV.P(Table2[1Y Return vs Nifty])</f>
        <v>1.8027536146089382</v>
      </c>
      <c r="I41">
        <v>5.6923424588423401</v>
      </c>
      <c r="J41">
        <f>(Table2[[#This Row],[1M Return vs Nifty]]-AVERAGE(Table2[1M Return vs Nifty]))/_xlfn.STDEV.P(Table2[1M Return vs Nifty])</f>
        <v>0.54468714304479537</v>
      </c>
      <c r="K41">
        <v>31.045700151436002</v>
      </c>
      <c r="L41">
        <f>(Table2[[#This Row],[6M Return vs Nifty]]-AVERAGE(Table2[6M Return vs Nifty]))/_xlfn.STDEV.P(Table2[6M Return vs Nifty])</f>
        <v>0.81177508744963633</v>
      </c>
      <c r="M41">
        <v>4.1662592639691303</v>
      </c>
      <c r="N41">
        <f>(Table2[[#This Row],[1W Return vs Nifty]]-AVERAGE(Table2[1W Return vs Nifty]))/_xlfn.STDEV.P(Table2[1W Return vs Nifty])</f>
        <v>0.83664190058989552</v>
      </c>
      <c r="O41">
        <v>383.76</v>
      </c>
      <c r="P41">
        <v>372.97182418850502</v>
      </c>
      <c r="Q41">
        <v>306.513059157535</v>
      </c>
      <c r="R41">
        <v>67.454960527969007</v>
      </c>
      <c r="S41" s="1">
        <f>(Table2[[#This Row],[Close Price]]-Table2[[#This Row],[20D EMA]])/Table2[[#This Row],[20D EMA]]</f>
        <v>4.7008547008547064E-2</v>
      </c>
      <c r="T41" s="1">
        <f>(Table2[[#This Row],[Close Price]]-Table2[[#This Row],[50D EMA]])/Table2[[#This Row],[50D EMA]]</f>
        <v>7.7293173215478156E-2</v>
      </c>
      <c r="U41" s="1">
        <f>(Table2[[#This Row],[Close Price]]-Table2[[#This Row],[200D EMA]])/Table2[[#This Row],[200D EMA]]</f>
        <v>0.31087400029338219</v>
      </c>
      <c r="V41">
        <v>1.92923943784918</v>
      </c>
      <c r="W41">
        <v>392.1</v>
      </c>
      <c r="X41">
        <v>410</v>
      </c>
      <c r="Y41">
        <v>376</v>
      </c>
      <c r="Z41">
        <v>404.7</v>
      </c>
      <c r="AA41">
        <v>350</v>
      </c>
      <c r="AB41">
        <v>421.3</v>
      </c>
      <c r="AC41" s="1">
        <f>(Table2[[#This Row],[Close Price]]/Table2[[#This Row],[Day Low]])-1</f>
        <v>2.4738587095128661E-2</v>
      </c>
      <c r="AD41" s="1">
        <f>(Table2[[#This Row],[Day High]]/Table2[[#This Row],[Close Price]])-1</f>
        <v>2.0408163265306145E-2</v>
      </c>
      <c r="AE41" s="1">
        <f>(Table2[[#This Row],[Close Price]]/Table2[[#This Row],[Current Week Low]])-1</f>
        <v>6.8617021276595747E-2</v>
      </c>
      <c r="AF41" s="1">
        <f>(Table2[[#This Row],[Current Week High]]/Table2[[#This Row],[Close Price]])-1</f>
        <v>7.2175211548033413E-3</v>
      </c>
      <c r="AG41" s="1">
        <f>(Table2[[#This Row],[Close Price]]/Table2[[#This Row],[Current Month Low]])-1</f>
        <v>0.14800000000000013</v>
      </c>
      <c r="AH41" s="1">
        <f>(Table2[[#This Row],[Current Month High]]/Table2[[#This Row],[Close Price]])-1</f>
        <v>4.8531607765057272E-2</v>
      </c>
      <c r="AI41">
        <v>5.3908692933083202</v>
      </c>
      <c r="AJ41">
        <v>190.094339622641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0.03</v>
      </c>
      <c r="AM41" t="s">
        <v>3111</v>
      </c>
      <c r="AN41">
        <v>4.01</v>
      </c>
      <c r="AO41" t="s">
        <v>3111</v>
      </c>
      <c r="AP41">
        <v>0.173827162096058</v>
      </c>
      <c r="AQ41">
        <f>(Table2[[#This Row],[Sharpe Ratio]]-AVERAGE(Table2[Sharpe Ratio]))/_xlfn.STDEV.P(Table2[Sharpe Ratio])</f>
        <v>1.2611875226920894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5.2570452683853546</v>
      </c>
      <c r="AS41">
        <f>_xlfn.RANK.AVG(Table2[[#This Row],[1Y Return vs Nifty Z-Score]],Table2[1Y Return vs Nifty Z-Score])</f>
        <v>35</v>
      </c>
      <c r="AT41">
        <f>_xlfn.RANK.AVG(Table2[[#This Row],[6M Return vs Nifty Z-Score]],Table2[6M Return vs Nifty Z-Score])</f>
        <v>129</v>
      </c>
      <c r="AU41">
        <f>_xlfn.RANK.AVG(Table2[[#This Row],[Sharpe Ratio Z-Score]],Table2[Sharpe Ratio Z-Score])</f>
        <v>85</v>
      </c>
      <c r="AV41">
        <f>(Table2[[#This Row],[Rank 1Y]]+Table2[[#This Row],[Rank 6M]]+Table2[[#This Row],[Rank Sharpe]])/3</f>
        <v>83</v>
      </c>
    </row>
    <row r="42" spans="1:48" x14ac:dyDescent="0.3">
      <c r="A42" t="s">
        <v>813</v>
      </c>
      <c r="B42" t="s">
        <v>814</v>
      </c>
      <c r="C42" t="s">
        <v>3076</v>
      </c>
      <c r="D42" t="s">
        <v>159</v>
      </c>
      <c r="E42">
        <v>19104.4123965</v>
      </c>
      <c r="F42">
        <v>799</v>
      </c>
      <c r="G42">
        <v>135.501335987423</v>
      </c>
      <c r="H42">
        <f>(Table2[[#This Row],[1Y Return vs Nifty]]-AVERAGE(Table2[1Y Return vs Nifty]))/_xlfn.STDEV.P(Table2[1Y Return vs Nifty])</f>
        <v>1.5333746902431331</v>
      </c>
      <c r="I42">
        <v>-0.65161254752598097</v>
      </c>
      <c r="J42">
        <f>(Table2[[#This Row],[1M Return vs Nifty]]-AVERAGE(Table2[1M Return vs Nifty]))/_xlfn.STDEV.P(Table2[1M Return vs Nifty])</f>
        <v>-5.5245696742069271E-2</v>
      </c>
      <c r="K42">
        <v>32.033853684833801</v>
      </c>
      <c r="L42">
        <f>(Table2[[#This Row],[6M Return vs Nifty]]-AVERAGE(Table2[6M Return vs Nifty]))/_xlfn.STDEV.P(Table2[6M Return vs Nifty])</f>
        <v>0.84483606045865234</v>
      </c>
      <c r="M42">
        <v>1.47412553705988</v>
      </c>
      <c r="N42">
        <f>(Table2[[#This Row],[1W Return vs Nifty]]-AVERAGE(Table2[1W Return vs Nifty]))/_xlfn.STDEV.P(Table2[1W Return vs Nifty])</f>
        <v>0.32643264311311104</v>
      </c>
      <c r="O42">
        <v>807.69</v>
      </c>
      <c r="P42">
        <v>810.36963932231095</v>
      </c>
      <c r="Q42">
        <v>655.06498345771899</v>
      </c>
      <c r="R42">
        <v>47.265577452731598</v>
      </c>
      <c r="S42" s="1">
        <f>(Table2[[#This Row],[Close Price]]-Table2[[#This Row],[20D EMA]])/Table2[[#This Row],[20D EMA]]</f>
        <v>-1.0759078359271569E-2</v>
      </c>
      <c r="T42" s="1">
        <f>(Table2[[#This Row],[Close Price]]-Table2[[#This Row],[50D EMA]])/Table2[[#This Row],[50D EMA]]</f>
        <v>-1.4030189151482835E-2</v>
      </c>
      <c r="U42" s="1">
        <f>(Table2[[#This Row],[Close Price]]-Table2[[#This Row],[200D EMA]])/Table2[[#This Row],[200D EMA]]</f>
        <v>0.21972631750598107</v>
      </c>
      <c r="V42">
        <v>1.2303338591972299</v>
      </c>
      <c r="W42">
        <v>781</v>
      </c>
      <c r="X42">
        <v>809.4</v>
      </c>
      <c r="Y42">
        <v>795.3</v>
      </c>
      <c r="Z42">
        <v>850</v>
      </c>
      <c r="AA42">
        <v>745</v>
      </c>
      <c r="AB42">
        <v>853</v>
      </c>
      <c r="AC42" s="1">
        <f>(Table2[[#This Row],[Close Price]]/Table2[[#This Row],[Day Low]])-1</f>
        <v>2.3047375160051287E-2</v>
      </c>
      <c r="AD42" s="1">
        <f>(Table2[[#This Row],[Day High]]/Table2[[#This Row],[Close Price]])-1</f>
        <v>1.3016270337922409E-2</v>
      </c>
      <c r="AE42" s="1">
        <f>(Table2[[#This Row],[Close Price]]/Table2[[#This Row],[Current Week Low]])-1</f>
        <v>4.6523324531624333E-3</v>
      </c>
      <c r="AF42" s="1">
        <f>(Table2[[#This Row],[Current Week High]]/Table2[[#This Row],[Close Price]])-1</f>
        <v>6.3829787234042534E-2</v>
      </c>
      <c r="AG42" s="1">
        <f>(Table2[[#This Row],[Close Price]]/Table2[[#This Row],[Current Month Low]])-1</f>
        <v>7.2483221476510096E-2</v>
      </c>
      <c r="AH42" s="1">
        <f>(Table2[[#This Row],[Current Month High]]/Table2[[#This Row],[Close Price]])-1</f>
        <v>6.758448060075084E-2</v>
      </c>
      <c r="AI42">
        <v>19.2069091351417</v>
      </c>
      <c r="AJ42">
        <v>174.03333333333299</v>
      </c>
      <c r="AK42" t="str">
        <f>IF(AND(Table2[[#This Row],[20D EMA]]&gt;Table2[[#This Row],[50D EMA]],Table2[[#This Row],[50D EMA]]&gt;Table2[[#This Row],[200D EMA]]),"Uptrend","Downtrend/NoTrend")</f>
        <v>Downtrend/NoTrend</v>
      </c>
      <c r="AL42">
        <v>-0.1</v>
      </c>
      <c r="AM42" t="s">
        <v>3110</v>
      </c>
      <c r="AN42">
        <v>0.28000000000000003</v>
      </c>
      <c r="AO42" t="s">
        <v>3111</v>
      </c>
      <c r="AP42">
        <v>0.17808430375767101</v>
      </c>
      <c r="AQ42">
        <f>(Table2[[#This Row],[Sharpe Ratio]]-AVERAGE(Table2[Sharpe Ratio]))/_xlfn.STDEV.P(Table2[Sharpe Ratio])</f>
        <v>1.3096961405587697</v>
      </c>
      <c r="AR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">
        <f>_xlfn.RANK.AVG(Table2[[#This Row],[1Y Return vs Nifty Z-Score]],Table2[1Y Return vs Nifty Z-Score])</f>
        <v>52</v>
      </c>
      <c r="AT42">
        <f>_xlfn.RANK.AVG(Table2[[#This Row],[6M Return vs Nifty Z-Score]],Table2[6M Return vs Nifty Z-Score])</f>
        <v>125</v>
      </c>
      <c r="AU42">
        <f>_xlfn.RANK.AVG(Table2[[#This Row],[Sharpe Ratio Z-Score]],Table2[Sharpe Ratio Z-Score])</f>
        <v>73</v>
      </c>
      <c r="AV42">
        <f>(Table2[[#This Row],[Rank 1Y]]+Table2[[#This Row],[Rank 6M]]+Table2[[#This Row],[Rank Sharpe]])/3</f>
        <v>83.333333333333329</v>
      </c>
    </row>
    <row r="43" spans="1:48" x14ac:dyDescent="0.3">
      <c r="A43" t="s">
        <v>302</v>
      </c>
      <c r="B43" t="s">
        <v>303</v>
      </c>
      <c r="C43" t="s">
        <v>3079</v>
      </c>
      <c r="D43" t="s">
        <v>304</v>
      </c>
      <c r="E43">
        <v>91068.286451449996</v>
      </c>
      <c r="F43">
        <v>10063.9</v>
      </c>
      <c r="G43">
        <v>119.38218941286701</v>
      </c>
      <c r="H43">
        <f>(Table2[[#This Row],[1Y Return vs Nifty]]-AVERAGE(Table2[1Y Return vs Nifty]))/_xlfn.STDEV.P(Table2[1Y Return vs Nifty])</f>
        <v>1.2901164871357609</v>
      </c>
      <c r="I43">
        <v>-15.4121430809766</v>
      </c>
      <c r="J43">
        <f>(Table2[[#This Row],[1M Return vs Nifty]]-AVERAGE(Table2[1M Return vs Nifty]))/_xlfn.STDEV.P(Table2[1M Return vs Nifty])</f>
        <v>-1.4511142031870889</v>
      </c>
      <c r="K43">
        <v>32.672193635024499</v>
      </c>
      <c r="L43">
        <f>(Table2[[#This Row],[6M Return vs Nifty]]-AVERAGE(Table2[6M Return vs Nifty]))/_xlfn.STDEV.P(Table2[6M Return vs Nifty])</f>
        <v>0.86619320704625202</v>
      </c>
      <c r="M43">
        <v>-3.27866804083361</v>
      </c>
      <c r="N43">
        <f>(Table2[[#This Row],[1W Return vs Nifty]]-AVERAGE(Table2[1W Return vs Nifty]))/_xlfn.STDEV.P(Table2[1W Return vs Nifty])</f>
        <v>-0.57430986387276473</v>
      </c>
      <c r="O43">
        <v>10559.22</v>
      </c>
      <c r="P43">
        <v>10408.059867169801</v>
      </c>
      <c r="Q43">
        <v>8413.7309134086499</v>
      </c>
      <c r="R43">
        <v>28.371931208026101</v>
      </c>
      <c r="S43" s="1">
        <f>(Table2[[#This Row],[Close Price]]-Table2[[#This Row],[20D EMA]])/Table2[[#This Row],[20D EMA]]</f>
        <v>-4.6908767882476145E-2</v>
      </c>
      <c r="T43" s="1">
        <f>(Table2[[#This Row],[Close Price]]-Table2[[#This Row],[50D EMA]])/Table2[[#This Row],[50D EMA]]</f>
        <v>-3.3066668674282561E-2</v>
      </c>
      <c r="U43" s="1">
        <f>(Table2[[#This Row],[Close Price]]-Table2[[#This Row],[200D EMA]])/Table2[[#This Row],[200D EMA]]</f>
        <v>0.19612810340315692</v>
      </c>
      <c r="V43">
        <v>0.37712461782603202</v>
      </c>
      <c r="W43">
        <v>9967.5499999999993</v>
      </c>
      <c r="X43">
        <v>10178.85</v>
      </c>
      <c r="Y43">
        <v>10000</v>
      </c>
      <c r="Z43">
        <v>10343.950000000001</v>
      </c>
      <c r="AA43">
        <v>10000</v>
      </c>
      <c r="AB43">
        <v>10919.95</v>
      </c>
      <c r="AC43" s="1">
        <f>(Table2[[#This Row],[Close Price]]/Table2[[#This Row],[Day Low]])-1</f>
        <v>9.6663673620900337E-3</v>
      </c>
      <c r="AD43" s="1">
        <f>(Table2[[#This Row],[Day High]]/Table2[[#This Row],[Close Price]])-1</f>
        <v>1.142201333479087E-2</v>
      </c>
      <c r="AE43" s="1">
        <f>(Table2[[#This Row],[Close Price]]/Table2[[#This Row],[Current Week Low]])-1</f>
        <v>6.3899999999998958E-3</v>
      </c>
      <c r="AF43" s="1">
        <f>(Table2[[#This Row],[Current Week High]]/Table2[[#This Row],[Close Price]])-1</f>
        <v>2.7827184292371854E-2</v>
      </c>
      <c r="AG43" s="1">
        <f>(Table2[[#This Row],[Close Price]]/Table2[[#This Row],[Current Month Low]])-1</f>
        <v>6.3899999999998958E-3</v>
      </c>
      <c r="AH43" s="1">
        <f>(Table2[[#This Row],[Current Month High]]/Table2[[#This Row],[Close Price]])-1</f>
        <v>8.5061457287930242E-2</v>
      </c>
      <c r="AI43">
        <v>30.5645557191948</v>
      </c>
      <c r="AJ43">
        <v>151.32324092238201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0.01</v>
      </c>
      <c r="AM43" t="s">
        <v>3111</v>
      </c>
      <c r="AN43">
        <v>-8.23</v>
      </c>
      <c r="AO43" t="s">
        <v>3110</v>
      </c>
      <c r="AP43">
        <v>0.18872287163075899</v>
      </c>
      <c r="AQ43">
        <f>(Table2[[#This Row],[Sharpe Ratio]]-AVERAGE(Table2[Sharpe Ratio]))/_xlfn.STDEV.P(Table2[Sharpe Ratio])</f>
        <v>1.4309188445758199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1.5618044716979789</v>
      </c>
      <c r="AS43">
        <f>_xlfn.RANK.AVG(Table2[[#This Row],[1Y Return vs Nifty Z-Score]],Table2[1Y Return vs Nifty Z-Score])</f>
        <v>71</v>
      </c>
      <c r="AT43">
        <f>_xlfn.RANK.AVG(Table2[[#This Row],[6M Return vs Nifty Z-Score]],Table2[6M Return vs Nifty Z-Score])</f>
        <v>121</v>
      </c>
      <c r="AU43">
        <f>_xlfn.RANK.AVG(Table2[[#This Row],[Sharpe Ratio Z-Score]],Table2[Sharpe Ratio Z-Score])</f>
        <v>60</v>
      </c>
      <c r="AV43">
        <f>(Table2[[#This Row],[Rank 1Y]]+Table2[[#This Row],[Rank 6M]]+Table2[[#This Row],[Rank Sharpe]])/3</f>
        <v>84</v>
      </c>
    </row>
    <row r="44" spans="1:48" x14ac:dyDescent="0.3">
      <c r="A44" t="s">
        <v>569</v>
      </c>
      <c r="B44" t="s">
        <v>570</v>
      </c>
      <c r="C44" t="s">
        <v>3076</v>
      </c>
      <c r="D44" t="s">
        <v>226</v>
      </c>
      <c r="E44">
        <v>34232.040567725002</v>
      </c>
      <c r="F44">
        <v>8522.15</v>
      </c>
      <c r="G44">
        <v>77.492047559625803</v>
      </c>
      <c r="H44">
        <f>(Table2[[#This Row],[1Y Return vs Nifty]]-AVERAGE(Table2[1Y Return vs Nifty]))/_xlfn.STDEV.P(Table2[1Y Return vs Nifty])</f>
        <v>0.65794153990763327</v>
      </c>
      <c r="I44">
        <v>-3.4517874090094902</v>
      </c>
      <c r="J44">
        <f>(Table2[[#This Row],[1M Return vs Nifty]]-AVERAGE(Table2[1M Return vs Nifty]))/_xlfn.STDEV.P(Table2[1M Return vs Nifty])</f>
        <v>-0.32005161905129476</v>
      </c>
      <c r="K44">
        <v>31.440587981101</v>
      </c>
      <c r="L44">
        <f>(Table2[[#This Row],[6M Return vs Nifty]]-AVERAGE(Table2[6M Return vs Nifty]))/_xlfn.STDEV.P(Table2[6M Return vs Nifty])</f>
        <v>0.82498697754251704</v>
      </c>
      <c r="M44">
        <v>-0.98484493057516997</v>
      </c>
      <c r="N44">
        <f>(Table2[[#This Row],[1W Return vs Nifty]]-AVERAGE(Table2[1W Return vs Nifty]))/_xlfn.STDEV.P(Table2[1W Return vs Nifty])</f>
        <v>-0.1395878535320437</v>
      </c>
      <c r="O44">
        <v>8446.8700000000008</v>
      </c>
      <c r="P44">
        <v>8309.9986117109092</v>
      </c>
      <c r="Q44">
        <v>6925.4396279080302</v>
      </c>
      <c r="R44">
        <v>54.110344909128898</v>
      </c>
      <c r="S44" s="1">
        <f>(Table2[[#This Row],[Close Price]]-Table2[[#This Row],[20D EMA]])/Table2[[#This Row],[20D EMA]]</f>
        <v>8.9121769365455884E-3</v>
      </c>
      <c r="T44" s="1">
        <f>(Table2[[#This Row],[Close Price]]-Table2[[#This Row],[50D EMA]])/Table2[[#This Row],[50D EMA]]</f>
        <v>2.552965387865588E-2</v>
      </c>
      <c r="U44" s="1">
        <f>(Table2[[#This Row],[Close Price]]-Table2[[#This Row],[200D EMA]])/Table2[[#This Row],[200D EMA]]</f>
        <v>0.2305572581497311</v>
      </c>
      <c r="V44">
        <v>1.7279130187762699</v>
      </c>
      <c r="W44">
        <v>8324.9</v>
      </c>
      <c r="X44">
        <v>8593.9500000000007</v>
      </c>
      <c r="Y44">
        <v>8169.95</v>
      </c>
      <c r="Z44">
        <v>8617.15</v>
      </c>
      <c r="AA44">
        <v>8081</v>
      </c>
      <c r="AB44">
        <v>9329.9500000000007</v>
      </c>
      <c r="AC44" s="1">
        <f>(Table2[[#This Row],[Close Price]]/Table2[[#This Row],[Day Low]])-1</f>
        <v>2.3693978306045693E-2</v>
      </c>
      <c r="AD44" s="1">
        <f>(Table2[[#This Row],[Day High]]/Table2[[#This Row],[Close Price]])-1</f>
        <v>8.4251039937106587E-3</v>
      </c>
      <c r="AE44" s="1">
        <f>(Table2[[#This Row],[Close Price]]/Table2[[#This Row],[Current Week Low]])-1</f>
        <v>4.3109198954705885E-2</v>
      </c>
      <c r="AF44" s="1">
        <f>(Table2[[#This Row],[Current Week High]]/Table2[[#This Row],[Close Price]])-1</f>
        <v>1.1147421718697759E-2</v>
      </c>
      <c r="AG44" s="1">
        <f>(Table2[[#This Row],[Close Price]]/Table2[[#This Row],[Current Month Low]])-1</f>
        <v>5.4591015963370904E-2</v>
      </c>
      <c r="AH44" s="1">
        <f>(Table2[[#This Row],[Current Month High]]/Table2[[#This Row],[Close Price]])-1</f>
        <v>9.4788286993305881E-2</v>
      </c>
      <c r="AI44">
        <v>14.903740357680199</v>
      </c>
      <c r="AJ44">
        <v>109.754241516966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0.04</v>
      </c>
      <c r="AM44" t="s">
        <v>3111</v>
      </c>
      <c r="AN44">
        <v>3.92</v>
      </c>
      <c r="AO44" t="s">
        <v>3111</v>
      </c>
      <c r="AP44">
        <v>0.27787974470867999</v>
      </c>
      <c r="AQ44">
        <f>(Table2[[#This Row],[Sharpe Ratio]]-AVERAGE(Table2[Sharpe Ratio]))/_xlfn.STDEV.P(Table2[Sharpe Ratio])</f>
        <v>2.4468297608891638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3.470118805755976</v>
      </c>
      <c r="AS44">
        <f>_xlfn.RANK.AVG(Table2[[#This Row],[1Y Return vs Nifty Z-Score]],Table2[1Y Return vs Nifty Z-Score])</f>
        <v>131</v>
      </c>
      <c r="AT44">
        <f>_xlfn.RANK.AVG(Table2[[#This Row],[6M Return vs Nifty Z-Score]],Table2[6M Return vs Nifty Z-Score])</f>
        <v>127</v>
      </c>
      <c r="AU44">
        <f>_xlfn.RANK.AVG(Table2[[#This Row],[Sharpe Ratio Z-Score]],Table2[Sharpe Ratio Z-Score])</f>
        <v>3</v>
      </c>
      <c r="AV44">
        <f>(Table2[[#This Row],[Rank 1Y]]+Table2[[#This Row],[Rank 6M]]+Table2[[#This Row],[Rank Sharpe]])/3</f>
        <v>87</v>
      </c>
    </row>
    <row r="45" spans="1:48" x14ac:dyDescent="0.3">
      <c r="A45" t="s">
        <v>345</v>
      </c>
      <c r="B45" t="s">
        <v>346</v>
      </c>
      <c r="C45" t="s">
        <v>3077</v>
      </c>
      <c r="D45" t="s">
        <v>347</v>
      </c>
      <c r="E45">
        <v>71719.242393424996</v>
      </c>
      <c r="F45">
        <v>11986.15</v>
      </c>
      <c r="G45">
        <v>125.45948100602401</v>
      </c>
      <c r="H45">
        <f>(Table2[[#This Row],[1Y Return vs Nifty]]-AVERAGE(Table2[1Y Return vs Nifty]))/_xlfn.STDEV.P(Table2[1Y Return vs Nifty])</f>
        <v>1.381830463795324</v>
      </c>
      <c r="I45">
        <v>-5.7607393825211002</v>
      </c>
      <c r="J45">
        <f>(Table2[[#This Row],[1M Return vs Nifty]]-AVERAGE(Table2[1M Return vs Nifty]))/_xlfn.STDEV.P(Table2[1M Return vs Nifty])</f>
        <v>-0.53840375317106215</v>
      </c>
      <c r="K45">
        <v>77.752396060038606</v>
      </c>
      <c r="L45">
        <f>(Table2[[#This Row],[6M Return vs Nifty]]-AVERAGE(Table2[6M Return vs Nifty]))/_xlfn.STDEV.P(Table2[6M Return vs Nifty])</f>
        <v>2.3744561492325706</v>
      </c>
      <c r="M45">
        <v>0.99589757819381297</v>
      </c>
      <c r="N45">
        <f>(Table2[[#This Row],[1W Return vs Nifty]]-AVERAGE(Table2[1W Return vs Nifty]))/_xlfn.STDEV.P(Table2[1W Return vs Nifty])</f>
        <v>0.23579957783896571</v>
      </c>
      <c r="O45">
        <v>11634.45</v>
      </c>
      <c r="P45">
        <v>11140.383000383301</v>
      </c>
      <c r="Q45">
        <v>8508.3174979773994</v>
      </c>
      <c r="R45">
        <v>60.643419502288502</v>
      </c>
      <c r="S45" s="1">
        <f>(Table2[[#This Row],[Close Price]]-Table2[[#This Row],[20D EMA]])/Table2[[#This Row],[20D EMA]]</f>
        <v>3.0229190034767341E-2</v>
      </c>
      <c r="T45" s="1">
        <f>(Table2[[#This Row],[Close Price]]-Table2[[#This Row],[50D EMA]])/Table2[[#This Row],[50D EMA]]</f>
        <v>7.5919023572851935E-2</v>
      </c>
      <c r="U45" s="1">
        <f>(Table2[[#This Row],[Close Price]]-Table2[[#This Row],[200D EMA]])/Table2[[#This Row],[200D EMA]]</f>
        <v>0.40875678450520353</v>
      </c>
      <c r="V45">
        <v>1.22451022315701</v>
      </c>
      <c r="W45">
        <v>11840</v>
      </c>
      <c r="X45">
        <v>12149</v>
      </c>
      <c r="Y45">
        <v>11559.9</v>
      </c>
      <c r="Z45">
        <v>12092</v>
      </c>
      <c r="AA45">
        <v>10950.05</v>
      </c>
      <c r="AB45">
        <v>12199.95</v>
      </c>
      <c r="AC45" s="1">
        <f>(Table2[[#This Row],[Close Price]]/Table2[[#This Row],[Day Low]])-1</f>
        <v>1.2343749999999876E-2</v>
      </c>
      <c r="AD45" s="1">
        <f>(Table2[[#This Row],[Day High]]/Table2[[#This Row],[Close Price]])-1</f>
        <v>1.3586514435410812E-2</v>
      </c>
      <c r="AE45" s="1">
        <f>(Table2[[#This Row],[Close Price]]/Table2[[#This Row],[Current Week Low]])-1</f>
        <v>3.6873156342182911E-2</v>
      </c>
      <c r="AF45" s="1">
        <f>(Table2[[#This Row],[Current Week High]]/Table2[[#This Row],[Close Price]])-1</f>
        <v>8.8310258089545624E-3</v>
      </c>
      <c r="AG45" s="1">
        <f>(Table2[[#This Row],[Close Price]]/Table2[[#This Row],[Current Month Low]])-1</f>
        <v>9.4620572508801404E-2</v>
      </c>
      <c r="AH45" s="1">
        <f>(Table2[[#This Row],[Current Month High]]/Table2[[#This Row],[Close Price]])-1</f>
        <v>1.7837253830462751E-2</v>
      </c>
      <c r="AI45">
        <v>10.414300105021701</v>
      </c>
      <c r="AJ45">
        <v>154.40021810250801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0.19</v>
      </c>
      <c r="AM45" t="s">
        <v>3111</v>
      </c>
      <c r="AN45">
        <v>6.33</v>
      </c>
      <c r="AO45" t="s">
        <v>3111</v>
      </c>
      <c r="AP45">
        <v>0.122478533164427</v>
      </c>
      <c r="AQ45">
        <f>(Table2[[#This Row],[Sharpe Ratio]]-AVERAGE(Table2[Sharpe Ratio]))/_xlfn.STDEV.P(Table2[Sharpe Ratio])</f>
        <v>0.67608812576981725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4.1297705634656161</v>
      </c>
      <c r="AS45">
        <f>_xlfn.RANK.AVG(Table2[[#This Row],[1Y Return vs Nifty Z-Score]],Table2[1Y Return vs Nifty Z-Score])</f>
        <v>65</v>
      </c>
      <c r="AT45">
        <f>_xlfn.RANK.AVG(Table2[[#This Row],[6M Return vs Nifty Z-Score]],Table2[6M Return vs Nifty Z-Score])</f>
        <v>19</v>
      </c>
      <c r="AU45">
        <f>_xlfn.RANK.AVG(Table2[[#This Row],[Sharpe Ratio Z-Score]],Table2[Sharpe Ratio Z-Score])</f>
        <v>179</v>
      </c>
      <c r="AV45">
        <f>(Table2[[#This Row],[Rank 1Y]]+Table2[[#This Row],[Rank 6M]]+Table2[[#This Row],[Rank Sharpe]])/3</f>
        <v>87.666666666666671</v>
      </c>
    </row>
    <row r="46" spans="1:48" x14ac:dyDescent="0.3">
      <c r="A46" t="s">
        <v>718</v>
      </c>
      <c r="B46" t="s">
        <v>719</v>
      </c>
      <c r="C46" t="s">
        <v>3067</v>
      </c>
      <c r="D46" t="s">
        <v>43</v>
      </c>
      <c r="E46">
        <v>22739.473006699998</v>
      </c>
      <c r="F46">
        <v>4391.3500000000004</v>
      </c>
      <c r="G46">
        <v>92.997907615261497</v>
      </c>
      <c r="H46">
        <f>(Table2[[#This Row],[1Y Return vs Nifty]]-AVERAGE(Table2[1Y Return vs Nifty]))/_xlfn.STDEV.P(Table2[1Y Return vs Nifty])</f>
        <v>0.89194447780028141</v>
      </c>
      <c r="I46">
        <v>8.6811008290495995</v>
      </c>
      <c r="J46">
        <f>(Table2[[#This Row],[1M Return vs Nifty]]-AVERAGE(Table2[1M Return vs Nifty]))/_xlfn.STDEV.P(Table2[1M Return vs Nifty])</f>
        <v>0.82732696231767167</v>
      </c>
      <c r="K46">
        <v>63.654739752824497</v>
      </c>
      <c r="L46">
        <f>(Table2[[#This Row],[6M Return vs Nifty]]-AVERAGE(Table2[6M Return vs Nifty]))/_xlfn.STDEV.P(Table2[6M Return vs Nifty])</f>
        <v>1.9027862933746951</v>
      </c>
      <c r="M46">
        <v>8.01952231161982</v>
      </c>
      <c r="N46">
        <f>(Table2[[#This Row],[1W Return vs Nifty]]-AVERAGE(Table2[1W Return vs Nifty]))/_xlfn.STDEV.P(Table2[1W Return vs Nifty])</f>
        <v>1.5669066934394156</v>
      </c>
      <c r="O46">
        <v>4248.41</v>
      </c>
      <c r="P46">
        <v>4100.2904269820901</v>
      </c>
      <c r="Q46">
        <v>3268.4716262792399</v>
      </c>
      <c r="R46">
        <v>60.135628780047</v>
      </c>
      <c r="S46" s="1">
        <f>(Table2[[#This Row],[Close Price]]-Table2[[#This Row],[20D EMA]])/Table2[[#This Row],[20D EMA]]</f>
        <v>3.3645528562450545E-2</v>
      </c>
      <c r="T46" s="1">
        <f>(Table2[[#This Row],[Close Price]]-Table2[[#This Row],[50D EMA]])/Table2[[#This Row],[50D EMA]]</f>
        <v>7.0985111469807974E-2</v>
      </c>
      <c r="U46" s="1">
        <f>(Table2[[#This Row],[Close Price]]-Table2[[#This Row],[200D EMA]])/Table2[[#This Row],[200D EMA]]</f>
        <v>0.3435484538683366</v>
      </c>
      <c r="V46">
        <v>0.67979079286472199</v>
      </c>
      <c r="W46">
        <v>4299.95</v>
      </c>
      <c r="X46">
        <v>4460.5</v>
      </c>
      <c r="Y46">
        <v>4372.25</v>
      </c>
      <c r="Z46">
        <v>4599.8999999999996</v>
      </c>
      <c r="AA46">
        <v>3965.5</v>
      </c>
      <c r="AB46">
        <v>4599.8999999999996</v>
      </c>
      <c r="AC46" s="1">
        <f>(Table2[[#This Row],[Close Price]]/Table2[[#This Row],[Day Low]])-1</f>
        <v>2.1256061116989855E-2</v>
      </c>
      <c r="AD46" s="1">
        <f>(Table2[[#This Row],[Day High]]/Table2[[#This Row],[Close Price]])-1</f>
        <v>1.5746865997927628E-2</v>
      </c>
      <c r="AE46" s="1">
        <f>(Table2[[#This Row],[Close Price]]/Table2[[#This Row],[Current Week Low]])-1</f>
        <v>4.3684601749671703E-3</v>
      </c>
      <c r="AF46" s="1">
        <f>(Table2[[#This Row],[Current Week High]]/Table2[[#This Row],[Close Price]])-1</f>
        <v>4.7491090439158556E-2</v>
      </c>
      <c r="AG46" s="1">
        <f>(Table2[[#This Row],[Close Price]]/Table2[[#This Row],[Current Month Low]])-1</f>
        <v>0.10738872777707731</v>
      </c>
      <c r="AH46" s="1">
        <f>(Table2[[#This Row],[Current Month High]]/Table2[[#This Row],[Close Price]])-1</f>
        <v>4.7491090439158556E-2</v>
      </c>
      <c r="AI46">
        <v>8.4766736790001094</v>
      </c>
      <c r="AJ46">
        <v>123.10877967973499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0.03</v>
      </c>
      <c r="AM46" t="s">
        <v>3111</v>
      </c>
      <c r="AN46">
        <v>2.06</v>
      </c>
      <c r="AO46" t="s">
        <v>3111</v>
      </c>
      <c r="AP46">
        <v>0.148018970199019</v>
      </c>
      <c r="AQ46">
        <f>(Table2[[#This Row],[Sharpe Ratio]]-AVERAGE(Table2[Sharpe Ratio]))/_xlfn.STDEV.P(Table2[Sharpe Ratio])</f>
        <v>0.96711233843123179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6.1560767653632951</v>
      </c>
      <c r="AS46">
        <f>_xlfn.RANK.AVG(Table2[[#This Row],[1Y Return vs Nifty Z-Score]],Table2[1Y Return vs Nifty Z-Score])</f>
        <v>108</v>
      </c>
      <c r="AT46">
        <f>_xlfn.RANK.AVG(Table2[[#This Row],[6M Return vs Nifty Z-Score]],Table2[6M Return vs Nifty Z-Score])</f>
        <v>37</v>
      </c>
      <c r="AU46">
        <f>_xlfn.RANK.AVG(Table2[[#This Row],[Sharpe Ratio Z-Score]],Table2[Sharpe Ratio Z-Score])</f>
        <v>122</v>
      </c>
      <c r="AV46">
        <f>(Table2[[#This Row],[Rank 1Y]]+Table2[[#This Row],[Rank 6M]]+Table2[[#This Row],[Rank Sharpe]])/3</f>
        <v>89</v>
      </c>
    </row>
    <row r="47" spans="1:48" x14ac:dyDescent="0.3">
      <c r="A47" t="s">
        <v>264</v>
      </c>
      <c r="B47" t="s">
        <v>265</v>
      </c>
      <c r="C47" t="s">
        <v>3076</v>
      </c>
      <c r="D47" t="s">
        <v>159</v>
      </c>
      <c r="E47">
        <v>100962.426978225</v>
      </c>
      <c r="F47">
        <v>289.95</v>
      </c>
      <c r="G47">
        <v>168.10127565213901</v>
      </c>
      <c r="H47">
        <f>(Table2[[#This Row],[1Y Return vs Nifty]]-AVERAGE(Table2[1Y Return vs Nifty]))/_xlfn.STDEV.P(Table2[1Y Return vs Nifty])</f>
        <v>2.0253487974061861</v>
      </c>
      <c r="I47">
        <v>-8.1328256919286304</v>
      </c>
      <c r="J47">
        <f>(Table2[[#This Row],[1M Return vs Nifty]]-AVERAGE(Table2[1M Return vs Nifty]))/_xlfn.STDEV.P(Table2[1M Return vs Nifty])</f>
        <v>-0.76272635230580454</v>
      </c>
      <c r="K47">
        <v>23.269545695417701</v>
      </c>
      <c r="L47">
        <f>(Table2[[#This Row],[6M Return vs Nifty]]-AVERAGE(Table2[6M Return vs Nifty]))/_xlfn.STDEV.P(Table2[6M Return vs Nifty])</f>
        <v>0.55160576770803926</v>
      </c>
      <c r="M47">
        <v>1.1182045709670601</v>
      </c>
      <c r="N47">
        <f>(Table2[[#This Row],[1W Return vs Nifty]]-AVERAGE(Table2[1W Return vs Nifty]))/_xlfn.STDEV.P(Table2[1W Return vs Nifty])</f>
        <v>0.25897902072596474</v>
      </c>
      <c r="O47">
        <v>303.75</v>
      </c>
      <c r="P47">
        <v>301.53647660405301</v>
      </c>
      <c r="Q47">
        <v>244.88208911350799</v>
      </c>
      <c r="R47">
        <v>36.2639884767258</v>
      </c>
      <c r="S47" s="1">
        <f>(Table2[[#This Row],[Close Price]]-Table2[[#This Row],[20D EMA]])/Table2[[#This Row],[20D EMA]]</f>
        <v>-4.5432098765432138E-2</v>
      </c>
      <c r="T47" s="1">
        <f>(Table2[[#This Row],[Close Price]]-Table2[[#This Row],[50D EMA]])/Table2[[#This Row],[50D EMA]]</f>
        <v>-3.8424792696862345E-2</v>
      </c>
      <c r="U47" s="1">
        <f>(Table2[[#This Row],[Close Price]]-Table2[[#This Row],[200D EMA]])/Table2[[#This Row],[200D EMA]]</f>
        <v>0.18403922904137787</v>
      </c>
      <c r="V47">
        <v>0.69475636408795205</v>
      </c>
      <c r="W47">
        <v>286.3</v>
      </c>
      <c r="X47">
        <v>293.39999999999998</v>
      </c>
      <c r="Y47">
        <v>289</v>
      </c>
      <c r="Z47">
        <v>302.64999999999998</v>
      </c>
      <c r="AA47">
        <v>285</v>
      </c>
      <c r="AB47">
        <v>319.95</v>
      </c>
      <c r="AC47" s="1">
        <f>(Table2[[#This Row],[Close Price]]/Table2[[#This Row],[Day Low]])-1</f>
        <v>1.2748864827104356E-2</v>
      </c>
      <c r="AD47" s="1">
        <f>(Table2[[#This Row],[Day High]]/Table2[[#This Row],[Close Price]])-1</f>
        <v>1.189860320744951E-2</v>
      </c>
      <c r="AE47" s="1">
        <f>(Table2[[#This Row],[Close Price]]/Table2[[#This Row],[Current Week Low]])-1</f>
        <v>3.2871972318337939E-3</v>
      </c>
      <c r="AF47" s="1">
        <f>(Table2[[#This Row],[Current Week High]]/Table2[[#This Row],[Close Price]])-1</f>
        <v>4.3800655285394008E-2</v>
      </c>
      <c r="AG47" s="1">
        <f>(Table2[[#This Row],[Close Price]]/Table2[[#This Row],[Current Month Low]])-1</f>
        <v>1.7368421052631478E-2</v>
      </c>
      <c r="AH47" s="1">
        <f>(Table2[[#This Row],[Current Month High]]/Table2[[#This Row],[Close Price]])-1</f>
        <v>0.10346611484738744</v>
      </c>
      <c r="AI47">
        <v>12.2698359558085</v>
      </c>
      <c r="AJ47">
        <v>206.358974358974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-7.0000000000000007E-2</v>
      </c>
      <c r="AM47" t="s">
        <v>3110</v>
      </c>
      <c r="AN47">
        <v>-8.6199999999999992</v>
      </c>
      <c r="AO47" t="s">
        <v>3110</v>
      </c>
      <c r="AP47">
        <v>0.18274836884746101</v>
      </c>
      <c r="AQ47">
        <f>(Table2[[#This Row],[Sharpe Ratio]]-AVERAGE(Table2[Sharpe Ratio]))/_xlfn.STDEV.P(Table2[Sharpe Ratio])</f>
        <v>1.3628415064238613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3.4360487399582462</v>
      </c>
      <c r="AS47">
        <f>_xlfn.RANK.AVG(Table2[[#This Row],[1Y Return vs Nifty Z-Score]],Table2[1Y Return vs Nifty Z-Score])</f>
        <v>26</v>
      </c>
      <c r="AT47">
        <f>_xlfn.RANK.AVG(Table2[[#This Row],[6M Return vs Nifty Z-Score]],Table2[6M Return vs Nifty Z-Score])</f>
        <v>181</v>
      </c>
      <c r="AU47">
        <f>_xlfn.RANK.AVG(Table2[[#This Row],[Sharpe Ratio Z-Score]],Table2[Sharpe Ratio Z-Score])</f>
        <v>66</v>
      </c>
      <c r="AV47">
        <f>(Table2[[#This Row],[Rank 1Y]]+Table2[[#This Row],[Rank 6M]]+Table2[[#This Row],[Rank Sharpe]])/3</f>
        <v>91</v>
      </c>
    </row>
    <row r="48" spans="1:48" x14ac:dyDescent="0.3">
      <c r="A48" t="s">
        <v>255</v>
      </c>
      <c r="B48" t="s">
        <v>256</v>
      </c>
      <c r="C48" t="s">
        <v>3076</v>
      </c>
      <c r="D48" t="s">
        <v>257</v>
      </c>
      <c r="E48">
        <v>102708.144</v>
      </c>
      <c r="F48">
        <v>3705.2</v>
      </c>
      <c r="G48">
        <v>90.171642100446405</v>
      </c>
      <c r="H48">
        <f>(Table2[[#This Row],[1Y Return vs Nifty]]-AVERAGE(Table2[1Y Return vs Nifty]))/_xlfn.STDEV.P(Table2[1Y Return vs Nifty])</f>
        <v>0.84929257514164525</v>
      </c>
      <c r="I48">
        <v>-4.6984422158655503</v>
      </c>
      <c r="J48">
        <f>(Table2[[#This Row],[1M Return vs Nifty]]-AVERAGE(Table2[1M Return vs Nifty]))/_xlfn.STDEV.P(Table2[1M Return vs Nifty])</f>
        <v>-0.43794481939088092</v>
      </c>
      <c r="K48">
        <v>33.062298206227901</v>
      </c>
      <c r="L48">
        <f>(Table2[[#This Row],[6M Return vs Nifty]]-AVERAGE(Table2[6M Return vs Nifty]))/_xlfn.STDEV.P(Table2[6M Return vs Nifty])</f>
        <v>0.87924506211061826</v>
      </c>
      <c r="M48">
        <v>5.6876955701378398</v>
      </c>
      <c r="N48">
        <f>(Table2[[#This Row],[1W Return vs Nifty]]-AVERAGE(Table2[1W Return vs Nifty]))/_xlfn.STDEV.P(Table2[1W Return vs Nifty])</f>
        <v>1.1249822903370821</v>
      </c>
      <c r="O48">
        <v>3721.7</v>
      </c>
      <c r="P48">
        <v>3704.1169409378299</v>
      </c>
      <c r="Q48">
        <v>3024.8362432413501</v>
      </c>
      <c r="R48">
        <v>49.825208960992299</v>
      </c>
      <c r="S48" s="1">
        <f>(Table2[[#This Row],[Close Price]]-Table2[[#This Row],[20D EMA]])/Table2[[#This Row],[20D EMA]]</f>
        <v>-4.4334578284117472E-3</v>
      </c>
      <c r="T48" s="1">
        <f>(Table2[[#This Row],[Close Price]]-Table2[[#This Row],[50D EMA]])/Table2[[#This Row],[50D EMA]]</f>
        <v>2.9239332327766836E-4</v>
      </c>
      <c r="U48" s="1">
        <f>(Table2[[#This Row],[Close Price]]-Table2[[#This Row],[200D EMA]])/Table2[[#This Row],[200D EMA]]</f>
        <v>0.22492581483670218</v>
      </c>
      <c r="V48">
        <v>1.32270135797363</v>
      </c>
      <c r="W48">
        <v>3662.6</v>
      </c>
      <c r="X48">
        <v>3732.9</v>
      </c>
      <c r="Y48">
        <v>3650.05</v>
      </c>
      <c r="Z48">
        <v>3776.55</v>
      </c>
      <c r="AA48">
        <v>3359.05</v>
      </c>
      <c r="AB48">
        <v>3864.95</v>
      </c>
      <c r="AC48" s="1">
        <f>(Table2[[#This Row],[Close Price]]/Table2[[#This Row],[Day Low]])-1</f>
        <v>1.1631081745208327E-2</v>
      </c>
      <c r="AD48" s="1">
        <f>(Table2[[#This Row],[Day High]]/Table2[[#This Row],[Close Price]])-1</f>
        <v>7.4759797041996645E-3</v>
      </c>
      <c r="AE48" s="1">
        <f>(Table2[[#This Row],[Close Price]]/Table2[[#This Row],[Current Week Low]])-1</f>
        <v>1.5109382063259291E-2</v>
      </c>
      <c r="AF48" s="1">
        <f>(Table2[[#This Row],[Current Week High]]/Table2[[#This Row],[Close Price]])-1</f>
        <v>1.9256720285004914E-2</v>
      </c>
      <c r="AG48" s="1">
        <f>(Table2[[#This Row],[Close Price]]/Table2[[#This Row],[Current Month Low]])-1</f>
        <v>0.10304996948541989</v>
      </c>
      <c r="AH48" s="1">
        <f>(Table2[[#This Row],[Current Month High]]/Table2[[#This Row],[Close Price]])-1</f>
        <v>4.3115081507071107E-2</v>
      </c>
      <c r="AI48">
        <v>11.143968456947899</v>
      </c>
      <c r="AJ48">
        <v>127.036835420068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-0.05</v>
      </c>
      <c r="AM48" t="s">
        <v>3110</v>
      </c>
      <c r="AN48">
        <v>-0.35</v>
      </c>
      <c r="AO48" t="s">
        <v>3110</v>
      </c>
      <c r="AP48">
        <v>0.19071931034470599</v>
      </c>
      <c r="AQ48">
        <f>(Table2[[#This Row],[Sharpe Ratio]]-AVERAGE(Table2[Sharpe Ratio]))/_xlfn.STDEV.P(Table2[Sharpe Ratio])</f>
        <v>1.453667554946996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3.8692426631454606</v>
      </c>
      <c r="AS48">
        <f>_xlfn.RANK.AVG(Table2[[#This Row],[1Y Return vs Nifty Z-Score]],Table2[1Y Return vs Nifty Z-Score])</f>
        <v>112</v>
      </c>
      <c r="AT48">
        <f>_xlfn.RANK.AVG(Table2[[#This Row],[6M Return vs Nifty Z-Score]],Table2[6M Return vs Nifty Z-Score])</f>
        <v>117</v>
      </c>
      <c r="AU48">
        <f>_xlfn.RANK.AVG(Table2[[#This Row],[Sharpe Ratio Z-Score]],Table2[Sharpe Ratio Z-Score])</f>
        <v>51</v>
      </c>
      <c r="AV48">
        <f>(Table2[[#This Row],[Rank 1Y]]+Table2[[#This Row],[Rank 6M]]+Table2[[#This Row],[Rank Sharpe]])/3</f>
        <v>93.333333333333329</v>
      </c>
    </row>
    <row r="49" spans="1:48" x14ac:dyDescent="0.3">
      <c r="A49" t="s">
        <v>1392</v>
      </c>
      <c r="B49" t="s">
        <v>1393</v>
      </c>
      <c r="C49" t="s">
        <v>3079</v>
      </c>
      <c r="D49" t="s">
        <v>304</v>
      </c>
      <c r="E49">
        <v>7694.2582584399997</v>
      </c>
      <c r="F49">
        <v>1851.8</v>
      </c>
      <c r="G49">
        <v>96.5673742176931</v>
      </c>
      <c r="H49">
        <f>(Table2[[#This Row],[1Y Return vs Nifty]]-AVERAGE(Table2[1Y Return vs Nifty]))/_xlfn.STDEV.P(Table2[1Y Return vs Nifty])</f>
        <v>0.94581221997528586</v>
      </c>
      <c r="I49">
        <v>35.6486193638261</v>
      </c>
      <c r="J49">
        <f>(Table2[[#This Row],[1M Return vs Nifty]]-AVERAGE(Table2[1M Return vs Nifty]))/_xlfn.STDEV.P(Table2[1M Return vs Nifty])</f>
        <v>3.3775814897114715</v>
      </c>
      <c r="K49">
        <v>72.750022966607702</v>
      </c>
      <c r="L49">
        <f>(Table2[[#This Row],[6M Return vs Nifty]]-AVERAGE(Table2[6M Return vs Nifty]))/_xlfn.STDEV.P(Table2[6M Return vs Nifty])</f>
        <v>2.2070901314698541</v>
      </c>
      <c r="M49">
        <v>10.146181550915401</v>
      </c>
      <c r="N49">
        <f>(Table2[[#This Row],[1W Return vs Nifty]]-AVERAGE(Table2[1W Return vs Nifty]))/_xlfn.STDEV.P(Table2[1W Return vs Nifty])</f>
        <v>1.9699480507618994</v>
      </c>
      <c r="O49">
        <v>1735.58</v>
      </c>
      <c r="P49">
        <v>1556.89241813273</v>
      </c>
      <c r="Q49">
        <v>1277.0838405362599</v>
      </c>
      <c r="R49">
        <v>57.192217237033901</v>
      </c>
      <c r="S49" s="1">
        <f>(Table2[[#This Row],[Close Price]]-Table2[[#This Row],[20D EMA]])/Table2[[#This Row],[20D EMA]]</f>
        <v>6.6963205383791025E-2</v>
      </c>
      <c r="T49" s="1">
        <f>(Table2[[#This Row],[Close Price]]-Table2[[#This Row],[50D EMA]])/Table2[[#This Row],[50D EMA]]</f>
        <v>0.18942065516702142</v>
      </c>
      <c r="U49" s="1">
        <f>(Table2[[#This Row],[Close Price]]-Table2[[#This Row],[200D EMA]])/Table2[[#This Row],[200D EMA]]</f>
        <v>0.45002226261230521</v>
      </c>
      <c r="V49">
        <v>1.69725099838546</v>
      </c>
      <c r="W49">
        <v>1820.05</v>
      </c>
      <c r="X49">
        <v>1901</v>
      </c>
      <c r="Y49">
        <v>1843.5</v>
      </c>
      <c r="Z49">
        <v>2010</v>
      </c>
      <c r="AA49">
        <v>1692.4</v>
      </c>
      <c r="AB49">
        <v>2010</v>
      </c>
      <c r="AC49" s="1">
        <f>(Table2[[#This Row],[Close Price]]/Table2[[#This Row],[Day Low]])-1</f>
        <v>1.74445756984698E-2</v>
      </c>
      <c r="AD49" s="1">
        <f>(Table2[[#This Row],[Day High]]/Table2[[#This Row],[Close Price]])-1</f>
        <v>2.6568743924829885E-2</v>
      </c>
      <c r="AE49" s="1">
        <f>(Table2[[#This Row],[Close Price]]/Table2[[#This Row],[Current Week Low]])-1</f>
        <v>4.5023053973420879E-3</v>
      </c>
      <c r="AF49" s="1">
        <f>(Table2[[#This Row],[Current Week High]]/Table2[[#This Row],[Close Price]])-1</f>
        <v>8.5430392050977355E-2</v>
      </c>
      <c r="AG49" s="1">
        <f>(Table2[[#This Row],[Close Price]]/Table2[[#This Row],[Current Month Low]])-1</f>
        <v>9.418577168518083E-2</v>
      </c>
      <c r="AH49" s="1">
        <f>(Table2[[#This Row],[Current Month High]]/Table2[[#This Row],[Close Price]])-1</f>
        <v>8.5430392050977355E-2</v>
      </c>
      <c r="AI49">
        <v>0.83780665228516604</v>
      </c>
      <c r="AJ49">
        <v>128.56323816076099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0.45</v>
      </c>
      <c r="AM49" t="s">
        <v>3111</v>
      </c>
      <c r="AN49">
        <v>9.75</v>
      </c>
      <c r="AO49" t="s">
        <v>3111</v>
      </c>
      <c r="AP49">
        <v>0.13165076910956899</v>
      </c>
      <c r="AQ49">
        <f>(Table2[[#This Row],[Sharpe Ratio]]-AVERAGE(Table2[Sharpe Ratio]))/_xlfn.STDEV.P(Table2[Sharpe Ratio])</f>
        <v>0.78060249804403925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9.2810343899625511</v>
      </c>
      <c r="AS49">
        <f>_xlfn.RANK.AVG(Table2[[#This Row],[1Y Return vs Nifty Z-Score]],Table2[1Y Return vs Nifty Z-Score])</f>
        <v>100</v>
      </c>
      <c r="AT49">
        <f>_xlfn.RANK.AVG(Table2[[#This Row],[6M Return vs Nifty Z-Score]],Table2[6M Return vs Nifty Z-Score])</f>
        <v>25</v>
      </c>
      <c r="AU49">
        <f>_xlfn.RANK.AVG(Table2[[#This Row],[Sharpe Ratio Z-Score]],Table2[Sharpe Ratio Z-Score])</f>
        <v>155</v>
      </c>
      <c r="AV49">
        <f>(Table2[[#This Row],[Rank 1Y]]+Table2[[#This Row],[Rank 6M]]+Table2[[#This Row],[Rank Sharpe]])/3</f>
        <v>93.333333333333329</v>
      </c>
    </row>
    <row r="50" spans="1:48" x14ac:dyDescent="0.3">
      <c r="A50" t="s">
        <v>733</v>
      </c>
      <c r="B50" t="s">
        <v>734</v>
      </c>
      <c r="C50" t="s">
        <v>3079</v>
      </c>
      <c r="D50" t="s">
        <v>304</v>
      </c>
      <c r="E50">
        <v>22400.65193226</v>
      </c>
      <c r="F50">
        <v>453.9</v>
      </c>
      <c r="G50">
        <v>155.85647503319299</v>
      </c>
      <c r="H50">
        <f>(Table2[[#This Row],[1Y Return vs Nifty]]-AVERAGE(Table2[1Y Return vs Nifty]))/_xlfn.STDEV.P(Table2[1Y Return vs Nifty])</f>
        <v>1.8405593495160211</v>
      </c>
      <c r="I50">
        <v>11.863471346090501</v>
      </c>
      <c r="J50">
        <f>(Table2[[#This Row],[1M Return vs Nifty]]-AVERAGE(Table2[1M Return vs Nifty]))/_xlfn.STDEV.P(Table2[1M Return vs Nifty])</f>
        <v>1.1282762249820188</v>
      </c>
      <c r="K50">
        <v>16.571907654623601</v>
      </c>
      <c r="L50">
        <f>(Table2[[#This Row],[6M Return vs Nifty]]-AVERAGE(Table2[6M Return vs Nifty]))/_xlfn.STDEV.P(Table2[6M Return vs Nifty])</f>
        <v>0.32752072119764836</v>
      </c>
      <c r="M50">
        <v>1.6099904140012999</v>
      </c>
      <c r="N50">
        <f>(Table2[[#This Row],[1W Return vs Nifty]]-AVERAGE(Table2[1W Return vs Nifty]))/_xlfn.STDEV.P(Table2[1W Return vs Nifty])</f>
        <v>0.35218155643363913</v>
      </c>
      <c r="O50">
        <v>444.2</v>
      </c>
      <c r="P50">
        <v>412.92601983190798</v>
      </c>
      <c r="Q50">
        <v>340.66889326995801</v>
      </c>
      <c r="R50">
        <v>51.005784091409403</v>
      </c>
      <c r="S50" s="1">
        <f>(Table2[[#This Row],[Close Price]]-Table2[[#This Row],[20D EMA]])/Table2[[#This Row],[20D EMA]]</f>
        <v>2.1837010355695609E-2</v>
      </c>
      <c r="T50" s="1">
        <f>(Table2[[#This Row],[Close Price]]-Table2[[#This Row],[50D EMA]])/Table2[[#This Row],[50D EMA]]</f>
        <v>9.922838038826301E-2</v>
      </c>
      <c r="U50" s="1">
        <f>(Table2[[#This Row],[Close Price]]-Table2[[#This Row],[200D EMA]])/Table2[[#This Row],[200D EMA]]</f>
        <v>0.3323787670872364</v>
      </c>
      <c r="V50">
        <v>1.8067600211517301</v>
      </c>
      <c r="W50">
        <v>441.1</v>
      </c>
      <c r="X50">
        <v>459</v>
      </c>
      <c r="Y50">
        <v>450.55</v>
      </c>
      <c r="Z50">
        <v>478.6</v>
      </c>
      <c r="AA50">
        <v>427.65</v>
      </c>
      <c r="AB50">
        <v>491.4</v>
      </c>
      <c r="AC50" s="1">
        <f>(Table2[[#This Row],[Close Price]]/Table2[[#This Row],[Day Low]])-1</f>
        <v>2.9018363182951701E-2</v>
      </c>
      <c r="AD50" s="1">
        <f>(Table2[[#This Row],[Day High]]/Table2[[#This Row],[Close Price]])-1</f>
        <v>1.1235955056179803E-2</v>
      </c>
      <c r="AE50" s="1">
        <f>(Table2[[#This Row],[Close Price]]/Table2[[#This Row],[Current Week Low]])-1</f>
        <v>7.4353567861502601E-3</v>
      </c>
      <c r="AF50" s="1">
        <f>(Table2[[#This Row],[Current Week High]]/Table2[[#This Row],[Close Price]])-1</f>
        <v>5.4417272526988469E-2</v>
      </c>
      <c r="AG50" s="1">
        <f>(Table2[[#This Row],[Close Price]]/Table2[[#This Row],[Current Month Low]])-1</f>
        <v>6.1381971238162025E-2</v>
      </c>
      <c r="AH50" s="1">
        <f>(Table2[[#This Row],[Current Month High]]/Table2[[#This Row],[Close Price]])-1</f>
        <v>8.2617316589557177E-2</v>
      </c>
      <c r="AI50">
        <v>4.1211992795846903</v>
      </c>
      <c r="AJ50">
        <v>196.73058786545101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0.3</v>
      </c>
      <c r="AM50" t="s">
        <v>3111</v>
      </c>
      <c r="AN50">
        <v>7.41</v>
      </c>
      <c r="AO50" t="s">
        <v>3111</v>
      </c>
      <c r="AP50">
        <v>0.222515849125692</v>
      </c>
      <c r="AQ50">
        <f>(Table2[[#This Row],[Sharpe Ratio]]-AVERAGE(Table2[Sharpe Ratio]))/_xlfn.STDEV.P(Table2[Sharpe Ratio])</f>
        <v>1.8159778259717849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5.4645156781011117</v>
      </c>
      <c r="AS50">
        <f>_xlfn.RANK.AVG(Table2[[#This Row],[1Y Return vs Nifty Z-Score]],Table2[1Y Return vs Nifty Z-Score])</f>
        <v>31</v>
      </c>
      <c r="AT50">
        <f>_xlfn.RANK.AVG(Table2[[#This Row],[6M Return vs Nifty Z-Score]],Table2[6M Return vs Nifty Z-Score])</f>
        <v>233</v>
      </c>
      <c r="AU50">
        <f>_xlfn.RANK.AVG(Table2[[#This Row],[Sharpe Ratio Z-Score]],Table2[Sharpe Ratio Z-Score])</f>
        <v>25</v>
      </c>
      <c r="AV50">
        <f>(Table2[[#This Row],[Rank 1Y]]+Table2[[#This Row],[Rank 6M]]+Table2[[#This Row],[Rank Sharpe]])/3</f>
        <v>96.333333333333329</v>
      </c>
    </row>
    <row r="51" spans="1:48" x14ac:dyDescent="0.3">
      <c r="A51" t="s">
        <v>597</v>
      </c>
      <c r="B51" t="s">
        <v>598</v>
      </c>
      <c r="C51" t="s">
        <v>3068</v>
      </c>
      <c r="D51" t="s">
        <v>46</v>
      </c>
      <c r="E51">
        <v>31195.8</v>
      </c>
      <c r="F51">
        <v>173.31</v>
      </c>
      <c r="G51">
        <v>258.18491777328302</v>
      </c>
      <c r="H51">
        <f>(Table2[[#This Row],[1Y Return vs Nifty]]-AVERAGE(Table2[1Y Return vs Nifty]))/_xlfn.STDEV.P(Table2[1Y Return vs Nifty])</f>
        <v>3.3848243012984081</v>
      </c>
      <c r="I51">
        <v>-4.1192136304008402</v>
      </c>
      <c r="J51">
        <f>(Table2[[#This Row],[1M Return vs Nifty]]-AVERAGE(Table2[1M Return vs Nifty]))/_xlfn.STDEV.P(Table2[1M Return vs Nifty])</f>
        <v>-0.38316854026930153</v>
      </c>
      <c r="K51">
        <v>26.682820909296499</v>
      </c>
      <c r="L51">
        <f>(Table2[[#This Row],[6M Return vs Nifty]]-AVERAGE(Table2[6M Return vs Nifty]))/_xlfn.STDEV.P(Table2[6M Return vs Nifty])</f>
        <v>0.66580482271760333</v>
      </c>
      <c r="M51">
        <v>4.2417084529591698</v>
      </c>
      <c r="N51">
        <f>(Table2[[#This Row],[1W Return vs Nifty]]-AVERAGE(Table2[1W Return vs Nifty]))/_xlfn.STDEV.P(Table2[1W Return vs Nifty])</f>
        <v>0.85094092084548589</v>
      </c>
      <c r="O51">
        <v>176.5</v>
      </c>
      <c r="P51">
        <v>168.847541135174</v>
      </c>
      <c r="Q51">
        <v>129.61746526086799</v>
      </c>
      <c r="R51">
        <v>46.052148146083901</v>
      </c>
      <c r="S51" s="1">
        <f>(Table2[[#This Row],[Close Price]]-Table2[[#This Row],[20D EMA]])/Table2[[#This Row],[20D EMA]]</f>
        <v>-1.8073654390934831E-2</v>
      </c>
      <c r="T51" s="1">
        <f>(Table2[[#This Row],[Close Price]]-Table2[[#This Row],[50D EMA]])/Table2[[#This Row],[50D EMA]]</f>
        <v>2.642892419294102E-2</v>
      </c>
      <c r="U51" s="1">
        <f>(Table2[[#This Row],[Close Price]]-Table2[[#This Row],[200D EMA]])/Table2[[#This Row],[200D EMA]]</f>
        <v>0.33708832873098127</v>
      </c>
      <c r="V51">
        <v>0.97223045940206398</v>
      </c>
      <c r="W51">
        <v>173.31</v>
      </c>
      <c r="X51">
        <v>178.9</v>
      </c>
      <c r="Y51">
        <v>172.14</v>
      </c>
      <c r="Z51">
        <v>188.65</v>
      </c>
      <c r="AA51">
        <v>163</v>
      </c>
      <c r="AB51">
        <v>188.65</v>
      </c>
      <c r="AC51" s="1">
        <f>(Table2[[#This Row],[Close Price]]/Table2[[#This Row],[Day Low]])-1</f>
        <v>0</v>
      </c>
      <c r="AD51" s="1">
        <f>(Table2[[#This Row],[Day High]]/Table2[[#This Row],[Close Price]])-1</f>
        <v>3.225434193064447E-2</v>
      </c>
      <c r="AE51" s="1">
        <f>(Table2[[#This Row],[Close Price]]/Table2[[#This Row],[Current Week Low]])-1</f>
        <v>6.7967933077728304E-3</v>
      </c>
      <c r="AF51" s="1">
        <f>(Table2[[#This Row],[Current Week High]]/Table2[[#This Row],[Close Price]])-1</f>
        <v>8.851191506548961E-2</v>
      </c>
      <c r="AG51" s="1">
        <f>(Table2[[#This Row],[Close Price]]/Table2[[#This Row],[Current Month Low]])-1</f>
        <v>6.3251533742331389E-2</v>
      </c>
      <c r="AH51" s="1">
        <f>(Table2[[#This Row],[Current Month High]]/Table2[[#This Row],[Close Price]])-1</f>
        <v>8.851191506548961E-2</v>
      </c>
      <c r="AI51">
        <v>9.0879084607767595</v>
      </c>
      <c r="AJ51">
        <v>290.08583690987098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0.18</v>
      </c>
      <c r="AM51" t="s">
        <v>3111</v>
      </c>
      <c r="AN51">
        <v>-0.69</v>
      </c>
      <c r="AO51" t="s">
        <v>3110</v>
      </c>
      <c r="AP51">
        <v>0.136972186074625</v>
      </c>
      <c r="AQ51">
        <f>(Table2[[#This Row],[Sharpe Ratio]]-AVERAGE(Table2[Sharpe Ratio]))/_xlfn.STDEV.P(Table2[Sharpe Ratio])</f>
        <v>0.8412381551551924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5.3596396597473879</v>
      </c>
      <c r="AS51">
        <f>_xlfn.RANK.AVG(Table2[[#This Row],[1Y Return vs Nifty Z-Score]],Table2[1Y Return vs Nifty Z-Score])</f>
        <v>10</v>
      </c>
      <c r="AT51">
        <f>_xlfn.RANK.AVG(Table2[[#This Row],[6M Return vs Nifty Z-Score]],Table2[6M Return vs Nifty Z-Score])</f>
        <v>154</v>
      </c>
      <c r="AU51">
        <f>_xlfn.RANK.AVG(Table2[[#This Row],[Sharpe Ratio Z-Score]],Table2[Sharpe Ratio Z-Score])</f>
        <v>145</v>
      </c>
      <c r="AV51">
        <f>(Table2[[#This Row],[Rank 1Y]]+Table2[[#This Row],[Rank 6M]]+Table2[[#This Row],[Rank Sharpe]])/3</f>
        <v>103</v>
      </c>
    </row>
    <row r="52" spans="1:48" x14ac:dyDescent="0.3">
      <c r="A52" t="s">
        <v>688</v>
      </c>
      <c r="B52" t="s">
        <v>689</v>
      </c>
      <c r="C52" t="s">
        <v>3076</v>
      </c>
      <c r="D52" t="s">
        <v>159</v>
      </c>
      <c r="E52">
        <v>25018.502437665</v>
      </c>
      <c r="F52">
        <v>787.05</v>
      </c>
      <c r="G52">
        <v>54.798489302575199</v>
      </c>
      <c r="H52">
        <f>(Table2[[#This Row],[1Y Return vs Nifty]]-AVERAGE(Table2[1Y Return vs Nifty]))/_xlfn.STDEV.P(Table2[1Y Return vs Nifty])</f>
        <v>0.31546719251032612</v>
      </c>
      <c r="I52">
        <v>11.3204135302064</v>
      </c>
      <c r="J52">
        <f>(Table2[[#This Row],[1M Return vs Nifty]]-AVERAGE(Table2[1M Return vs Nifty]))/_xlfn.STDEV.P(Table2[1M Return vs Nifty])</f>
        <v>1.0769205301000799</v>
      </c>
      <c r="K52">
        <v>64.012941635116405</v>
      </c>
      <c r="L52">
        <f>(Table2[[#This Row],[6M Return vs Nifty]]-AVERAGE(Table2[6M Return vs Nifty]))/_xlfn.STDEV.P(Table2[6M Return vs Nifty])</f>
        <v>1.9147707698370831</v>
      </c>
      <c r="M52">
        <v>10.055909780106701</v>
      </c>
      <c r="N52">
        <f>(Table2[[#This Row],[1W Return vs Nifty]]-AVERAGE(Table2[1W Return vs Nifty]))/_xlfn.STDEV.P(Table2[1W Return vs Nifty])</f>
        <v>1.952839876418607</v>
      </c>
      <c r="O52">
        <v>647.79</v>
      </c>
      <c r="P52">
        <v>609.71369821381802</v>
      </c>
      <c r="Q52">
        <v>519.54159864016901</v>
      </c>
      <c r="R52">
        <v>91.143164962317201</v>
      </c>
      <c r="S52" s="1">
        <f>(Table2[[#This Row],[Close Price]]-Table2[[#This Row],[20D EMA]])/Table2[[#This Row],[20D EMA]]</f>
        <v>0.21497707590422821</v>
      </c>
      <c r="T52" s="1">
        <f>(Table2[[#This Row],[Close Price]]-Table2[[#This Row],[50D EMA]])/Table2[[#This Row],[50D EMA]]</f>
        <v>0.29085175928586826</v>
      </c>
      <c r="U52" s="1">
        <f>(Table2[[#This Row],[Close Price]]-Table2[[#This Row],[200D EMA]])/Table2[[#This Row],[200D EMA]]</f>
        <v>0.51489313283093896</v>
      </c>
      <c r="V52">
        <v>2.0515748468155</v>
      </c>
      <c r="W52">
        <v>754.2</v>
      </c>
      <c r="X52">
        <v>843.95</v>
      </c>
      <c r="Y52">
        <v>680</v>
      </c>
      <c r="Z52">
        <v>838</v>
      </c>
      <c r="AA52">
        <v>580.4</v>
      </c>
      <c r="AB52">
        <v>838</v>
      </c>
      <c r="AC52" s="1">
        <f>(Table2[[#This Row],[Close Price]]/Table2[[#This Row],[Day Low]])-1</f>
        <v>4.3556085918854182E-2</v>
      </c>
      <c r="AD52" s="1">
        <f>(Table2[[#This Row],[Day High]]/Table2[[#This Row],[Close Price]])-1</f>
        <v>7.2295279842449878E-2</v>
      </c>
      <c r="AE52" s="1">
        <f>(Table2[[#This Row],[Close Price]]/Table2[[#This Row],[Current Week Low]])-1</f>
        <v>0.15742647058823533</v>
      </c>
      <c r="AF52" s="1">
        <f>(Table2[[#This Row],[Current Week High]]/Table2[[#This Row],[Close Price]])-1</f>
        <v>6.4735404358045923E-2</v>
      </c>
      <c r="AG52" s="1">
        <f>(Table2[[#This Row],[Close Price]]/Table2[[#This Row],[Current Month Low]])-1</f>
        <v>0.35604755341144045</v>
      </c>
      <c r="AH52" s="1">
        <f>(Table2[[#This Row],[Current Month High]]/Table2[[#This Row],[Close Price]])-1</f>
        <v>6.4735404358045923E-2</v>
      </c>
      <c r="AI52">
        <v>3.4182544779847301</v>
      </c>
      <c r="AJ52">
        <v>124.567307692307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0.31</v>
      </c>
      <c r="AM52" t="s">
        <v>3111</v>
      </c>
      <c r="AN52">
        <v>29.26</v>
      </c>
      <c r="AO52" t="s">
        <v>3111</v>
      </c>
      <c r="AP52">
        <v>0.18285320354440801</v>
      </c>
      <c r="AQ52">
        <f>(Table2[[#This Row],[Sharpe Ratio]]-AVERAGE(Table2[Sharpe Ratio]))/_xlfn.STDEV.P(Table2[Sharpe Ratio])</f>
        <v>1.3640360605772328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6.6240344294433289</v>
      </c>
      <c r="AS52">
        <f>_xlfn.RANK.AVG(Table2[[#This Row],[1Y Return vs Nifty Z-Score]],Table2[1Y Return vs Nifty Z-Score])</f>
        <v>211</v>
      </c>
      <c r="AT52">
        <f>_xlfn.RANK.AVG(Table2[[#This Row],[6M Return vs Nifty Z-Score]],Table2[6M Return vs Nifty Z-Score])</f>
        <v>35</v>
      </c>
      <c r="AU52">
        <f>_xlfn.RANK.AVG(Table2[[#This Row],[Sharpe Ratio Z-Score]],Table2[Sharpe Ratio Z-Score])</f>
        <v>65</v>
      </c>
      <c r="AV52">
        <f>(Table2[[#This Row],[Rank 1Y]]+Table2[[#This Row],[Rank 6M]]+Table2[[#This Row],[Rank Sharpe]])/3</f>
        <v>103.66666666666667</v>
      </c>
    </row>
    <row r="53" spans="1:48" x14ac:dyDescent="0.3">
      <c r="A53" t="s">
        <v>1529</v>
      </c>
      <c r="B53" t="s">
        <v>1530</v>
      </c>
      <c r="C53" t="s">
        <v>3078</v>
      </c>
      <c r="D53" t="s">
        <v>141</v>
      </c>
      <c r="E53">
        <v>6283.1911648199903</v>
      </c>
      <c r="F53">
        <v>212.92</v>
      </c>
      <c r="G53">
        <v>154.759046950471</v>
      </c>
      <c r="H53">
        <f>(Table2[[#This Row],[1Y Return vs Nifty]]-AVERAGE(Table2[1Y Return vs Nifty]))/_xlfn.STDEV.P(Table2[1Y Return vs Nifty])</f>
        <v>1.8239977789509942</v>
      </c>
      <c r="I53">
        <v>6.1377090686242504</v>
      </c>
      <c r="J53">
        <f>(Table2[[#This Row],[1M Return vs Nifty]]-AVERAGE(Table2[1M Return vs Nifty]))/_xlfn.STDEV.P(Table2[1M Return vs Nifty])</f>
        <v>0.58680441132373073</v>
      </c>
      <c r="K53">
        <v>21.6157853935497</v>
      </c>
      <c r="L53">
        <f>(Table2[[#This Row],[6M Return vs Nifty]]-AVERAGE(Table2[6M Return vs Nifty]))/_xlfn.STDEV.P(Table2[6M Return vs Nifty])</f>
        <v>0.49627537333557908</v>
      </c>
      <c r="M53">
        <v>-0.10126860540665999</v>
      </c>
      <c r="N53">
        <f>(Table2[[#This Row],[1W Return vs Nifty]]-AVERAGE(Table2[1W Return vs Nifty]))/_xlfn.STDEV.P(Table2[1W Return vs Nifty])</f>
        <v>2.7866242927663001E-2</v>
      </c>
      <c r="O53">
        <v>211.8</v>
      </c>
      <c r="P53">
        <v>199.73319175252701</v>
      </c>
      <c r="Q53">
        <v>158.598517265276</v>
      </c>
      <c r="R53">
        <v>48.539472103529199</v>
      </c>
      <c r="S53" s="1">
        <f>(Table2[[#This Row],[Close Price]]-Table2[[#This Row],[20D EMA]])/Table2[[#This Row],[20D EMA]]</f>
        <v>5.2880075542963935E-3</v>
      </c>
      <c r="T53" s="1">
        <f>(Table2[[#This Row],[Close Price]]-Table2[[#This Row],[50D EMA]])/Table2[[#This Row],[50D EMA]]</f>
        <v>6.60221174646409E-2</v>
      </c>
      <c r="U53" s="1">
        <f>(Table2[[#This Row],[Close Price]]-Table2[[#This Row],[200D EMA]])/Table2[[#This Row],[200D EMA]]</f>
        <v>0.34250939839408751</v>
      </c>
      <c r="V53">
        <v>0.39958153374901101</v>
      </c>
      <c r="W53">
        <v>206.5</v>
      </c>
      <c r="X53">
        <v>216</v>
      </c>
      <c r="Y53">
        <v>209.7</v>
      </c>
      <c r="Z53">
        <v>225</v>
      </c>
      <c r="AA53">
        <v>205.1</v>
      </c>
      <c r="AB53">
        <v>227.33</v>
      </c>
      <c r="AC53" s="1">
        <f>(Table2[[#This Row],[Close Price]]/Table2[[#This Row],[Day Low]])-1</f>
        <v>3.108958837772402E-2</v>
      </c>
      <c r="AD53" s="1">
        <f>(Table2[[#This Row],[Day High]]/Table2[[#This Row],[Close Price]])-1</f>
        <v>1.4465526958482133E-2</v>
      </c>
      <c r="AE53" s="1">
        <f>(Table2[[#This Row],[Close Price]]/Table2[[#This Row],[Current Week Low]])-1</f>
        <v>1.5355269432522745E-2</v>
      </c>
      <c r="AF53" s="1">
        <f>(Table2[[#This Row],[Current Week High]]/Table2[[#This Row],[Close Price]])-1</f>
        <v>5.6734923915085611E-2</v>
      </c>
      <c r="AG53" s="1">
        <f>(Table2[[#This Row],[Close Price]]/Table2[[#This Row],[Current Month Low]])-1</f>
        <v>3.8127742564602496E-2</v>
      </c>
      <c r="AH53" s="1">
        <f>(Table2[[#This Row],[Current Month High]]/Table2[[#This Row],[Close Price]])-1</f>
        <v>6.7678001127184029E-2</v>
      </c>
      <c r="AI53">
        <v>8.4157517466654603</v>
      </c>
      <c r="AJ53">
        <v>190.02631578947299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0.15</v>
      </c>
      <c r="AM53" t="s">
        <v>3111</v>
      </c>
      <c r="AN53">
        <v>4.1500000000000004</v>
      </c>
      <c r="AO53" t="s">
        <v>3111</v>
      </c>
      <c r="AP53">
        <v>0.170863875548185</v>
      </c>
      <c r="AQ53">
        <f>(Table2[[#This Row],[Sharpe Ratio]]-AVERAGE(Table2[Sharpe Ratio]))/_xlfn.STDEV.P(Table2[Sharpe Ratio])</f>
        <v>1.2274219245029558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4.1623657310409232</v>
      </c>
      <c r="AS53">
        <f>_xlfn.RANK.AVG(Table2[[#This Row],[1Y Return vs Nifty Z-Score]],Table2[1Y Return vs Nifty Z-Score])</f>
        <v>34</v>
      </c>
      <c r="AT53">
        <f>_xlfn.RANK.AVG(Table2[[#This Row],[6M Return vs Nifty Z-Score]],Table2[6M Return vs Nifty Z-Score])</f>
        <v>193</v>
      </c>
      <c r="AU53">
        <f>_xlfn.RANK.AVG(Table2[[#This Row],[Sharpe Ratio Z-Score]],Table2[Sharpe Ratio Z-Score])</f>
        <v>86</v>
      </c>
      <c r="AV53">
        <f>(Table2[[#This Row],[Rank 1Y]]+Table2[[#This Row],[Rank 6M]]+Table2[[#This Row],[Rank Sharpe]])/3</f>
        <v>104.33333333333333</v>
      </c>
    </row>
    <row r="54" spans="1:48" x14ac:dyDescent="0.3">
      <c r="A54" t="s">
        <v>1035</v>
      </c>
      <c r="B54" t="s">
        <v>1036</v>
      </c>
      <c r="C54" t="s">
        <v>3076</v>
      </c>
      <c r="D54" t="s">
        <v>436</v>
      </c>
      <c r="E54">
        <v>12451.474031922</v>
      </c>
      <c r="F54">
        <v>201.42</v>
      </c>
      <c r="G54">
        <v>217.12381701900799</v>
      </c>
      <c r="H54">
        <f>(Table2[[#This Row],[1Y Return vs Nifty]]-AVERAGE(Table2[1Y Return vs Nifty]))/_xlfn.STDEV.P(Table2[1Y Return vs Nifty])</f>
        <v>2.7651606273628135</v>
      </c>
      <c r="I54">
        <v>6.9217237300494796</v>
      </c>
      <c r="J54">
        <f>(Table2[[#This Row],[1M Return vs Nifty]]-AVERAGE(Table2[1M Return vs Nifty]))/_xlfn.STDEV.P(Table2[1M Return vs Nifty])</f>
        <v>0.66094682592017917</v>
      </c>
      <c r="K54">
        <v>14.8471133102896</v>
      </c>
      <c r="L54">
        <f>(Table2[[#This Row],[6M Return vs Nifty]]-AVERAGE(Table2[6M Return vs Nifty]))/_xlfn.STDEV.P(Table2[6M Return vs Nifty])</f>
        <v>0.26981371784559521</v>
      </c>
      <c r="M54">
        <v>1.9355442149758699</v>
      </c>
      <c r="N54">
        <f>(Table2[[#This Row],[1W Return vs Nifty]]-AVERAGE(Table2[1W Return vs Nifty]))/_xlfn.STDEV.P(Table2[1W Return vs Nifty])</f>
        <v>0.41388003797774686</v>
      </c>
      <c r="O54">
        <v>202.99</v>
      </c>
      <c r="P54">
        <v>192.896586867412</v>
      </c>
      <c r="Q54">
        <v>157.269934712772</v>
      </c>
      <c r="R54">
        <v>45.073255106480197</v>
      </c>
      <c r="S54" s="1">
        <f>(Table2[[#This Row],[Close Price]]-Table2[[#This Row],[20D EMA]])/Table2[[#This Row],[20D EMA]]</f>
        <v>-7.7343711512883467E-3</v>
      </c>
      <c r="T54" s="1">
        <f>(Table2[[#This Row],[Close Price]]-Table2[[#This Row],[50D EMA]])/Table2[[#This Row],[50D EMA]]</f>
        <v>4.4186438293211387E-2</v>
      </c>
      <c r="U54" s="1">
        <f>(Table2[[#This Row],[Close Price]]-Table2[[#This Row],[200D EMA]])/Table2[[#This Row],[200D EMA]]</f>
        <v>0.28072794312441801</v>
      </c>
      <c r="V54">
        <v>1.34875880724369</v>
      </c>
      <c r="W54">
        <v>201.6</v>
      </c>
      <c r="X54">
        <v>205.4</v>
      </c>
      <c r="Y54">
        <v>200</v>
      </c>
      <c r="Z54">
        <v>214.5</v>
      </c>
      <c r="AA54">
        <v>193.66</v>
      </c>
      <c r="AB54">
        <v>223.95</v>
      </c>
      <c r="AC54" s="1">
        <f>(Table2[[#This Row],[Close Price]]/Table2[[#This Row],[Day Low]])-1</f>
        <v>-8.9285714285713969E-4</v>
      </c>
      <c r="AD54" s="1">
        <f>(Table2[[#This Row],[Day High]]/Table2[[#This Row],[Close Price]])-1</f>
        <v>1.9759706086784012E-2</v>
      </c>
      <c r="AE54" s="1">
        <f>(Table2[[#This Row],[Close Price]]/Table2[[#This Row],[Current Week Low]])-1</f>
        <v>7.0999999999998842E-3</v>
      </c>
      <c r="AF54" s="1">
        <f>(Table2[[#This Row],[Current Week High]]/Table2[[#This Row],[Close Price]])-1</f>
        <v>6.4938933571641488E-2</v>
      </c>
      <c r="AG54" s="1">
        <f>(Table2[[#This Row],[Close Price]]/Table2[[#This Row],[Current Month Low]])-1</f>
        <v>4.0070226169575562E-2</v>
      </c>
      <c r="AH54" s="1">
        <f>(Table2[[#This Row],[Current Month High]]/Table2[[#This Row],[Close Price]])-1</f>
        <v>0.11185582365207036</v>
      </c>
      <c r="AI54">
        <v>6.6387872451646599</v>
      </c>
      <c r="AJ54">
        <v>269.17543859649101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0.15</v>
      </c>
      <c r="AM54" t="s">
        <v>3111</v>
      </c>
      <c r="AN54">
        <v>-4.34</v>
      </c>
      <c r="AO54" t="s">
        <v>3110</v>
      </c>
      <c r="AP54">
        <v>0.190067290267602</v>
      </c>
      <c r="AQ54">
        <f>(Table2[[#This Row],[Sharpe Ratio]]-AVERAGE(Table2[Sharpe Ratio]))/_xlfn.STDEV.P(Table2[Sharpe Ratio])</f>
        <v>1.4462380176480989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5.5560392267544341</v>
      </c>
      <c r="AS54">
        <f>_xlfn.RANK.AVG(Table2[[#This Row],[1Y Return vs Nifty Z-Score]],Table2[1Y Return vs Nifty Z-Score])</f>
        <v>16</v>
      </c>
      <c r="AT54">
        <f>_xlfn.RANK.AVG(Table2[[#This Row],[6M Return vs Nifty Z-Score]],Table2[6M Return vs Nifty Z-Score])</f>
        <v>245</v>
      </c>
      <c r="AU54">
        <f>_xlfn.RANK.AVG(Table2[[#This Row],[Sharpe Ratio Z-Score]],Table2[Sharpe Ratio Z-Score])</f>
        <v>55</v>
      </c>
      <c r="AV54">
        <f>(Table2[[#This Row],[Rank 1Y]]+Table2[[#This Row],[Rank 6M]]+Table2[[#This Row],[Rank Sharpe]])/3</f>
        <v>105.33333333333333</v>
      </c>
    </row>
    <row r="55" spans="1:48" x14ac:dyDescent="0.3">
      <c r="A55" t="s">
        <v>973</v>
      </c>
      <c r="B55" t="s">
        <v>974</v>
      </c>
      <c r="C55" t="s">
        <v>3069</v>
      </c>
      <c r="D55" t="s">
        <v>54</v>
      </c>
      <c r="E55">
        <v>14366.7646610799</v>
      </c>
      <c r="F55">
        <v>936.55</v>
      </c>
      <c r="G55">
        <v>268.345359508971</v>
      </c>
      <c r="H55">
        <f>(Table2[[#This Row],[1Y Return vs Nifty]]-AVERAGE(Table2[1Y Return vs Nifty]))/_xlfn.STDEV.P(Table2[1Y Return vs Nifty])</f>
        <v>3.5381581510756681</v>
      </c>
      <c r="I55">
        <v>15.6332097387372</v>
      </c>
      <c r="J55">
        <f>(Table2[[#This Row],[1M Return vs Nifty]]-AVERAGE(Table2[1M Return vs Nifty]))/_xlfn.STDEV.P(Table2[1M Return vs Nifty])</f>
        <v>1.4847714802106309</v>
      </c>
      <c r="K55">
        <v>102.516571591643</v>
      </c>
      <c r="L55">
        <f>(Table2[[#This Row],[6M Return vs Nifty]]-AVERAGE(Table2[6M Return vs Nifty]))/_xlfn.STDEV.P(Table2[6M Return vs Nifty])</f>
        <v>3.202999195600766</v>
      </c>
      <c r="M55">
        <v>10.782957833292199</v>
      </c>
      <c r="N55">
        <f>(Table2[[#This Row],[1W Return vs Nifty]]-AVERAGE(Table2[1W Return vs Nifty]))/_xlfn.STDEV.P(Table2[1W Return vs Nifty])</f>
        <v>2.0906289630668349</v>
      </c>
      <c r="O55">
        <v>883.14</v>
      </c>
      <c r="P55">
        <v>785.88073683732</v>
      </c>
      <c r="Q55">
        <v>569.44259748996797</v>
      </c>
      <c r="R55">
        <v>58.450275285538297</v>
      </c>
      <c r="S55" s="1">
        <f>(Table2[[#This Row],[Close Price]]-Table2[[#This Row],[20D EMA]])/Table2[[#This Row],[20D EMA]]</f>
        <v>6.0477387503680015E-2</v>
      </c>
      <c r="T55" s="1">
        <f>(Table2[[#This Row],[Close Price]]-Table2[[#This Row],[50D EMA]])/Table2[[#This Row],[50D EMA]]</f>
        <v>0.1917202650481418</v>
      </c>
      <c r="U55" s="1">
        <f>(Table2[[#This Row],[Close Price]]-Table2[[#This Row],[200D EMA]])/Table2[[#This Row],[200D EMA]]</f>
        <v>0.6446785051350139</v>
      </c>
      <c r="V55">
        <v>0.52986119734419701</v>
      </c>
      <c r="W55">
        <v>894.5</v>
      </c>
      <c r="X55">
        <v>944</v>
      </c>
      <c r="Y55">
        <v>936.3</v>
      </c>
      <c r="Z55">
        <v>995</v>
      </c>
      <c r="AA55">
        <v>840</v>
      </c>
      <c r="AB55">
        <v>995</v>
      </c>
      <c r="AC55" s="1">
        <f>(Table2[[#This Row],[Close Price]]/Table2[[#This Row],[Day Low]])-1</f>
        <v>4.7009502515371615E-2</v>
      </c>
      <c r="AD55" s="1">
        <f>(Table2[[#This Row],[Day High]]/Table2[[#This Row],[Close Price]])-1</f>
        <v>7.9547274571565296E-3</v>
      </c>
      <c r="AE55" s="1">
        <f>(Table2[[#This Row],[Close Price]]/Table2[[#This Row],[Current Week Low]])-1</f>
        <v>2.6700843746652048E-4</v>
      </c>
      <c r="AF55" s="1">
        <f>(Table2[[#This Row],[Current Week High]]/Table2[[#This Row],[Close Price]])-1</f>
        <v>6.2409908707490303E-2</v>
      </c>
      <c r="AG55" s="1">
        <f>(Table2[[#This Row],[Close Price]]/Table2[[#This Row],[Current Month Low]])-1</f>
        <v>0.1149404761904762</v>
      </c>
      <c r="AH55" s="1">
        <f>(Table2[[#This Row],[Current Month High]]/Table2[[#This Row],[Close Price]])-1</f>
        <v>6.2409908707490303E-2</v>
      </c>
      <c r="AI55">
        <v>0.958855461417496</v>
      </c>
      <c r="AJ55">
        <v>362.15709261430197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0.44</v>
      </c>
      <c r="AM55" t="s">
        <v>3111</v>
      </c>
      <c r="AN55">
        <v>9.75</v>
      </c>
      <c r="AO55" t="s">
        <v>3111</v>
      </c>
      <c r="AP55">
        <v>7.4953953865905004E-2</v>
      </c>
      <c r="AQ55">
        <f>(Table2[[#This Row],[Sharpe Ratio]]-AVERAGE(Table2[Sharpe Ratio]))/_xlfn.STDEV.P(Table2[Sharpe Ratio])</f>
        <v>0.13456241680544559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10.451120206759345</v>
      </c>
      <c r="AS55">
        <f>_xlfn.RANK.AVG(Table2[[#This Row],[1Y Return vs Nifty Z-Score]],Table2[1Y Return vs Nifty Z-Score])</f>
        <v>7</v>
      </c>
      <c r="AT55">
        <f>_xlfn.RANK.AVG(Table2[[#This Row],[6M Return vs Nifty Z-Score]],Table2[6M Return vs Nifty Z-Score])</f>
        <v>9</v>
      </c>
      <c r="AU55">
        <f>_xlfn.RANK.AVG(Table2[[#This Row],[Sharpe Ratio Z-Score]],Table2[Sharpe Ratio Z-Score])</f>
        <v>307</v>
      </c>
      <c r="AV55">
        <f>(Table2[[#This Row],[Rank 1Y]]+Table2[[#This Row],[Rank 6M]]+Table2[[#This Row],[Rank Sharpe]])/3</f>
        <v>107.66666666666667</v>
      </c>
    </row>
    <row r="56" spans="1:48" x14ac:dyDescent="0.3">
      <c r="A56" t="s">
        <v>559</v>
      </c>
      <c r="B56" t="s">
        <v>560</v>
      </c>
      <c r="C56" t="s">
        <v>3077</v>
      </c>
      <c r="D56" t="s">
        <v>347</v>
      </c>
      <c r="E56">
        <v>35236.206219560001</v>
      </c>
      <c r="F56">
        <v>1713.7</v>
      </c>
      <c r="G56">
        <v>92.879341419960596</v>
      </c>
      <c r="H56">
        <f>(Table2[[#This Row],[1Y Return vs Nifty]]-AVERAGE(Table2[1Y Return vs Nifty]))/_xlfn.STDEV.P(Table2[1Y Return vs Nifty])</f>
        <v>0.89015516473182765</v>
      </c>
      <c r="I56">
        <v>-4.6623026877139999</v>
      </c>
      <c r="J56">
        <f>(Table2[[#This Row],[1M Return vs Nifty]]-AVERAGE(Table2[1M Return vs Nifty]))/_xlfn.STDEV.P(Table2[1M Return vs Nifty])</f>
        <v>-0.43452718957939074</v>
      </c>
      <c r="K56">
        <v>29.5405727970819</v>
      </c>
      <c r="L56">
        <f>(Table2[[#This Row],[6M Return vs Nifty]]-AVERAGE(Table2[6M Return vs Nifty]))/_xlfn.STDEV.P(Table2[6M Return vs Nifty])</f>
        <v>0.76141755377131415</v>
      </c>
      <c r="M56">
        <v>-3.5773671085452299</v>
      </c>
      <c r="N56">
        <f>(Table2[[#This Row],[1W Return vs Nifty]]-AVERAGE(Table2[1W Return vs Nifty]))/_xlfn.STDEV.P(Table2[1W Return vs Nifty])</f>
        <v>-0.63091887553620751</v>
      </c>
      <c r="O56">
        <v>1665.12</v>
      </c>
      <c r="P56">
        <v>1634.50671644319</v>
      </c>
      <c r="Q56">
        <v>1353.0179197755101</v>
      </c>
      <c r="R56">
        <v>60.744538914596298</v>
      </c>
      <c r="S56" s="1">
        <f>(Table2[[#This Row],[Close Price]]-Table2[[#This Row],[20D EMA]])/Table2[[#This Row],[20D EMA]]</f>
        <v>2.9175074469107425E-2</v>
      </c>
      <c r="T56" s="1">
        <f>(Table2[[#This Row],[Close Price]]-Table2[[#This Row],[50D EMA]])/Table2[[#This Row],[50D EMA]]</f>
        <v>4.8450876805902987E-2</v>
      </c>
      <c r="U56" s="1">
        <f>(Table2[[#This Row],[Close Price]]-Table2[[#This Row],[200D EMA]])/Table2[[#This Row],[200D EMA]]</f>
        <v>0.26657598170195229</v>
      </c>
      <c r="V56">
        <v>0.78348950886475899</v>
      </c>
      <c r="W56">
        <v>1674.5</v>
      </c>
      <c r="X56">
        <v>1735.55</v>
      </c>
      <c r="Y56">
        <v>1565.05</v>
      </c>
      <c r="Z56">
        <v>1729</v>
      </c>
      <c r="AA56">
        <v>1539.1</v>
      </c>
      <c r="AB56">
        <v>1763.95</v>
      </c>
      <c r="AC56" s="1">
        <f>(Table2[[#This Row],[Close Price]]/Table2[[#This Row],[Day Low]])-1</f>
        <v>2.3409973126306438E-2</v>
      </c>
      <c r="AD56" s="1">
        <f>(Table2[[#This Row],[Day High]]/Table2[[#This Row],[Close Price]])-1</f>
        <v>1.2750189648129684E-2</v>
      </c>
      <c r="AE56" s="1">
        <f>(Table2[[#This Row],[Close Price]]/Table2[[#This Row],[Current Week Low]])-1</f>
        <v>9.4980991022651118E-2</v>
      </c>
      <c r="AF56" s="1">
        <f>(Table2[[#This Row],[Current Week High]]/Table2[[#This Row],[Close Price]])-1</f>
        <v>8.9280504172257746E-3</v>
      </c>
      <c r="AG56" s="1">
        <f>(Table2[[#This Row],[Close Price]]/Table2[[#This Row],[Current Month Low]])-1</f>
        <v>0.11344292118770727</v>
      </c>
      <c r="AH56" s="1">
        <f>(Table2[[#This Row],[Current Month High]]/Table2[[#This Row],[Close Price]])-1</f>
        <v>2.9322518527163499E-2</v>
      </c>
      <c r="AI56">
        <v>17.321958456973299</v>
      </c>
      <c r="AJ56">
        <v>130.525865754595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7.0000000000000007E-2</v>
      </c>
      <c r="AM56" t="s">
        <v>3111</v>
      </c>
      <c r="AN56">
        <v>0.01</v>
      </c>
      <c r="AO56" t="s">
        <v>3111</v>
      </c>
      <c r="AP56">
        <v>0.176096569219265</v>
      </c>
      <c r="AQ56">
        <f>(Table2[[#This Row],[Sharpe Ratio]]-AVERAGE(Table2[Sharpe Ratio]))/_xlfn.STDEV.P(Table2[Sharpe Ratio])</f>
        <v>1.287046611177733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1.8731732645652768</v>
      </c>
      <c r="AS56">
        <f>_xlfn.RANK.AVG(Table2[[#This Row],[1Y Return vs Nifty Z-Score]],Table2[1Y Return vs Nifty Z-Score])</f>
        <v>109</v>
      </c>
      <c r="AT56">
        <f>_xlfn.RANK.AVG(Table2[[#This Row],[6M Return vs Nifty Z-Score]],Table2[6M Return vs Nifty Z-Score])</f>
        <v>135</v>
      </c>
      <c r="AU56">
        <f>_xlfn.RANK.AVG(Table2[[#This Row],[Sharpe Ratio Z-Score]],Table2[Sharpe Ratio Z-Score])</f>
        <v>80</v>
      </c>
      <c r="AV56">
        <f>(Table2[[#This Row],[Rank 1Y]]+Table2[[#This Row],[Rank 6M]]+Table2[[#This Row],[Rank Sharpe]])/3</f>
        <v>108</v>
      </c>
    </row>
    <row r="57" spans="1:48" x14ac:dyDescent="0.3">
      <c r="A57" t="s">
        <v>247</v>
      </c>
      <c r="B57" t="s">
        <v>248</v>
      </c>
      <c r="C57" t="s">
        <v>3076</v>
      </c>
      <c r="D57" t="s">
        <v>159</v>
      </c>
      <c r="E57">
        <v>105904.990503259</v>
      </c>
      <c r="F57">
        <v>692.9</v>
      </c>
      <c r="G57">
        <v>47.174717453755399</v>
      </c>
      <c r="H57">
        <f>(Table2[[#This Row],[1Y Return vs Nifty]]-AVERAGE(Table2[1Y Return vs Nifty]))/_xlfn.STDEV.P(Table2[1Y Return vs Nifty])</f>
        <v>0.20041488299340257</v>
      </c>
      <c r="I57">
        <v>-2.6418844716087801</v>
      </c>
      <c r="J57">
        <f>(Table2[[#This Row],[1M Return vs Nifty]]-AVERAGE(Table2[1M Return vs Nifty]))/_xlfn.STDEV.P(Table2[1M Return vs Nifty])</f>
        <v>-0.24346101134698767</v>
      </c>
      <c r="K57">
        <v>46.233462798112399</v>
      </c>
      <c r="L57">
        <f>(Table2[[#This Row],[6M Return vs Nifty]]-AVERAGE(Table2[6M Return vs Nifty]))/_xlfn.STDEV.P(Table2[6M Return vs Nifty])</f>
        <v>1.3199169843900302</v>
      </c>
      <c r="M57">
        <v>0.20386953653155299</v>
      </c>
      <c r="N57">
        <f>(Table2[[#This Row],[1W Return vs Nifty]]-AVERAGE(Table2[1W Return vs Nifty]))/_xlfn.STDEV.P(Table2[1W Return vs Nifty])</f>
        <v>8.5695578547211632E-2</v>
      </c>
      <c r="O57">
        <v>706.05</v>
      </c>
      <c r="P57">
        <v>688.55933856241802</v>
      </c>
      <c r="Q57">
        <v>563.99076544440402</v>
      </c>
      <c r="R57">
        <v>44.2681278719026</v>
      </c>
      <c r="S57" s="1">
        <f>(Table2[[#This Row],[Close Price]]-Table2[[#This Row],[20D EMA]])/Table2[[#This Row],[20D EMA]]</f>
        <v>-1.8624743290135228E-2</v>
      </c>
      <c r="T57" s="1">
        <f>(Table2[[#This Row],[Close Price]]-Table2[[#This Row],[50D EMA]])/Table2[[#This Row],[50D EMA]]</f>
        <v>6.3039758441798778E-3</v>
      </c>
      <c r="U57" s="1">
        <f>(Table2[[#This Row],[Close Price]]-Table2[[#This Row],[200D EMA]])/Table2[[#This Row],[200D EMA]]</f>
        <v>0.22856621500534713</v>
      </c>
      <c r="V57">
        <v>0.60027734681595901</v>
      </c>
      <c r="W57">
        <v>685.5</v>
      </c>
      <c r="X57">
        <v>701.8</v>
      </c>
      <c r="Y57">
        <v>685.75</v>
      </c>
      <c r="Z57">
        <v>716.75</v>
      </c>
      <c r="AA57">
        <v>665.55</v>
      </c>
      <c r="AB57">
        <v>748.4</v>
      </c>
      <c r="AC57" s="1">
        <f>(Table2[[#This Row],[Close Price]]/Table2[[#This Row],[Day Low]])-1</f>
        <v>1.0795040116703181E-2</v>
      </c>
      <c r="AD57" s="1">
        <f>(Table2[[#This Row],[Day High]]/Table2[[#This Row],[Close Price]])-1</f>
        <v>1.2844566315485695E-2</v>
      </c>
      <c r="AE57" s="1">
        <f>(Table2[[#This Row],[Close Price]]/Table2[[#This Row],[Current Week Low]])-1</f>
        <v>1.0426540284360186E-2</v>
      </c>
      <c r="AF57" s="1">
        <f>(Table2[[#This Row],[Current Week High]]/Table2[[#This Row],[Close Price]])-1</f>
        <v>3.4420551306104885E-2</v>
      </c>
      <c r="AG57" s="1">
        <f>(Table2[[#This Row],[Close Price]]/Table2[[#This Row],[Current Month Low]])-1</f>
        <v>4.109383216888296E-2</v>
      </c>
      <c r="AH57" s="1">
        <f>(Table2[[#This Row],[Current Month High]]/Table2[[#This Row],[Close Price]])-1</f>
        <v>8.0098138259489193E-2</v>
      </c>
      <c r="AI57">
        <v>11.036339165545</v>
      </c>
      <c r="AJ57">
        <v>96.506124721603499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0.05</v>
      </c>
      <c r="AM57" t="s">
        <v>3111</v>
      </c>
      <c r="AN57">
        <v>-5.39</v>
      </c>
      <c r="AO57" t="s">
        <v>3110</v>
      </c>
      <c r="AP57">
        <v>0.24331980447569801</v>
      </c>
      <c r="AQ57">
        <f>(Table2[[#This Row],[Sharpe Ratio]]-AVERAGE(Table2[Sharpe Ratio]))/_xlfn.STDEV.P(Table2[Sharpe Ratio])</f>
        <v>2.0530315113796953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3.4155979459633525</v>
      </c>
      <c r="AS57">
        <f>_xlfn.RANK.AVG(Table2[[#This Row],[1Y Return vs Nifty Z-Score]],Table2[1Y Return vs Nifty Z-Score])</f>
        <v>244</v>
      </c>
      <c r="AT57">
        <f>_xlfn.RANK.AVG(Table2[[#This Row],[6M Return vs Nifty Z-Score]],Table2[6M Return vs Nifty Z-Score])</f>
        <v>76</v>
      </c>
      <c r="AU57">
        <f>_xlfn.RANK.AVG(Table2[[#This Row],[Sharpe Ratio Z-Score]],Table2[Sharpe Ratio Z-Score])</f>
        <v>12</v>
      </c>
      <c r="AV57">
        <f>(Table2[[#This Row],[Rank 1Y]]+Table2[[#This Row],[Rank 6M]]+Table2[[#This Row],[Rank Sharpe]])/3</f>
        <v>110.66666666666667</v>
      </c>
    </row>
    <row r="58" spans="1:48" x14ac:dyDescent="0.3">
      <c r="A58" t="s">
        <v>788</v>
      </c>
      <c r="B58" t="s">
        <v>789</v>
      </c>
      <c r="C58" t="s">
        <v>3068</v>
      </c>
      <c r="D58" t="s">
        <v>46</v>
      </c>
      <c r="E58">
        <v>19996.913827799999</v>
      </c>
      <c r="F58">
        <v>318.5</v>
      </c>
      <c r="G58">
        <v>82.822342952363002</v>
      </c>
      <c r="H58">
        <f>(Table2[[#This Row],[1Y Return vs Nifty]]-AVERAGE(Table2[1Y Return vs Nifty]))/_xlfn.STDEV.P(Table2[1Y Return vs Nifty])</f>
        <v>0.73838240402357191</v>
      </c>
      <c r="I58">
        <v>-1.16502250752917</v>
      </c>
      <c r="J58">
        <f>(Table2[[#This Row],[1M Return vs Nifty]]-AVERAGE(Table2[1M Return vs Nifty]))/_xlfn.STDEV.P(Table2[1M Return vs Nifty])</f>
        <v>-0.10379766392506146</v>
      </c>
      <c r="K58">
        <v>33.266238077622901</v>
      </c>
      <c r="L58">
        <f>(Table2[[#This Row],[6M Return vs Nifty]]-AVERAGE(Table2[6M Return vs Nifty]))/_xlfn.STDEV.P(Table2[6M Return vs Nifty])</f>
        <v>0.88606834448098848</v>
      </c>
      <c r="M58">
        <v>-3.3971526982526901</v>
      </c>
      <c r="N58">
        <f>(Table2[[#This Row],[1W Return vs Nifty]]-AVERAGE(Table2[1W Return vs Nifty]))/_xlfn.STDEV.P(Table2[1W Return vs Nifty])</f>
        <v>-0.59676490333827559</v>
      </c>
      <c r="O58">
        <v>327.26</v>
      </c>
      <c r="P58">
        <v>318.35373461608799</v>
      </c>
      <c r="Q58">
        <v>253.26131766784101</v>
      </c>
      <c r="R58">
        <v>40.670019520540997</v>
      </c>
      <c r="S58" s="1">
        <f>(Table2[[#This Row],[Close Price]]-Table2[[#This Row],[20D EMA]])/Table2[[#This Row],[20D EMA]]</f>
        <v>-2.6767707633074591E-2</v>
      </c>
      <c r="T58" s="1">
        <f>(Table2[[#This Row],[Close Price]]-Table2[[#This Row],[50D EMA]])/Table2[[#This Row],[50D EMA]]</f>
        <v>4.5944296550626322E-4</v>
      </c>
      <c r="U58" s="1">
        <f>(Table2[[#This Row],[Close Price]]-Table2[[#This Row],[200D EMA]])/Table2[[#This Row],[200D EMA]]</f>
        <v>0.25759434142138227</v>
      </c>
      <c r="V58">
        <v>0.98353275277824803</v>
      </c>
      <c r="W58">
        <v>311.64999999999998</v>
      </c>
      <c r="X58">
        <v>320.14999999999998</v>
      </c>
      <c r="Y58">
        <v>317.10000000000002</v>
      </c>
      <c r="Z58">
        <v>327.3</v>
      </c>
      <c r="AA58">
        <v>309.3</v>
      </c>
      <c r="AB58">
        <v>362.6</v>
      </c>
      <c r="AC58" s="1">
        <f>(Table2[[#This Row],[Close Price]]/Table2[[#This Row],[Day Low]])-1</f>
        <v>2.1979785015241449E-2</v>
      </c>
      <c r="AD58" s="1">
        <f>(Table2[[#This Row],[Day High]]/Table2[[#This Row],[Close Price]])-1</f>
        <v>5.1805337519621464E-3</v>
      </c>
      <c r="AE58" s="1">
        <f>(Table2[[#This Row],[Close Price]]/Table2[[#This Row],[Current Week Low]])-1</f>
        <v>4.4150110375276164E-3</v>
      </c>
      <c r="AF58" s="1">
        <f>(Table2[[#This Row],[Current Week High]]/Table2[[#This Row],[Close Price]])-1</f>
        <v>2.762951334379915E-2</v>
      </c>
      <c r="AG58" s="1">
        <f>(Table2[[#This Row],[Close Price]]/Table2[[#This Row],[Current Month Low]])-1</f>
        <v>2.9744584545748465E-2</v>
      </c>
      <c r="AH58" s="1">
        <f>(Table2[[#This Row],[Current Month High]]/Table2[[#This Row],[Close Price]])-1</f>
        <v>0.13846153846153864</v>
      </c>
      <c r="AI58">
        <v>13.128491620111699</v>
      </c>
      <c r="AJ58">
        <v>135.957524716221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0.11</v>
      </c>
      <c r="AM58" t="s">
        <v>3111</v>
      </c>
      <c r="AN58">
        <v>-5.66</v>
      </c>
      <c r="AO58" t="s">
        <v>3110</v>
      </c>
      <c r="AP58">
        <v>0.16470910340737199</v>
      </c>
      <c r="AQ58">
        <f>(Table2[[#This Row],[Sharpe Ratio]]-AVERAGE(Table2[Sharpe Ratio]))/_xlfn.STDEV.P(Table2[Sharpe Ratio])</f>
        <v>1.1572904810212123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2.0811786622624355</v>
      </c>
      <c r="AS58">
        <f>_xlfn.RANK.AVG(Table2[[#This Row],[1Y Return vs Nifty Z-Score]],Table2[1Y Return vs Nifty Z-Score])</f>
        <v>122</v>
      </c>
      <c r="AT58">
        <f>_xlfn.RANK.AVG(Table2[[#This Row],[6M Return vs Nifty Z-Score]],Table2[6M Return vs Nifty Z-Score])</f>
        <v>116</v>
      </c>
      <c r="AU58">
        <f>_xlfn.RANK.AVG(Table2[[#This Row],[Sharpe Ratio Z-Score]],Table2[Sharpe Ratio Z-Score])</f>
        <v>95</v>
      </c>
      <c r="AV58">
        <f>(Table2[[#This Row],[Rank 1Y]]+Table2[[#This Row],[Rank 6M]]+Table2[[#This Row],[Rank Sharpe]])/3</f>
        <v>111</v>
      </c>
    </row>
    <row r="59" spans="1:48" x14ac:dyDescent="0.3">
      <c r="A59" t="s">
        <v>1330</v>
      </c>
      <c r="B59" t="s">
        <v>1331</v>
      </c>
      <c r="C59" t="s">
        <v>3076</v>
      </c>
      <c r="D59" t="s">
        <v>706</v>
      </c>
      <c r="E59">
        <v>8244.6973604249997</v>
      </c>
      <c r="F59">
        <v>256.14999999999998</v>
      </c>
      <c r="G59">
        <v>86.197959583793605</v>
      </c>
      <c r="H59">
        <f>(Table2[[#This Row],[1Y Return vs Nifty]]-AVERAGE(Table2[1Y Return vs Nifty]))/_xlfn.STDEV.P(Table2[1Y Return vs Nifty])</f>
        <v>0.78932470623188766</v>
      </c>
      <c r="I59">
        <v>-11.9246904156631</v>
      </c>
      <c r="J59">
        <f>(Table2[[#This Row],[1M Return vs Nifty]]-AVERAGE(Table2[1M Return vs Nifty]))/_xlfn.STDEV.P(Table2[1M Return vs Nifty])</f>
        <v>-1.1213140424003991</v>
      </c>
      <c r="K59">
        <v>25.937915637184801</v>
      </c>
      <c r="L59">
        <f>(Table2[[#This Row],[6M Return vs Nifty]]-AVERAGE(Table2[6M Return vs Nifty]))/_xlfn.STDEV.P(Table2[6M Return vs Nifty])</f>
        <v>0.64088228561866001</v>
      </c>
      <c r="M59">
        <v>0.91246253266020705</v>
      </c>
      <c r="N59">
        <f>(Table2[[#This Row],[1W Return vs Nifty]]-AVERAGE(Table2[1W Return vs Nifty]))/_xlfn.STDEV.P(Table2[1W Return vs Nifty])</f>
        <v>0.21998708969852138</v>
      </c>
      <c r="O59">
        <v>256.93</v>
      </c>
      <c r="P59">
        <v>243.652349804435</v>
      </c>
      <c r="Q59">
        <v>192.03990957740399</v>
      </c>
      <c r="R59">
        <v>50.011032183421499</v>
      </c>
      <c r="S59" s="1">
        <f>(Table2[[#This Row],[Close Price]]-Table2[[#This Row],[20D EMA]])/Table2[[#This Row],[20D EMA]]</f>
        <v>-3.0358463394700094E-3</v>
      </c>
      <c r="T59" s="1">
        <f>(Table2[[#This Row],[Close Price]]-Table2[[#This Row],[50D EMA]])/Table2[[#This Row],[50D EMA]]</f>
        <v>5.1292959848719212E-2</v>
      </c>
      <c r="U59" s="1">
        <f>(Table2[[#This Row],[Close Price]]-Table2[[#This Row],[200D EMA]])/Table2[[#This Row],[200D EMA]]</f>
        <v>0.33383732872856642</v>
      </c>
      <c r="V59">
        <v>0.51505542560144302</v>
      </c>
      <c r="W59">
        <v>245.25</v>
      </c>
      <c r="X59">
        <v>259.60000000000002</v>
      </c>
      <c r="Y59">
        <v>241.65</v>
      </c>
      <c r="Z59">
        <v>262.95</v>
      </c>
      <c r="AA59">
        <v>237</v>
      </c>
      <c r="AB59">
        <v>272.45</v>
      </c>
      <c r="AC59" s="1">
        <f>(Table2[[#This Row],[Close Price]]/Table2[[#This Row],[Day Low]])-1</f>
        <v>4.4444444444444287E-2</v>
      </c>
      <c r="AD59" s="1">
        <f>(Table2[[#This Row],[Day High]]/Table2[[#This Row],[Close Price]])-1</f>
        <v>1.3468670700761409E-2</v>
      </c>
      <c r="AE59" s="1">
        <f>(Table2[[#This Row],[Close Price]]/Table2[[#This Row],[Current Week Low]])-1</f>
        <v>6.0004138216428693E-2</v>
      </c>
      <c r="AF59" s="1">
        <f>(Table2[[#This Row],[Current Week High]]/Table2[[#This Row],[Close Price]])-1</f>
        <v>2.654694514932654E-2</v>
      </c>
      <c r="AG59" s="1">
        <f>(Table2[[#This Row],[Close Price]]/Table2[[#This Row],[Current Month Low]])-1</f>
        <v>8.0801687763712993E-2</v>
      </c>
      <c r="AH59" s="1">
        <f>(Table2[[#This Row],[Current Month High]]/Table2[[#This Row],[Close Price]])-1</f>
        <v>6.3634589107944617E-2</v>
      </c>
      <c r="AI59">
        <v>16.339022954679201</v>
      </c>
      <c r="AJ59">
        <v>130.21680216802099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0.28000000000000003</v>
      </c>
      <c r="AM59" t="s">
        <v>3111</v>
      </c>
      <c r="AN59">
        <v>-6.91</v>
      </c>
      <c r="AO59" t="s">
        <v>3110</v>
      </c>
      <c r="AP59">
        <v>0.18960040889169399</v>
      </c>
      <c r="AQ59">
        <f>(Table2[[#This Row],[Sharpe Ratio]]-AVERAGE(Table2[Sharpe Ratio]))/_xlfn.STDEV.P(Table2[Sharpe Ratio])</f>
        <v>1.4409180701215207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1.9697981092701906</v>
      </c>
      <c r="AS59">
        <f>_xlfn.RANK.AVG(Table2[[#This Row],[1Y Return vs Nifty Z-Score]],Table2[1Y Return vs Nifty Z-Score])</f>
        <v>116</v>
      </c>
      <c r="AT59">
        <f>_xlfn.RANK.AVG(Table2[[#This Row],[6M Return vs Nifty Z-Score]],Table2[6M Return vs Nifty Z-Score])</f>
        <v>161</v>
      </c>
      <c r="AU59">
        <f>_xlfn.RANK.AVG(Table2[[#This Row],[Sharpe Ratio Z-Score]],Table2[Sharpe Ratio Z-Score])</f>
        <v>56</v>
      </c>
      <c r="AV59">
        <f>(Table2[[#This Row],[Rank 1Y]]+Table2[[#This Row],[Rank 6M]]+Table2[[#This Row],[Rank Sharpe]])/3</f>
        <v>111</v>
      </c>
    </row>
    <row r="60" spans="1:48" x14ac:dyDescent="0.3">
      <c r="A60" t="s">
        <v>631</v>
      </c>
      <c r="B60" t="s">
        <v>632</v>
      </c>
      <c r="C60" t="s">
        <v>3070</v>
      </c>
      <c r="D60" t="s">
        <v>487</v>
      </c>
      <c r="E60">
        <v>28659.941748759898</v>
      </c>
      <c r="F60">
        <v>1565.9</v>
      </c>
      <c r="G60">
        <v>135.10660594965199</v>
      </c>
      <c r="H60">
        <f>(Table2[[#This Row],[1Y Return vs Nifty]]-AVERAGE(Table2[1Y Return vs Nifty]))/_xlfn.STDEV.P(Table2[1Y Return vs Nifty])</f>
        <v>1.5274177173192534</v>
      </c>
      <c r="I60">
        <v>-1.9133760064822101</v>
      </c>
      <c r="J60">
        <f>(Table2[[#This Row],[1M Return vs Nifty]]-AVERAGE(Table2[1M Return vs Nifty]))/_xlfn.STDEV.P(Table2[1M Return vs Nifty])</f>
        <v>-0.17456768662236108</v>
      </c>
      <c r="K60">
        <v>72.712611867070294</v>
      </c>
      <c r="L60">
        <f>(Table2[[#This Row],[6M Return vs Nifty]]-AVERAGE(Table2[6M Return vs Nifty]))/_xlfn.STDEV.P(Table2[6M Return vs Nifty])</f>
        <v>2.2058384561883915</v>
      </c>
      <c r="M60">
        <v>0.55945307908093</v>
      </c>
      <c r="N60">
        <f>(Table2[[#This Row],[1W Return vs Nifty]]-AVERAGE(Table2[1W Return vs Nifty]))/_xlfn.STDEV.P(Table2[1W Return vs Nifty])</f>
        <v>0.15308525291653313</v>
      </c>
      <c r="O60">
        <v>1564.27</v>
      </c>
      <c r="P60">
        <v>1488.10733998925</v>
      </c>
      <c r="Q60">
        <v>1114.9654358041901</v>
      </c>
      <c r="R60">
        <v>50.749865700948597</v>
      </c>
      <c r="S60" s="1">
        <f>(Table2[[#This Row],[Close Price]]-Table2[[#This Row],[20D EMA]])/Table2[[#This Row],[20D EMA]]</f>
        <v>1.0420196001969667E-3</v>
      </c>
      <c r="T60" s="1">
        <f>(Table2[[#This Row],[Close Price]]-Table2[[#This Row],[50D EMA]])/Table2[[#This Row],[50D EMA]]</f>
        <v>5.2276242392105959E-2</v>
      </c>
      <c r="U60" s="1">
        <f>(Table2[[#This Row],[Close Price]]-Table2[[#This Row],[200D EMA]])/Table2[[#This Row],[200D EMA]]</f>
        <v>0.40443815540395195</v>
      </c>
      <c r="V60">
        <v>0.42564281106807</v>
      </c>
      <c r="W60">
        <v>1524.5</v>
      </c>
      <c r="X60">
        <v>1575.65</v>
      </c>
      <c r="Y60">
        <v>1516.2</v>
      </c>
      <c r="Z60">
        <v>1638.95</v>
      </c>
      <c r="AA60">
        <v>1458.55</v>
      </c>
      <c r="AB60">
        <v>1666</v>
      </c>
      <c r="AC60" s="1">
        <f>(Table2[[#This Row],[Close Price]]/Table2[[#This Row],[Day Low]])-1</f>
        <v>2.7156444735979113E-2</v>
      </c>
      <c r="AD60" s="1">
        <f>(Table2[[#This Row],[Day High]]/Table2[[#This Row],[Close Price]])-1</f>
        <v>6.2264512420970863E-3</v>
      </c>
      <c r="AE60" s="1">
        <f>(Table2[[#This Row],[Close Price]]/Table2[[#This Row],[Current Week Low]])-1</f>
        <v>3.2779316712834738E-2</v>
      </c>
      <c r="AF60" s="1">
        <f>(Table2[[#This Row],[Current Week High]]/Table2[[#This Row],[Close Price]])-1</f>
        <v>4.6650488536943646E-2</v>
      </c>
      <c r="AG60" s="1">
        <f>(Table2[[#This Row],[Close Price]]/Table2[[#This Row],[Current Month Low]])-1</f>
        <v>7.3600493640944897E-2</v>
      </c>
      <c r="AH60" s="1">
        <f>(Table2[[#This Row],[Current Month High]]/Table2[[#This Row],[Close Price]])-1</f>
        <v>6.3924899418864589E-2</v>
      </c>
      <c r="AI60">
        <v>11.156662702635</v>
      </c>
      <c r="AJ60">
        <v>166.727879799666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0.23</v>
      </c>
      <c r="AM60" t="s">
        <v>3111</v>
      </c>
      <c r="AN60">
        <v>-6.82</v>
      </c>
      <c r="AO60" t="s">
        <v>3110</v>
      </c>
      <c r="AP60">
        <v>9.1135794261509001E-2</v>
      </c>
      <c r="AQ60">
        <f>(Table2[[#This Row],[Sharpe Ratio]]-AVERAGE(Table2[Sharpe Ratio]))/_xlfn.STDEV.P(Table2[Sharpe Ratio])</f>
        <v>0.31894874324790368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4.0307224830497201</v>
      </c>
      <c r="AS60">
        <f>_xlfn.RANK.AVG(Table2[[#This Row],[1Y Return vs Nifty Z-Score]],Table2[1Y Return vs Nifty Z-Score])</f>
        <v>54</v>
      </c>
      <c r="AT60">
        <f>_xlfn.RANK.AVG(Table2[[#This Row],[6M Return vs Nifty Z-Score]],Table2[6M Return vs Nifty Z-Score])</f>
        <v>26</v>
      </c>
      <c r="AU60">
        <f>_xlfn.RANK.AVG(Table2[[#This Row],[Sharpe Ratio Z-Score]],Table2[Sharpe Ratio Z-Score])</f>
        <v>254</v>
      </c>
      <c r="AV60">
        <f>(Table2[[#This Row],[Rank 1Y]]+Table2[[#This Row],[Rank 6M]]+Table2[[#This Row],[Rank Sharpe]])/3</f>
        <v>111.33333333333333</v>
      </c>
    </row>
    <row r="61" spans="1:48" x14ac:dyDescent="0.3">
      <c r="A61" t="s">
        <v>109</v>
      </c>
      <c r="B61" t="s">
        <v>110</v>
      </c>
      <c r="C61" t="s">
        <v>3076</v>
      </c>
      <c r="D61" t="s">
        <v>111</v>
      </c>
      <c r="E61">
        <v>248183.76691204999</v>
      </c>
      <c r="F61">
        <v>6969.1</v>
      </c>
      <c r="G61">
        <v>68.129207890992603</v>
      </c>
      <c r="H61">
        <f>(Table2[[#This Row],[1Y Return vs Nifty]]-AVERAGE(Table2[1Y Return vs Nifty]))/_xlfn.STDEV.P(Table2[1Y Return vs Nifty])</f>
        <v>0.51664450887440838</v>
      </c>
      <c r="I61">
        <v>-8.4631322852990305</v>
      </c>
      <c r="J61">
        <f>(Table2[[#This Row],[1M Return vs Nifty]]-AVERAGE(Table2[1M Return vs Nifty]))/_xlfn.STDEV.P(Table2[1M Return vs Nifty])</f>
        <v>-0.79396266661795001</v>
      </c>
      <c r="K61">
        <v>48.9421926487232</v>
      </c>
      <c r="L61">
        <f>(Table2[[#This Row],[6M Return vs Nifty]]-AVERAGE(Table2[6M Return vs Nifty]))/_xlfn.STDEV.P(Table2[6M Return vs Nifty])</f>
        <v>1.4105438368507284</v>
      </c>
      <c r="M61">
        <v>1.41397513984134</v>
      </c>
      <c r="N61">
        <f>(Table2[[#This Row],[1W Return vs Nifty]]-AVERAGE(Table2[1W Return vs Nifty]))/_xlfn.STDEV.P(Table2[1W Return vs Nifty])</f>
        <v>0.31503302756093776</v>
      </c>
      <c r="O61">
        <v>6993.82</v>
      </c>
      <c r="P61">
        <v>7019.1189056826897</v>
      </c>
      <c r="Q61">
        <v>5732.8128128251401</v>
      </c>
      <c r="R61">
        <v>52.5782539640091</v>
      </c>
      <c r="S61" s="1">
        <f>(Table2[[#This Row],[Close Price]]-Table2[[#This Row],[20D EMA]])/Table2[[#This Row],[20D EMA]]</f>
        <v>-3.5345490733246416E-3</v>
      </c>
      <c r="T61" s="1">
        <f>(Table2[[#This Row],[Close Price]]-Table2[[#This Row],[50D EMA]])/Table2[[#This Row],[50D EMA]]</f>
        <v>-7.1260946501695505E-3</v>
      </c>
      <c r="U61" s="1">
        <f>(Table2[[#This Row],[Close Price]]-Table2[[#This Row],[200D EMA]])/Table2[[#This Row],[200D EMA]]</f>
        <v>0.21565106476337501</v>
      </c>
      <c r="V61">
        <v>0.94821597159425097</v>
      </c>
      <c r="W61">
        <v>6837.5</v>
      </c>
      <c r="X61">
        <v>7005</v>
      </c>
      <c r="Y61">
        <v>6765</v>
      </c>
      <c r="Z61">
        <v>7050</v>
      </c>
      <c r="AA61">
        <v>6565.7</v>
      </c>
      <c r="AB61">
        <v>7163.9</v>
      </c>
      <c r="AC61" s="1">
        <f>(Table2[[#This Row],[Close Price]]/Table2[[#This Row],[Day Low]])-1</f>
        <v>1.9246800731261393E-2</v>
      </c>
      <c r="AD61" s="1">
        <f>(Table2[[#This Row],[Day High]]/Table2[[#This Row],[Close Price]])-1</f>
        <v>5.151310786184693E-3</v>
      </c>
      <c r="AE61" s="1">
        <f>(Table2[[#This Row],[Close Price]]/Table2[[#This Row],[Current Week Low]])-1</f>
        <v>3.0169992609017093E-2</v>
      </c>
      <c r="AF61" s="1">
        <f>(Table2[[#This Row],[Current Week High]]/Table2[[#This Row],[Close Price]])-1</f>
        <v>1.1608385587809078E-2</v>
      </c>
      <c r="AG61" s="1">
        <f>(Table2[[#This Row],[Close Price]]/Table2[[#This Row],[Current Month Low]])-1</f>
        <v>6.1440516624274633E-2</v>
      </c>
      <c r="AH61" s="1">
        <f>(Table2[[#This Row],[Current Month High]]/Table2[[#This Row],[Close Price]])-1</f>
        <v>2.7951959363475831E-2</v>
      </c>
      <c r="AI61">
        <v>15.138817647866199</v>
      </c>
      <c r="AJ61">
        <v>113.21472581638901</v>
      </c>
      <c r="AK61" t="str">
        <f>IF(AND(Table2[[#This Row],[20D EMA]]&gt;Table2[[#This Row],[50D EMA]],Table2[[#This Row],[50D EMA]]&gt;Table2[[#This Row],[200D EMA]]),"Uptrend","Downtrend/NoTrend")</f>
        <v>Downtrend/NoTrend</v>
      </c>
      <c r="AL61">
        <v>-0.06</v>
      </c>
      <c r="AM61" t="s">
        <v>3110</v>
      </c>
      <c r="AN61">
        <v>0.75</v>
      </c>
      <c r="AO61" t="s">
        <v>3111</v>
      </c>
      <c r="AP61">
        <v>0.15634236806909299</v>
      </c>
      <c r="AQ61">
        <f>(Table2[[#This Row],[Sharpe Ratio]]-AVERAGE(Table2[Sharpe Ratio]))/_xlfn.STDEV.P(Table2[Sharpe Ratio])</f>
        <v>1.0619545021939427</v>
      </c>
      <c r="AR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">
        <f>_xlfn.RANK.AVG(Table2[[#This Row],[1Y Return vs Nifty Z-Score]],Table2[1Y Return vs Nifty Z-Score])</f>
        <v>164</v>
      </c>
      <c r="AT61">
        <f>_xlfn.RANK.AVG(Table2[[#This Row],[6M Return vs Nifty Z-Score]],Table2[6M Return vs Nifty Z-Score])</f>
        <v>69</v>
      </c>
      <c r="AU61">
        <f>_xlfn.RANK.AVG(Table2[[#This Row],[Sharpe Ratio Z-Score]],Table2[Sharpe Ratio Z-Score])</f>
        <v>103</v>
      </c>
      <c r="AV61">
        <f>(Table2[[#This Row],[Rank 1Y]]+Table2[[#This Row],[Rank 6M]]+Table2[[#This Row],[Rank Sharpe]])/3</f>
        <v>112</v>
      </c>
    </row>
    <row r="62" spans="1:48" x14ac:dyDescent="0.3">
      <c r="A62" t="s">
        <v>823</v>
      </c>
      <c r="B62" t="s">
        <v>824</v>
      </c>
      <c r="C62" t="s">
        <v>3065</v>
      </c>
      <c r="D62" t="s">
        <v>122</v>
      </c>
      <c r="E62">
        <v>18807.401202995999</v>
      </c>
      <c r="F62">
        <v>71.959999999999994</v>
      </c>
      <c r="G62">
        <v>393.63385701969099</v>
      </c>
      <c r="H62">
        <f>(Table2[[#This Row],[1Y Return vs Nifty]]-AVERAGE(Table2[1Y Return vs Nifty]))/_xlfn.STDEV.P(Table2[1Y Return vs Nifty])</f>
        <v>5.4289192179542818</v>
      </c>
      <c r="I62">
        <v>5.7167554764885402</v>
      </c>
      <c r="J62">
        <f>(Table2[[#This Row],[1M Return vs Nifty]]-AVERAGE(Table2[1M Return vs Nifty]))/_xlfn.STDEV.P(Table2[1M Return vs Nifty])</f>
        <v>0.54699582445718697</v>
      </c>
      <c r="K62">
        <v>15.980935325877599</v>
      </c>
      <c r="L62">
        <f>(Table2[[#This Row],[6M Return vs Nifty]]-AVERAGE(Table2[6M Return vs Nifty]))/_xlfn.STDEV.P(Table2[6M Return vs Nifty])</f>
        <v>0.30774836847168641</v>
      </c>
      <c r="M62">
        <v>-7.5118653990309801</v>
      </c>
      <c r="N62">
        <f>(Table2[[#This Row],[1W Return vs Nifty]]-AVERAGE(Table2[1W Return vs Nifty]))/_xlfn.STDEV.P(Table2[1W Return vs Nifty])</f>
        <v>-1.3765792531271313</v>
      </c>
      <c r="O62">
        <v>75.02</v>
      </c>
      <c r="P62">
        <v>69.109192661165196</v>
      </c>
      <c r="Q62">
        <v>49.961942425917897</v>
      </c>
      <c r="R62">
        <v>40.855587869173299</v>
      </c>
      <c r="S62" s="1">
        <f>(Table2[[#This Row],[Close Price]]-Table2[[#This Row],[20D EMA]])/Table2[[#This Row],[20D EMA]]</f>
        <v>-4.0789122900559881E-2</v>
      </c>
      <c r="T62" s="1">
        <f>(Table2[[#This Row],[Close Price]]-Table2[[#This Row],[50D EMA]])/Table2[[#This Row],[50D EMA]]</f>
        <v>4.1250768950695085E-2</v>
      </c>
      <c r="U62" s="1">
        <f>(Table2[[#This Row],[Close Price]]-Table2[[#This Row],[200D EMA]])/Table2[[#This Row],[200D EMA]]</f>
        <v>0.44029628365030388</v>
      </c>
      <c r="V62">
        <v>1.0912996134086199</v>
      </c>
      <c r="W62">
        <v>69.73</v>
      </c>
      <c r="X62">
        <v>72.62</v>
      </c>
      <c r="Y62">
        <v>68.11</v>
      </c>
      <c r="Z62">
        <v>76.55</v>
      </c>
      <c r="AA62">
        <v>68.11</v>
      </c>
      <c r="AB62">
        <v>88.8</v>
      </c>
      <c r="AC62" s="1">
        <f>(Table2[[#This Row],[Close Price]]/Table2[[#This Row],[Day Low]])-1</f>
        <v>3.1980496199627062E-2</v>
      </c>
      <c r="AD62" s="1">
        <f>(Table2[[#This Row],[Day High]]/Table2[[#This Row],[Close Price]])-1</f>
        <v>9.1717620900502173E-3</v>
      </c>
      <c r="AE62" s="1">
        <f>(Table2[[#This Row],[Close Price]]/Table2[[#This Row],[Current Week Low]])-1</f>
        <v>5.6526207605344103E-2</v>
      </c>
      <c r="AF62" s="1">
        <f>(Table2[[#This Row],[Current Week High]]/Table2[[#This Row],[Close Price]])-1</f>
        <v>6.3785436353529734E-2</v>
      </c>
      <c r="AG62" s="1">
        <f>(Table2[[#This Row],[Close Price]]/Table2[[#This Row],[Current Month Low]])-1</f>
        <v>5.6526207605344103E-2</v>
      </c>
      <c r="AH62" s="1">
        <f>(Table2[[#This Row],[Current Month High]]/Table2[[#This Row],[Close Price]])-1</f>
        <v>0.23401889938854925</v>
      </c>
      <c r="AI62">
        <v>23.163994070879902</v>
      </c>
      <c r="AJ62">
        <v>447.67527675276699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0.16</v>
      </c>
      <c r="AM62" t="s">
        <v>3111</v>
      </c>
      <c r="AN62">
        <v>-13.59</v>
      </c>
      <c r="AO62" t="s">
        <v>3110</v>
      </c>
      <c r="AP62">
        <v>0.15716855516546399</v>
      </c>
      <c r="AQ62">
        <f>(Table2[[#This Row],[Sharpe Ratio]]-AVERAGE(Table2[Sharpe Ratio]))/_xlfn.STDEV.P(Table2[Sharpe Ratio])</f>
        <v>1.0713686108447358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5.9784527686007589</v>
      </c>
      <c r="AS62">
        <f>_xlfn.RANK.AVG(Table2[[#This Row],[1Y Return vs Nifty Z-Score]],Table2[1Y Return vs Nifty Z-Score])</f>
        <v>2</v>
      </c>
      <c r="AT62">
        <f>_xlfn.RANK.AVG(Table2[[#This Row],[6M Return vs Nifty Z-Score]],Table2[6M Return vs Nifty Z-Score])</f>
        <v>237</v>
      </c>
      <c r="AU62">
        <f>_xlfn.RANK.AVG(Table2[[#This Row],[Sharpe Ratio Z-Score]],Table2[Sharpe Ratio Z-Score])</f>
        <v>100</v>
      </c>
      <c r="AV62">
        <f>(Table2[[#This Row],[Rank 1Y]]+Table2[[#This Row],[Rank 6M]]+Table2[[#This Row],[Rank Sharpe]])/3</f>
        <v>113</v>
      </c>
    </row>
    <row r="63" spans="1:48" x14ac:dyDescent="0.3">
      <c r="A63" t="s">
        <v>1043</v>
      </c>
      <c r="B63" t="s">
        <v>1044</v>
      </c>
      <c r="C63" t="s">
        <v>3078</v>
      </c>
      <c r="D63" t="s">
        <v>465</v>
      </c>
      <c r="E63">
        <v>12346.954236275</v>
      </c>
      <c r="F63">
        <v>1855.25</v>
      </c>
      <c r="G63">
        <v>37.062990358191499</v>
      </c>
      <c r="H63">
        <f>(Table2[[#This Row],[1Y Return vs Nifty]]-AVERAGE(Table2[1Y Return vs Nifty]))/_xlfn.STDEV.P(Table2[1Y Return vs Nifty])</f>
        <v>4.7816198428940276E-2</v>
      </c>
      <c r="I63">
        <v>-12.1565786697264</v>
      </c>
      <c r="J63">
        <f>(Table2[[#This Row],[1M Return vs Nifty]]-AVERAGE(Table2[1M Return vs Nifty]))/_xlfn.STDEV.P(Table2[1M Return vs Nifty])</f>
        <v>-1.1432431668399266</v>
      </c>
      <c r="K63">
        <v>65.751507488893793</v>
      </c>
      <c r="L63">
        <f>(Table2[[#This Row],[6M Return vs Nifty]]-AVERAGE(Table2[6M Return vs Nifty]))/_xlfn.STDEV.P(Table2[6M Return vs Nifty])</f>
        <v>1.9729385310436729</v>
      </c>
      <c r="M63">
        <v>-3.9806621254945602</v>
      </c>
      <c r="N63">
        <f>(Table2[[#This Row],[1W Return vs Nifty]]-AVERAGE(Table2[1W Return vs Nifty]))/_xlfn.STDEV.P(Table2[1W Return vs Nifty])</f>
        <v>-0.70735075894715416</v>
      </c>
      <c r="O63">
        <v>2053</v>
      </c>
      <c r="P63">
        <v>1808.1361330777299</v>
      </c>
      <c r="Q63">
        <v>1393.13145735885</v>
      </c>
      <c r="R63">
        <v>31.287639805924002</v>
      </c>
      <c r="S63" s="1">
        <f>(Table2[[#This Row],[Close Price]]-Table2[[#This Row],[20D EMA]])/Table2[[#This Row],[20D EMA]]</f>
        <v>-9.6322454943984406E-2</v>
      </c>
      <c r="T63" s="1">
        <f>(Table2[[#This Row],[Close Price]]-Table2[[#This Row],[50D EMA]])/Table2[[#This Row],[50D EMA]]</f>
        <v>2.6056592786559109E-2</v>
      </c>
      <c r="U63" s="1">
        <f>(Table2[[#This Row],[Close Price]]-Table2[[#This Row],[200D EMA]])/Table2[[#This Row],[200D EMA]]</f>
        <v>0.33171208660900631</v>
      </c>
      <c r="V63">
        <v>0.38341544447768999</v>
      </c>
      <c r="W63">
        <v>1819.45</v>
      </c>
      <c r="X63">
        <v>1874.45</v>
      </c>
      <c r="Y63">
        <v>1850</v>
      </c>
      <c r="Z63">
        <v>1923</v>
      </c>
      <c r="AA63">
        <v>1850</v>
      </c>
      <c r="AB63">
        <v>2029</v>
      </c>
      <c r="AC63" s="1">
        <f>(Table2[[#This Row],[Close Price]]/Table2[[#This Row],[Day Low]])-1</f>
        <v>1.9676275797631204E-2</v>
      </c>
      <c r="AD63" s="1">
        <f>(Table2[[#This Row],[Day High]]/Table2[[#This Row],[Close Price]])-1</f>
        <v>1.0349009567443668E-2</v>
      </c>
      <c r="AE63" s="1">
        <f>(Table2[[#This Row],[Close Price]]/Table2[[#This Row],[Current Week Low]])-1</f>
        <v>2.8378378378377533E-3</v>
      </c>
      <c r="AF63" s="1">
        <f>(Table2[[#This Row],[Current Week High]]/Table2[[#This Row],[Close Price]])-1</f>
        <v>3.6517989489287084E-2</v>
      </c>
      <c r="AG63" s="1">
        <f>(Table2[[#This Row],[Close Price]]/Table2[[#This Row],[Current Month Low]])-1</f>
        <v>2.8378378378377533E-3</v>
      </c>
      <c r="AH63" s="1">
        <f>(Table2[[#This Row],[Current Month High]]/Table2[[#This Row],[Close Price]])-1</f>
        <v>9.3653146476216254E-2</v>
      </c>
      <c r="AI63">
        <v>25.530736570057201</v>
      </c>
      <c r="AJ63">
        <v>111.041842187829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-0.23</v>
      </c>
      <c r="AM63" t="s">
        <v>3110</v>
      </c>
      <c r="AN63">
        <v>-9.61</v>
      </c>
      <c r="AO63" t="s">
        <v>3110</v>
      </c>
      <c r="AP63">
        <v>0.21567324242841801</v>
      </c>
      <c r="AQ63">
        <f>(Table2[[#This Row],[Sharpe Ratio]]-AVERAGE(Table2[Sharpe Ratio]))/_xlfn.STDEV.P(Table2[Sharpe Ratio])</f>
        <v>1.7380087519137029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1.9081695555992353</v>
      </c>
      <c r="AS63">
        <f>_xlfn.RANK.AVG(Table2[[#This Row],[1Y Return vs Nifty Z-Score]],Table2[1Y Return vs Nifty Z-Score])</f>
        <v>281</v>
      </c>
      <c r="AT63">
        <f>_xlfn.RANK.AVG(Table2[[#This Row],[6M Return vs Nifty Z-Score]],Table2[6M Return vs Nifty Z-Score])</f>
        <v>32</v>
      </c>
      <c r="AU63">
        <f>_xlfn.RANK.AVG(Table2[[#This Row],[Sharpe Ratio Z-Score]],Table2[Sharpe Ratio Z-Score])</f>
        <v>30</v>
      </c>
      <c r="AV63">
        <f>(Table2[[#This Row],[Rank 1Y]]+Table2[[#This Row],[Rank 6M]]+Table2[[#This Row],[Rank Sharpe]])/3</f>
        <v>114.33333333333333</v>
      </c>
    </row>
    <row r="64" spans="1:48" x14ac:dyDescent="0.3">
      <c r="A64" t="s">
        <v>1237</v>
      </c>
      <c r="B64" t="s">
        <v>1238</v>
      </c>
      <c r="C64" t="s">
        <v>3076</v>
      </c>
      <c r="D64" t="s">
        <v>257</v>
      </c>
      <c r="E64">
        <v>8979.265538824</v>
      </c>
      <c r="F64">
        <v>78.47</v>
      </c>
      <c r="G64">
        <v>44.958999572933102</v>
      </c>
      <c r="H64">
        <f>(Table2[[#This Row],[1Y Return vs Nifty]]-AVERAGE(Table2[1Y Return vs Nifty]))/_xlfn.STDEV.P(Table2[1Y Return vs Nifty])</f>
        <v>0.16697691232983763</v>
      </c>
      <c r="I64">
        <v>-4.9216749370265802</v>
      </c>
      <c r="J64">
        <f>(Table2[[#This Row],[1M Return vs Nifty]]-AVERAGE(Table2[1M Return vs Nifty]))/_xlfn.STDEV.P(Table2[1M Return vs Nifty])</f>
        <v>-0.45905541052922394</v>
      </c>
      <c r="K64">
        <v>44.306100652061701</v>
      </c>
      <c r="L64">
        <f>(Table2[[#This Row],[6M Return vs Nifty]]-AVERAGE(Table2[6M Return vs Nifty]))/_xlfn.STDEV.P(Table2[6M Return vs Nifty])</f>
        <v>1.2554326044474959</v>
      </c>
      <c r="M64">
        <v>-4.4168058930803804</v>
      </c>
      <c r="N64">
        <f>(Table2[[#This Row],[1W Return vs Nifty]]-AVERAGE(Table2[1W Return vs Nifty]))/_xlfn.STDEV.P(Table2[1W Return vs Nifty])</f>
        <v>-0.79000808966919145</v>
      </c>
      <c r="O64">
        <v>80.94</v>
      </c>
      <c r="P64">
        <v>76.627471392817299</v>
      </c>
      <c r="Q64">
        <v>59.746343035931602</v>
      </c>
      <c r="R64">
        <v>37.171302546688104</v>
      </c>
      <c r="S64" s="1">
        <f>(Table2[[#This Row],[Close Price]]-Table2[[#This Row],[20D EMA]])/Table2[[#This Row],[20D EMA]]</f>
        <v>-3.0516431924882615E-2</v>
      </c>
      <c r="T64" s="1">
        <f>(Table2[[#This Row],[Close Price]]-Table2[[#This Row],[50D EMA]])/Table2[[#This Row],[50D EMA]]</f>
        <v>2.4045274804088215E-2</v>
      </c>
      <c r="U64" s="1">
        <f>(Table2[[#This Row],[Close Price]]-Table2[[#This Row],[200D EMA]])/Table2[[#This Row],[200D EMA]]</f>
        <v>0.31338582434757456</v>
      </c>
      <c r="V64">
        <v>0.79026183439799802</v>
      </c>
      <c r="W64">
        <v>74.59</v>
      </c>
      <c r="X64">
        <v>78.81</v>
      </c>
      <c r="Y64">
        <v>77.099999999999994</v>
      </c>
      <c r="Z64">
        <v>81.849999999999994</v>
      </c>
      <c r="AA64">
        <v>76.099999999999994</v>
      </c>
      <c r="AB64">
        <v>87.75</v>
      </c>
      <c r="AC64" s="1">
        <f>(Table2[[#This Row],[Close Price]]/Table2[[#This Row],[Day Low]])-1</f>
        <v>5.2017696742190589E-2</v>
      </c>
      <c r="AD64" s="1">
        <f>(Table2[[#This Row],[Day High]]/Table2[[#This Row],[Close Price]])-1</f>
        <v>4.3328660634638361E-3</v>
      </c>
      <c r="AE64" s="1">
        <f>(Table2[[#This Row],[Close Price]]/Table2[[#This Row],[Current Week Low]])-1</f>
        <v>1.7769130998703142E-2</v>
      </c>
      <c r="AF64" s="1">
        <f>(Table2[[#This Row],[Current Week High]]/Table2[[#This Row],[Close Price]])-1</f>
        <v>4.3073786160316097E-2</v>
      </c>
      <c r="AG64" s="1">
        <f>(Table2[[#This Row],[Close Price]]/Table2[[#This Row],[Current Month Low]])-1</f>
        <v>3.114323258869911E-2</v>
      </c>
      <c r="AH64" s="1">
        <f>(Table2[[#This Row],[Current Month High]]/Table2[[#This Row],[Close Price]])-1</f>
        <v>0.11826175608512801</v>
      </c>
      <c r="AI64">
        <v>19.4220687891574</v>
      </c>
      <c r="AJ64">
        <v>110.095300887077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0.22</v>
      </c>
      <c r="AM64" t="s">
        <v>3111</v>
      </c>
      <c r="AN64">
        <v>-12.13</v>
      </c>
      <c r="AO64" t="s">
        <v>3110</v>
      </c>
      <c r="AP64">
        <v>0.234876855096011</v>
      </c>
      <c r="AQ64">
        <f>(Table2[[#This Row],[Sharpe Ratio]]-AVERAGE(Table2[Sharpe Ratio]))/_xlfn.STDEV.P(Table2[Sharpe Ratio])</f>
        <v>1.9568271006080364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2.1301731171869545</v>
      </c>
      <c r="AS64">
        <f>_xlfn.RANK.AVG(Table2[[#This Row],[1Y Return vs Nifty Z-Score]],Table2[1Y Return vs Nifty Z-Score])</f>
        <v>248</v>
      </c>
      <c r="AT64">
        <f>_xlfn.RANK.AVG(Table2[[#This Row],[6M Return vs Nifty Z-Score]],Table2[6M Return vs Nifty Z-Score])</f>
        <v>81</v>
      </c>
      <c r="AU64">
        <f>_xlfn.RANK.AVG(Table2[[#This Row],[Sharpe Ratio Z-Score]],Table2[Sharpe Ratio Z-Score])</f>
        <v>16</v>
      </c>
      <c r="AV64">
        <f>(Table2[[#This Row],[Rank 1Y]]+Table2[[#This Row],[Rank 6M]]+Table2[[#This Row],[Rank Sharpe]])/3</f>
        <v>115</v>
      </c>
    </row>
    <row r="65" spans="1:48" x14ac:dyDescent="0.3">
      <c r="A65" t="s">
        <v>1517</v>
      </c>
      <c r="B65" t="s">
        <v>1518</v>
      </c>
      <c r="C65" t="s">
        <v>3068</v>
      </c>
      <c r="D65" t="s">
        <v>46</v>
      </c>
      <c r="E65">
        <v>6389.1953266399996</v>
      </c>
      <c r="F65">
        <v>844.4</v>
      </c>
      <c r="G65">
        <v>95.131238561915595</v>
      </c>
      <c r="H65">
        <f>(Table2[[#This Row],[1Y Return vs Nifty]]-AVERAGE(Table2[1Y Return vs Nifty]))/_xlfn.STDEV.P(Table2[1Y Return vs Nifty])</f>
        <v>0.92413912596705139</v>
      </c>
      <c r="I65">
        <v>-7.6583094086382197E-2</v>
      </c>
      <c r="J65">
        <f>(Table2[[#This Row],[1M Return vs Nifty]]-AVERAGE(Table2[1M Return vs Nifty]))/_xlfn.STDEV.P(Table2[1M Return vs Nifty])</f>
        <v>-8.6651961726257791E-4</v>
      </c>
      <c r="K65">
        <v>28.6055419834994</v>
      </c>
      <c r="L65">
        <f>(Table2[[#This Row],[6M Return vs Nifty]]-AVERAGE(Table2[6M Return vs Nifty]))/_xlfn.STDEV.P(Table2[6M Return vs Nifty])</f>
        <v>0.73013392481524109</v>
      </c>
      <c r="M65">
        <v>3.6968769540775699</v>
      </c>
      <c r="N65">
        <f>(Table2[[#This Row],[1W Return vs Nifty]]-AVERAGE(Table2[1W Return vs Nifty]))/_xlfn.STDEV.P(Table2[1W Return vs Nifty])</f>
        <v>0.74768524980811824</v>
      </c>
      <c r="O65">
        <v>832.99</v>
      </c>
      <c r="P65">
        <v>810.60617363000199</v>
      </c>
      <c r="Q65">
        <v>658.80603335583396</v>
      </c>
      <c r="R65">
        <v>54.731383021098502</v>
      </c>
      <c r="S65" s="1">
        <f>(Table2[[#This Row],[Close Price]]-Table2[[#This Row],[20D EMA]])/Table2[[#This Row],[20D EMA]]</f>
        <v>1.3697643429092748E-2</v>
      </c>
      <c r="T65" s="1">
        <f>(Table2[[#This Row],[Close Price]]-Table2[[#This Row],[50D EMA]])/Table2[[#This Row],[50D EMA]]</f>
        <v>4.1689574381927968E-2</v>
      </c>
      <c r="U65" s="1">
        <f>(Table2[[#This Row],[Close Price]]-Table2[[#This Row],[200D EMA]])/Table2[[#This Row],[200D EMA]]</f>
        <v>0.2817126092467388</v>
      </c>
      <c r="V65">
        <v>0.579400418773938</v>
      </c>
      <c r="W65">
        <v>831.1</v>
      </c>
      <c r="X65">
        <v>858.65</v>
      </c>
      <c r="Y65">
        <v>841</v>
      </c>
      <c r="Z65">
        <v>874.9</v>
      </c>
      <c r="AA65">
        <v>763.75</v>
      </c>
      <c r="AB65">
        <v>874.9</v>
      </c>
      <c r="AC65" s="1">
        <f>(Table2[[#This Row],[Close Price]]/Table2[[#This Row],[Day Low]])-1</f>
        <v>1.6002887739140936E-2</v>
      </c>
      <c r="AD65" s="1">
        <f>(Table2[[#This Row],[Day High]]/Table2[[#This Row],[Close Price]])-1</f>
        <v>1.6875888204642253E-2</v>
      </c>
      <c r="AE65" s="1">
        <f>(Table2[[#This Row],[Close Price]]/Table2[[#This Row],[Current Week Low]])-1</f>
        <v>4.0428061831152551E-3</v>
      </c>
      <c r="AF65" s="1">
        <f>(Table2[[#This Row],[Current Week High]]/Table2[[#This Row],[Close Price]])-1</f>
        <v>3.6120322122217052E-2</v>
      </c>
      <c r="AG65" s="1">
        <f>(Table2[[#This Row],[Close Price]]/Table2[[#This Row],[Current Month Low]])-1</f>
        <v>0.10559738134206209</v>
      </c>
      <c r="AH65" s="1">
        <f>(Table2[[#This Row],[Current Month High]]/Table2[[#This Row],[Close Price]])-1</f>
        <v>3.6120322122217052E-2</v>
      </c>
      <c r="AI65">
        <v>8.8922468906195604</v>
      </c>
      <c r="AJ65">
        <v>124.036458333333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0.24</v>
      </c>
      <c r="AM65" t="s">
        <v>3111</v>
      </c>
      <c r="AN65">
        <v>-0.2</v>
      </c>
      <c r="AO65" t="s">
        <v>3110</v>
      </c>
      <c r="AP65">
        <v>0.154667188512709</v>
      </c>
      <c r="AQ65">
        <f>(Table2[[#This Row],[Sharpe Ratio]]-AVERAGE(Table2[Sharpe Ratio]))/_xlfn.STDEV.P(Table2[Sharpe Ratio])</f>
        <v>1.0428664258699998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3.4439582068431478</v>
      </c>
      <c r="AS65">
        <f>_xlfn.RANK.AVG(Table2[[#This Row],[1Y Return vs Nifty Z-Score]],Table2[1Y Return vs Nifty Z-Score])</f>
        <v>102</v>
      </c>
      <c r="AT65">
        <f>_xlfn.RANK.AVG(Table2[[#This Row],[6M Return vs Nifty Z-Score]],Table2[6M Return vs Nifty Z-Score])</f>
        <v>144</v>
      </c>
      <c r="AU65">
        <f>_xlfn.RANK.AVG(Table2[[#This Row],[Sharpe Ratio Z-Score]],Table2[Sharpe Ratio Z-Score])</f>
        <v>107</v>
      </c>
      <c r="AV65">
        <f>(Table2[[#This Row],[Rank 1Y]]+Table2[[#This Row],[Rank 6M]]+Table2[[#This Row],[Rank Sharpe]])/3</f>
        <v>117.66666666666667</v>
      </c>
    </row>
    <row r="66" spans="1:48" x14ac:dyDescent="0.3">
      <c r="A66" t="s">
        <v>157</v>
      </c>
      <c r="B66" t="s">
        <v>158</v>
      </c>
      <c r="C66" t="s">
        <v>3076</v>
      </c>
      <c r="D66" t="s">
        <v>159</v>
      </c>
      <c r="E66">
        <v>159880.63076999999</v>
      </c>
      <c r="F66">
        <v>7544.8</v>
      </c>
      <c r="G66">
        <v>50.922273473836498</v>
      </c>
      <c r="H66">
        <f>(Table2[[#This Row],[1Y Return vs Nifty]]-AVERAGE(Table2[1Y Return vs Nifty]))/_xlfn.STDEV.P(Table2[1Y Return vs Nifty])</f>
        <v>0.25697021855491042</v>
      </c>
      <c r="I66">
        <v>-6.2656426765283202</v>
      </c>
      <c r="J66">
        <f>(Table2[[#This Row],[1M Return vs Nifty]]-AVERAGE(Table2[1M Return vs Nifty]))/_xlfn.STDEV.P(Table2[1M Return vs Nifty])</f>
        <v>-0.58615126504455783</v>
      </c>
      <c r="K66">
        <v>56.348261306954903</v>
      </c>
      <c r="L66">
        <f>(Table2[[#This Row],[6M Return vs Nifty]]-AVERAGE(Table2[6M Return vs Nifty]))/_xlfn.STDEV.P(Table2[6M Return vs Nifty])</f>
        <v>1.6583310761178762</v>
      </c>
      <c r="M66">
        <v>-0.29220402620318198</v>
      </c>
      <c r="N66">
        <f>(Table2[[#This Row],[1W Return vs Nifty]]-AVERAGE(Table2[1W Return vs Nifty]))/_xlfn.STDEV.P(Table2[1W Return vs Nifty])</f>
        <v>-8.3195595445091832E-3</v>
      </c>
      <c r="O66">
        <v>7829.22</v>
      </c>
      <c r="P66">
        <v>7899.4472602472297</v>
      </c>
      <c r="Q66">
        <v>6530.2282412116801</v>
      </c>
      <c r="R66">
        <v>38.219136605580999</v>
      </c>
      <c r="S66" s="1">
        <f>(Table2[[#This Row],[Close Price]]-Table2[[#This Row],[20D EMA]])/Table2[[#This Row],[20D EMA]]</f>
        <v>-3.6328012241321622E-2</v>
      </c>
      <c r="T66" s="1">
        <f>(Table2[[#This Row],[Close Price]]-Table2[[#This Row],[50D EMA]])/Table2[[#This Row],[50D EMA]]</f>
        <v>-4.4895199444135545E-2</v>
      </c>
      <c r="U66" s="1">
        <f>(Table2[[#This Row],[Close Price]]-Table2[[#This Row],[200D EMA]])/Table2[[#This Row],[200D EMA]]</f>
        <v>0.15536543613980433</v>
      </c>
      <c r="V66">
        <v>0.87497910448030003</v>
      </c>
      <c r="W66">
        <v>7451</v>
      </c>
      <c r="X66">
        <v>7754.95</v>
      </c>
      <c r="Y66">
        <v>7525</v>
      </c>
      <c r="Z66">
        <v>7989.95</v>
      </c>
      <c r="AA66">
        <v>7236.8</v>
      </c>
      <c r="AB66">
        <v>8263.75</v>
      </c>
      <c r="AC66" s="1">
        <f>(Table2[[#This Row],[Close Price]]/Table2[[#This Row],[Day Low]])-1</f>
        <v>1.2588914239699323E-2</v>
      </c>
      <c r="AD66" s="1">
        <f>(Table2[[#This Row],[Day High]]/Table2[[#This Row],[Close Price]])-1</f>
        <v>2.7853621037005505E-2</v>
      </c>
      <c r="AE66" s="1">
        <f>(Table2[[#This Row],[Close Price]]/Table2[[#This Row],[Current Week Low]])-1</f>
        <v>2.631229235880328E-3</v>
      </c>
      <c r="AF66" s="1">
        <f>(Table2[[#This Row],[Current Week High]]/Table2[[#This Row],[Close Price]])-1</f>
        <v>5.9000901283002838E-2</v>
      </c>
      <c r="AG66" s="1">
        <f>(Table2[[#This Row],[Close Price]]/Table2[[#This Row],[Current Month Low]])-1</f>
        <v>4.256024762325894E-2</v>
      </c>
      <c r="AH66" s="1">
        <f>(Table2[[#This Row],[Current Month High]]/Table2[[#This Row],[Close Price]])-1</f>
        <v>9.5290796310041337E-2</v>
      </c>
      <c r="AI66">
        <v>19.222249729631098</v>
      </c>
      <c r="AJ66">
        <v>99.342857142857099</v>
      </c>
      <c r="AK66" t="str">
        <f>IF(AND(Table2[[#This Row],[20D EMA]]&gt;Table2[[#This Row],[50D EMA]],Table2[[#This Row],[50D EMA]]&gt;Table2[[#This Row],[200D EMA]]),"Uptrend","Downtrend/NoTrend")</f>
        <v>Downtrend/NoTrend</v>
      </c>
      <c r="AL66">
        <v>-0.12</v>
      </c>
      <c r="AM66" t="s">
        <v>3110</v>
      </c>
      <c r="AN66">
        <v>-3.9</v>
      </c>
      <c r="AO66" t="s">
        <v>3110</v>
      </c>
      <c r="AP66">
        <v>0.177320449711732</v>
      </c>
      <c r="AQ66">
        <f>(Table2[[#This Row],[Sharpe Ratio]]-AVERAGE(Table2[Sharpe Ratio]))/_xlfn.STDEV.P(Table2[Sharpe Ratio])</f>
        <v>1.300992294888214</v>
      </c>
      <c r="AR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">
        <f>_xlfn.RANK.AVG(Table2[[#This Row],[1Y Return vs Nifty Z-Score]],Table2[1Y Return vs Nifty Z-Score])</f>
        <v>226</v>
      </c>
      <c r="AT66">
        <f>_xlfn.RANK.AVG(Table2[[#This Row],[6M Return vs Nifty Z-Score]],Table2[6M Return vs Nifty Z-Score])</f>
        <v>50</v>
      </c>
      <c r="AU66">
        <f>_xlfn.RANK.AVG(Table2[[#This Row],[Sharpe Ratio Z-Score]],Table2[Sharpe Ratio Z-Score])</f>
        <v>78</v>
      </c>
      <c r="AV66">
        <f>(Table2[[#This Row],[Rank 1Y]]+Table2[[#This Row],[Rank 6M]]+Table2[[#This Row],[Rank Sharpe]])/3</f>
        <v>118</v>
      </c>
    </row>
    <row r="67" spans="1:48" x14ac:dyDescent="0.3">
      <c r="A67" t="s">
        <v>699</v>
      </c>
      <c r="B67" t="s">
        <v>700</v>
      </c>
      <c r="C67" t="s">
        <v>3082</v>
      </c>
      <c r="D67" t="s">
        <v>701</v>
      </c>
      <c r="E67">
        <v>24307.996104000002</v>
      </c>
      <c r="F67">
        <v>2200.9499999999998</v>
      </c>
      <c r="G67">
        <v>93.5462415705761</v>
      </c>
      <c r="H67">
        <f>(Table2[[#This Row],[1Y Return vs Nifty]]-AVERAGE(Table2[1Y Return vs Nifty]))/_xlfn.STDEV.P(Table2[1Y Return vs Nifty])</f>
        <v>0.90021952710612607</v>
      </c>
      <c r="I67">
        <v>3.4448289239034402</v>
      </c>
      <c r="J67">
        <f>(Table2[[#This Row],[1M Return vs Nifty]]-AVERAGE(Table2[1M Return vs Nifty]))/_xlfn.STDEV.P(Table2[1M Return vs Nifty])</f>
        <v>0.3321450969360551</v>
      </c>
      <c r="K67">
        <v>49.684032729203203</v>
      </c>
      <c r="L67">
        <f>(Table2[[#This Row],[6M Return vs Nifty]]-AVERAGE(Table2[6M Return vs Nifty]))/_xlfn.STDEV.P(Table2[6M Return vs Nifty])</f>
        <v>1.4353638208398787</v>
      </c>
      <c r="M67">
        <v>0.62528016831764899</v>
      </c>
      <c r="N67">
        <f>(Table2[[#This Row],[1W Return vs Nifty]]-AVERAGE(Table2[1W Return vs Nifty]))/_xlfn.STDEV.P(Table2[1W Return vs Nifty])</f>
        <v>0.16556070686059962</v>
      </c>
      <c r="O67">
        <v>2223.1799999999998</v>
      </c>
      <c r="P67">
        <v>2184.5450410336698</v>
      </c>
      <c r="Q67">
        <v>1763.57511042799</v>
      </c>
      <c r="R67">
        <v>45.387707461359</v>
      </c>
      <c r="S67" s="1">
        <f>(Table2[[#This Row],[Close Price]]-Table2[[#This Row],[20D EMA]])/Table2[[#This Row],[20D EMA]]</f>
        <v>-9.9991903489596076E-3</v>
      </c>
      <c r="T67" s="1">
        <f>(Table2[[#This Row],[Close Price]]-Table2[[#This Row],[50D EMA]])/Table2[[#This Row],[50D EMA]]</f>
        <v>7.5095540069833556E-3</v>
      </c>
      <c r="U67" s="1">
        <f>(Table2[[#This Row],[Close Price]]-Table2[[#This Row],[200D EMA]])/Table2[[#This Row],[200D EMA]]</f>
        <v>0.24800468490727695</v>
      </c>
      <c r="V67">
        <v>0.458305377651609</v>
      </c>
      <c r="W67">
        <v>2090</v>
      </c>
      <c r="X67">
        <v>2215</v>
      </c>
      <c r="Y67">
        <v>2182.75</v>
      </c>
      <c r="Z67">
        <v>2233.8000000000002</v>
      </c>
      <c r="AA67">
        <v>2115</v>
      </c>
      <c r="AB67">
        <v>2373.8000000000002</v>
      </c>
      <c r="AC67" s="1">
        <f>(Table2[[#This Row],[Close Price]]/Table2[[#This Row],[Day Low]])-1</f>
        <v>5.3086124401913848E-2</v>
      </c>
      <c r="AD67" s="1">
        <f>(Table2[[#This Row],[Day High]]/Table2[[#This Row],[Close Price]])-1</f>
        <v>6.3836070787615107E-3</v>
      </c>
      <c r="AE67" s="1">
        <f>(Table2[[#This Row],[Close Price]]/Table2[[#This Row],[Current Week Low]])-1</f>
        <v>8.3381056007330034E-3</v>
      </c>
      <c r="AF67" s="1">
        <f>(Table2[[#This Row],[Current Week High]]/Table2[[#This Row],[Close Price]])-1</f>
        <v>1.4925373134328623E-2</v>
      </c>
      <c r="AG67" s="1">
        <f>(Table2[[#This Row],[Close Price]]/Table2[[#This Row],[Current Month Low]])-1</f>
        <v>4.0638297872340301E-2</v>
      </c>
      <c r="AH67" s="1">
        <f>(Table2[[#This Row],[Current Month High]]/Table2[[#This Row],[Close Price]])-1</f>
        <v>7.8534269292805492E-2</v>
      </c>
      <c r="AI67">
        <v>9.6610476708355897</v>
      </c>
      <c r="AJ67">
        <v>129.07562152903901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-0.09</v>
      </c>
      <c r="AM67" t="s">
        <v>3110</v>
      </c>
      <c r="AN67">
        <v>-6.21</v>
      </c>
      <c r="AO67" t="s">
        <v>3110</v>
      </c>
      <c r="AP67">
        <v>0.121603016077014</v>
      </c>
      <c r="AQ67">
        <f>(Table2[[#This Row],[Sharpe Ratio]]-AVERAGE(Table2[Sharpe Ratio]))/_xlfn.STDEV.P(Table2[Sharpe Ratio])</f>
        <v>0.66611191938419878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3.4994010711268579</v>
      </c>
      <c r="AS67">
        <f>_xlfn.RANK.AVG(Table2[[#This Row],[1Y Return vs Nifty Z-Score]],Table2[1Y Return vs Nifty Z-Score])</f>
        <v>106</v>
      </c>
      <c r="AT67">
        <f>_xlfn.RANK.AVG(Table2[[#This Row],[6M Return vs Nifty Z-Score]],Table2[6M Return vs Nifty Z-Score])</f>
        <v>66</v>
      </c>
      <c r="AU67">
        <f>_xlfn.RANK.AVG(Table2[[#This Row],[Sharpe Ratio Z-Score]],Table2[Sharpe Ratio Z-Score])</f>
        <v>183</v>
      </c>
      <c r="AV67">
        <f>(Table2[[#This Row],[Rank 1Y]]+Table2[[#This Row],[Rank 6M]]+Table2[[#This Row],[Rank Sharpe]])/3</f>
        <v>118.33333333333333</v>
      </c>
    </row>
    <row r="68" spans="1:48" x14ac:dyDescent="0.3">
      <c r="A68" t="s">
        <v>73</v>
      </c>
      <c r="B68" t="s">
        <v>74</v>
      </c>
      <c r="C68" t="s">
        <v>3070</v>
      </c>
      <c r="D68" t="s">
        <v>60</v>
      </c>
      <c r="E68">
        <v>325684.46156423999</v>
      </c>
      <c r="F68">
        <v>2718.05</v>
      </c>
      <c r="G68">
        <v>50.372112138202802</v>
      </c>
      <c r="H68">
        <f>(Table2[[#This Row],[1Y Return vs Nifty]]-AVERAGE(Table2[1Y Return vs Nifty]))/_xlfn.STDEV.P(Table2[1Y Return vs Nifty])</f>
        <v>0.24866759178081949</v>
      </c>
      <c r="I68">
        <v>0.79353111860674697</v>
      </c>
      <c r="J68">
        <f>(Table2[[#This Row],[1M Return vs Nifty]]-AVERAGE(Table2[1M Return vs Nifty]))/_xlfn.STDEV.P(Table2[1M Return vs Nifty])</f>
        <v>8.1418126165358165E-2</v>
      </c>
      <c r="K68">
        <v>52.4215128275589</v>
      </c>
      <c r="L68">
        <f>(Table2[[#This Row],[6M Return vs Nifty]]-AVERAGE(Table2[6M Return vs Nifty]))/_xlfn.STDEV.P(Table2[6M Return vs Nifty])</f>
        <v>1.5269525796567966</v>
      </c>
      <c r="M68">
        <v>-1.9038254512080699</v>
      </c>
      <c r="N68">
        <f>(Table2[[#This Row],[1W Return vs Nifty]]-AVERAGE(Table2[1W Return vs Nifty]))/_xlfn.STDEV.P(Table2[1W Return vs Nifty])</f>
        <v>-0.31375170147953685</v>
      </c>
      <c r="O68">
        <v>2762.97</v>
      </c>
      <c r="P68">
        <v>2716.0109949566199</v>
      </c>
      <c r="Q68">
        <v>2213.2315377834402</v>
      </c>
      <c r="R68">
        <v>43.503453003150199</v>
      </c>
      <c r="S68" s="1">
        <f>(Table2[[#This Row],[Close Price]]-Table2[[#This Row],[20D EMA]])/Table2[[#This Row],[20D EMA]]</f>
        <v>-1.6257867439747671E-2</v>
      </c>
      <c r="T68" s="1">
        <f>(Table2[[#This Row],[Close Price]]-Table2[[#This Row],[50D EMA]])/Table2[[#This Row],[50D EMA]]</f>
        <v>7.5073519480094153E-4</v>
      </c>
      <c r="U68" s="1">
        <f>(Table2[[#This Row],[Close Price]]-Table2[[#This Row],[200D EMA]])/Table2[[#This Row],[200D EMA]]</f>
        <v>0.22809112087844979</v>
      </c>
      <c r="V68">
        <v>0.865361027204822</v>
      </c>
      <c r="W68">
        <v>2715.3</v>
      </c>
      <c r="X68">
        <v>2771.95</v>
      </c>
      <c r="Y68">
        <v>2704.1</v>
      </c>
      <c r="Z68">
        <v>2757</v>
      </c>
      <c r="AA68">
        <v>2625.7</v>
      </c>
      <c r="AB68">
        <v>2926.5</v>
      </c>
      <c r="AC68" s="1">
        <f>(Table2[[#This Row],[Close Price]]/Table2[[#This Row],[Day Low]])-1</f>
        <v>1.0127794350531794E-3</v>
      </c>
      <c r="AD68" s="1">
        <f>(Table2[[#This Row],[Day High]]/Table2[[#This Row],[Close Price]])-1</f>
        <v>1.9830393112709288E-2</v>
      </c>
      <c r="AE68" s="1">
        <f>(Table2[[#This Row],[Close Price]]/Table2[[#This Row],[Current Week Low]])-1</f>
        <v>5.1588328833993558E-3</v>
      </c>
      <c r="AF68" s="1">
        <f>(Table2[[#This Row],[Current Week High]]/Table2[[#This Row],[Close Price]])-1</f>
        <v>1.4330126377366081E-2</v>
      </c>
      <c r="AG68" s="1">
        <f>(Table2[[#This Row],[Close Price]]/Table2[[#This Row],[Current Month Low]])-1</f>
        <v>3.5171573294740632E-2</v>
      </c>
      <c r="AH68" s="1">
        <f>(Table2[[#This Row],[Current Month High]]/Table2[[#This Row],[Close Price]])-1</f>
        <v>7.6691010099151802E-2</v>
      </c>
      <c r="AI68">
        <v>10.886243629606399</v>
      </c>
      <c r="AJ68">
        <v>87.424137931034494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</v>
      </c>
      <c r="AM68" t="s">
        <v>3112</v>
      </c>
      <c r="AN68">
        <v>-5.88</v>
      </c>
      <c r="AO68" t="s">
        <v>3110</v>
      </c>
      <c r="AP68">
        <v>0.18254852851261799</v>
      </c>
      <c r="AQ68">
        <f>(Table2[[#This Row],[Sharpe Ratio]]-AVERAGE(Table2[Sharpe Ratio]))/_xlfn.STDEV.P(Table2[Sharpe Ratio])</f>
        <v>1.3605643967554983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2.9038509928789353</v>
      </c>
      <c r="AS68">
        <f>_xlfn.RANK.AVG(Table2[[#This Row],[1Y Return vs Nifty Z-Score]],Table2[1Y Return vs Nifty Z-Score])</f>
        <v>228</v>
      </c>
      <c r="AT68">
        <f>_xlfn.RANK.AVG(Table2[[#This Row],[6M Return vs Nifty Z-Score]],Table2[6M Return vs Nifty Z-Score])</f>
        <v>61</v>
      </c>
      <c r="AU68">
        <f>_xlfn.RANK.AVG(Table2[[#This Row],[Sharpe Ratio Z-Score]],Table2[Sharpe Ratio Z-Score])</f>
        <v>67</v>
      </c>
      <c r="AV68">
        <f>(Table2[[#This Row],[Rank 1Y]]+Table2[[#This Row],[Rank 6M]]+Table2[[#This Row],[Rank Sharpe]])/3</f>
        <v>118.66666666666667</v>
      </c>
    </row>
    <row r="69" spans="1:48" x14ac:dyDescent="0.3">
      <c r="A69" t="s">
        <v>1326</v>
      </c>
      <c r="B69" t="s">
        <v>1327</v>
      </c>
      <c r="C69" t="s">
        <v>3071</v>
      </c>
      <c r="D69" t="s">
        <v>63</v>
      </c>
      <c r="E69">
        <v>8334.4042947199996</v>
      </c>
      <c r="F69">
        <v>15.52</v>
      </c>
      <c r="G69">
        <v>206.47228175285201</v>
      </c>
      <c r="H69">
        <f>(Table2[[#This Row],[1Y Return vs Nifty]]-AVERAGE(Table2[1Y Return vs Nifty]))/_xlfn.STDEV.P(Table2[1Y Return vs Nifty])</f>
        <v>2.604415558311211</v>
      </c>
      <c r="I69">
        <v>-2.6796736968456001</v>
      </c>
      <c r="J69">
        <f>(Table2[[#This Row],[1M Return vs Nifty]]-AVERAGE(Table2[1M Return vs Nifty]))/_xlfn.STDEV.P(Table2[1M Return vs Nifty])</f>
        <v>-0.24703464911505393</v>
      </c>
      <c r="K69">
        <v>40.272504592948401</v>
      </c>
      <c r="L69">
        <f>(Table2[[#This Row],[6M Return vs Nifty]]-AVERAGE(Table2[6M Return vs Nifty]))/_xlfn.STDEV.P(Table2[6M Return vs Nifty])</f>
        <v>1.1204792738845075</v>
      </c>
      <c r="M69">
        <v>-5.1137993729161497</v>
      </c>
      <c r="N69">
        <f>(Table2[[#This Row],[1W Return vs Nifty]]-AVERAGE(Table2[1W Return vs Nifty]))/_xlfn.STDEV.P(Table2[1W Return vs Nifty])</f>
        <v>-0.92210127741043901</v>
      </c>
      <c r="O69">
        <v>16.29</v>
      </c>
      <c r="P69">
        <v>16.041988716597999</v>
      </c>
      <c r="Q69">
        <v>12.2457306642284</v>
      </c>
      <c r="R69">
        <v>38.095296347092599</v>
      </c>
      <c r="S69" s="1">
        <f>(Table2[[#This Row],[Close Price]]-Table2[[#This Row],[20D EMA]])/Table2[[#This Row],[20D EMA]]</f>
        <v>-4.7268262737875974E-2</v>
      </c>
      <c r="T69" s="1">
        <f>(Table2[[#This Row],[Close Price]]-Table2[[#This Row],[50D EMA]])/Table2[[#This Row],[50D EMA]]</f>
        <v>-3.2538903113547159E-2</v>
      </c>
      <c r="U69" s="1">
        <f>(Table2[[#This Row],[Close Price]]-Table2[[#This Row],[200D EMA]])/Table2[[#This Row],[200D EMA]]</f>
        <v>0.26738047941363163</v>
      </c>
      <c r="V69">
        <v>0.44543668333302899</v>
      </c>
      <c r="W69">
        <v>15</v>
      </c>
      <c r="X69">
        <v>15.7</v>
      </c>
      <c r="Y69">
        <v>15.46</v>
      </c>
      <c r="Z69">
        <v>16.09</v>
      </c>
      <c r="AA69">
        <v>15.46</v>
      </c>
      <c r="AB69">
        <v>17.8</v>
      </c>
      <c r="AC69" s="1">
        <f>(Table2[[#This Row],[Close Price]]/Table2[[#This Row],[Day Low]])-1</f>
        <v>3.4666666666666623E-2</v>
      </c>
      <c r="AD69" s="1">
        <f>(Table2[[#This Row],[Day High]]/Table2[[#This Row],[Close Price]])-1</f>
        <v>1.1597938144329856E-2</v>
      </c>
      <c r="AE69" s="1">
        <f>(Table2[[#This Row],[Close Price]]/Table2[[#This Row],[Current Week Low]])-1</f>
        <v>3.8809831824060392E-3</v>
      </c>
      <c r="AF69" s="1">
        <f>(Table2[[#This Row],[Current Week High]]/Table2[[#This Row],[Close Price]])-1</f>
        <v>3.6726804123711432E-2</v>
      </c>
      <c r="AG69" s="1">
        <f>(Table2[[#This Row],[Close Price]]/Table2[[#This Row],[Current Month Low]])-1</f>
        <v>3.8809831824060392E-3</v>
      </c>
      <c r="AH69" s="1">
        <f>(Table2[[#This Row],[Current Month High]]/Table2[[#This Row],[Close Price]])-1</f>
        <v>0.14690721649484551</v>
      </c>
      <c r="AI69">
        <v>33.883248730964397</v>
      </c>
      <c r="AJ69">
        <v>238.924731182795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0.01</v>
      </c>
      <c r="AM69" t="s">
        <v>3111</v>
      </c>
      <c r="AN69">
        <v>-8</v>
      </c>
      <c r="AO69" t="s">
        <v>3110</v>
      </c>
      <c r="AP69">
        <v>9.2896911852458006E-2</v>
      </c>
      <c r="AQ69">
        <f>(Table2[[#This Row],[Sharpe Ratio]]-AVERAGE(Table2[Sharpe Ratio]))/_xlfn.STDEV.P(Table2[Sharpe Ratio])</f>
        <v>0.33901605296605503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2.8947749586362805</v>
      </c>
      <c r="AS69">
        <f>_xlfn.RANK.AVG(Table2[[#This Row],[1Y Return vs Nifty Z-Score]],Table2[1Y Return vs Nifty Z-Score])</f>
        <v>17</v>
      </c>
      <c r="AT69">
        <f>_xlfn.RANK.AVG(Table2[[#This Row],[6M Return vs Nifty Z-Score]],Table2[6M Return vs Nifty Z-Score])</f>
        <v>93</v>
      </c>
      <c r="AU69">
        <f>_xlfn.RANK.AVG(Table2[[#This Row],[Sharpe Ratio Z-Score]],Table2[Sharpe Ratio Z-Score])</f>
        <v>251</v>
      </c>
      <c r="AV69">
        <f>(Table2[[#This Row],[Rank 1Y]]+Table2[[#This Row],[Rank 6M]]+Table2[[#This Row],[Rank Sharpe]])/3</f>
        <v>120.33333333333333</v>
      </c>
    </row>
    <row r="70" spans="1:48" x14ac:dyDescent="0.3">
      <c r="A70" t="s">
        <v>684</v>
      </c>
      <c r="B70" t="s">
        <v>685</v>
      </c>
      <c r="C70" t="s">
        <v>3068</v>
      </c>
      <c r="D70" t="s">
        <v>46</v>
      </c>
      <c r="E70">
        <v>25224.632146799999</v>
      </c>
      <c r="F70">
        <v>268.2</v>
      </c>
      <c r="G70">
        <v>138.34559876631599</v>
      </c>
      <c r="H70">
        <f>(Table2[[#This Row],[1Y Return vs Nifty]]-AVERAGE(Table2[1Y Return vs Nifty]))/_xlfn.STDEV.P(Table2[1Y Return vs Nifty])</f>
        <v>1.5762981942610714</v>
      </c>
      <c r="I70">
        <v>-19.8170168363249</v>
      </c>
      <c r="J70">
        <f>(Table2[[#This Row],[1M Return vs Nifty]]-AVERAGE(Table2[1M Return vs Nifty]))/_xlfn.STDEV.P(Table2[1M Return vs Nifty])</f>
        <v>-1.8676727094022114</v>
      </c>
      <c r="K70">
        <v>14.5353751897573</v>
      </c>
      <c r="L70">
        <f>(Table2[[#This Row],[6M Return vs Nifty]]-AVERAGE(Table2[6M Return vs Nifty]))/_xlfn.STDEV.P(Table2[6M Return vs Nifty])</f>
        <v>0.25938379451843674</v>
      </c>
      <c r="M70">
        <v>-3.1926283600532899</v>
      </c>
      <c r="N70">
        <f>(Table2[[#This Row],[1W Return vs Nifty]]-AVERAGE(Table2[1W Return vs Nifty]))/_xlfn.STDEV.P(Table2[1W Return vs Nifty])</f>
        <v>-0.55800374905919459</v>
      </c>
      <c r="O70">
        <v>281.56</v>
      </c>
      <c r="P70">
        <v>280.44103062732597</v>
      </c>
      <c r="Q70">
        <v>228.75316836192999</v>
      </c>
      <c r="R70">
        <v>39.8348407847296</v>
      </c>
      <c r="S70" s="1">
        <f>(Table2[[#This Row],[Close Price]]-Table2[[#This Row],[20D EMA]])/Table2[[#This Row],[20D EMA]]</f>
        <v>-4.7449921863901172E-2</v>
      </c>
      <c r="T70" s="1">
        <f>(Table2[[#This Row],[Close Price]]-Table2[[#This Row],[50D EMA]])/Table2[[#This Row],[50D EMA]]</f>
        <v>-4.3649214239242014E-2</v>
      </c>
      <c r="U70" s="1">
        <f>(Table2[[#This Row],[Close Price]]-Table2[[#This Row],[200D EMA]])/Table2[[#This Row],[200D EMA]]</f>
        <v>0.17244277716694958</v>
      </c>
      <c r="V70">
        <v>0.63844991272807095</v>
      </c>
      <c r="W70">
        <v>259.64999999999998</v>
      </c>
      <c r="X70">
        <v>269.14999999999998</v>
      </c>
      <c r="Y70">
        <v>259.14999999999998</v>
      </c>
      <c r="Z70">
        <v>277</v>
      </c>
      <c r="AA70">
        <v>259.14999999999998</v>
      </c>
      <c r="AB70">
        <v>291</v>
      </c>
      <c r="AC70" s="1">
        <f>(Table2[[#This Row],[Close Price]]/Table2[[#This Row],[Day Low]])-1</f>
        <v>3.2928942807625594E-2</v>
      </c>
      <c r="AD70" s="1">
        <f>(Table2[[#This Row],[Day High]]/Table2[[#This Row],[Close Price]])-1</f>
        <v>3.5421327367635147E-3</v>
      </c>
      <c r="AE70" s="1">
        <f>(Table2[[#This Row],[Close Price]]/Table2[[#This Row],[Current Week Low]])-1</f>
        <v>3.4921859926683396E-2</v>
      </c>
      <c r="AF70" s="1">
        <f>(Table2[[#This Row],[Current Week High]]/Table2[[#This Row],[Close Price]])-1</f>
        <v>3.2811334824757621E-2</v>
      </c>
      <c r="AG70" s="1">
        <f>(Table2[[#This Row],[Close Price]]/Table2[[#This Row],[Current Month Low]])-1</f>
        <v>3.4921859926683396E-2</v>
      </c>
      <c r="AH70" s="1">
        <f>(Table2[[#This Row],[Current Month High]]/Table2[[#This Row],[Close Price]])-1</f>
        <v>8.5011185682326573E-2</v>
      </c>
      <c r="AI70">
        <v>29.217199558985602</v>
      </c>
      <c r="AJ70">
        <v>176.805696846388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-0.04</v>
      </c>
      <c r="AM70" t="s">
        <v>3110</v>
      </c>
      <c r="AN70">
        <v>-2.33</v>
      </c>
      <c r="AO70" t="s">
        <v>3110</v>
      </c>
      <c r="AP70">
        <v>0.181068763681596</v>
      </c>
      <c r="AQ70">
        <f>(Table2[[#This Row],[Sharpe Ratio]]-AVERAGE(Table2[Sharpe Ratio]))/_xlfn.STDEV.P(Table2[Sharpe Ratio])</f>
        <v>1.343703001851059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0.75370853216916089</v>
      </c>
      <c r="AS70">
        <f>_xlfn.RANK.AVG(Table2[[#This Row],[1Y Return vs Nifty Z-Score]],Table2[1Y Return vs Nifty Z-Score])</f>
        <v>48</v>
      </c>
      <c r="AT70">
        <f>_xlfn.RANK.AVG(Table2[[#This Row],[6M Return vs Nifty Z-Score]],Table2[6M Return vs Nifty Z-Score])</f>
        <v>248</v>
      </c>
      <c r="AU70">
        <f>_xlfn.RANK.AVG(Table2[[#This Row],[Sharpe Ratio Z-Score]],Table2[Sharpe Ratio Z-Score])</f>
        <v>71</v>
      </c>
      <c r="AV70">
        <f>(Table2[[#This Row],[Rank 1Y]]+Table2[[#This Row],[Rank 6M]]+Table2[[#This Row],[Rank Sharpe]])/3</f>
        <v>122.33333333333333</v>
      </c>
    </row>
    <row r="71" spans="1:48" x14ac:dyDescent="0.3">
      <c r="A71" t="s">
        <v>969</v>
      </c>
      <c r="B71" t="s">
        <v>970</v>
      </c>
      <c r="C71" t="s">
        <v>3064</v>
      </c>
      <c r="D71" t="s">
        <v>295</v>
      </c>
      <c r="E71">
        <v>14499.15629474</v>
      </c>
      <c r="F71">
        <v>1036.5999999999999</v>
      </c>
      <c r="G71">
        <v>110.862862220266</v>
      </c>
      <c r="H71">
        <f>(Table2[[#This Row],[1Y Return vs Nifty]]-AVERAGE(Table2[1Y Return vs Nifty]))/_xlfn.STDEV.P(Table2[1Y Return vs Nifty])</f>
        <v>1.1615491206830499</v>
      </c>
      <c r="I71">
        <v>1.8222473915962201</v>
      </c>
      <c r="J71">
        <f>(Table2[[#This Row],[1M Return vs Nifty]]-AVERAGE(Table2[1M Return vs Nifty]))/_xlfn.STDEV.P(Table2[1M Return vs Nifty])</f>
        <v>0.17870139415354583</v>
      </c>
      <c r="K71">
        <v>31.468415241621699</v>
      </c>
      <c r="L71">
        <f>(Table2[[#This Row],[6M Return vs Nifty]]-AVERAGE(Table2[6M Return vs Nifty]))/_xlfn.STDEV.P(Table2[6M Return vs Nifty])</f>
        <v>0.82591800321605402</v>
      </c>
      <c r="M71">
        <v>5.1656721717992804</v>
      </c>
      <c r="N71">
        <f>(Table2[[#This Row],[1W Return vs Nifty]]-AVERAGE(Table2[1W Return vs Nifty]))/_xlfn.STDEV.P(Table2[1W Return vs Nifty])</f>
        <v>1.0260491772492706</v>
      </c>
      <c r="O71">
        <v>1017.33</v>
      </c>
      <c r="P71">
        <v>985.27302892467003</v>
      </c>
      <c r="Q71">
        <v>817.57093354133895</v>
      </c>
      <c r="R71">
        <v>55.645142516341998</v>
      </c>
      <c r="S71" s="1">
        <f>(Table2[[#This Row],[Close Price]]-Table2[[#This Row],[20D EMA]])/Table2[[#This Row],[20D EMA]]</f>
        <v>1.894173965183359E-2</v>
      </c>
      <c r="T71" s="1">
        <f>(Table2[[#This Row],[Close Price]]-Table2[[#This Row],[50D EMA]])/Table2[[#This Row],[50D EMA]]</f>
        <v>5.2094160266772237E-2</v>
      </c>
      <c r="U71" s="1">
        <f>(Table2[[#This Row],[Close Price]]-Table2[[#This Row],[200D EMA]])/Table2[[#This Row],[200D EMA]]</f>
        <v>0.26790221798850944</v>
      </c>
      <c r="V71">
        <v>0.93273612063203704</v>
      </c>
      <c r="W71">
        <v>1015.55</v>
      </c>
      <c r="X71">
        <v>1041.3</v>
      </c>
      <c r="Y71">
        <v>1015.75</v>
      </c>
      <c r="Z71">
        <v>1079.5</v>
      </c>
      <c r="AA71">
        <v>940.05</v>
      </c>
      <c r="AB71">
        <v>1082.5</v>
      </c>
      <c r="AC71" s="1">
        <f>(Table2[[#This Row],[Close Price]]/Table2[[#This Row],[Day Low]])-1</f>
        <v>2.0727684505932764E-2</v>
      </c>
      <c r="AD71" s="1">
        <f>(Table2[[#This Row],[Day High]]/Table2[[#This Row],[Close Price]])-1</f>
        <v>4.5340536368898565E-3</v>
      </c>
      <c r="AE71" s="1">
        <f>(Table2[[#This Row],[Close Price]]/Table2[[#This Row],[Current Week Low]])-1</f>
        <v>2.052670440561144E-2</v>
      </c>
      <c r="AF71" s="1">
        <f>(Table2[[#This Row],[Current Week High]]/Table2[[#This Row],[Close Price]])-1</f>
        <v>4.1385298089909428E-2</v>
      </c>
      <c r="AG71" s="1">
        <f>(Table2[[#This Row],[Close Price]]/Table2[[#This Row],[Current Month Low]])-1</f>
        <v>0.1027073028030423</v>
      </c>
      <c r="AH71" s="1">
        <f>(Table2[[#This Row],[Current Month High]]/Table2[[#This Row],[Close Price]])-1</f>
        <v>4.4279374879413469E-2</v>
      </c>
      <c r="AI71">
        <v>10.527824217817001</v>
      </c>
      <c r="AJ71">
        <v>159.723342224427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0.01</v>
      </c>
      <c r="AM71" t="s">
        <v>3111</v>
      </c>
      <c r="AN71">
        <v>-3.81</v>
      </c>
      <c r="AO71" t="s">
        <v>3110</v>
      </c>
      <c r="AP71">
        <v>0.13059680395696299</v>
      </c>
      <c r="AQ71">
        <f>(Table2[[#This Row],[Sharpe Ratio]]-AVERAGE(Table2[Sharpe Ratio]))/_xlfn.STDEV.P(Table2[Sharpe Ratio])</f>
        <v>0.7685929393080515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3.9608106346099721</v>
      </c>
      <c r="AS71">
        <f>_xlfn.RANK.AVG(Table2[[#This Row],[1Y Return vs Nifty Z-Score]],Table2[1Y Return vs Nifty Z-Score])</f>
        <v>85</v>
      </c>
      <c r="AT71">
        <f>_xlfn.RANK.AVG(Table2[[#This Row],[6M Return vs Nifty Z-Score]],Table2[6M Return vs Nifty Z-Score])</f>
        <v>126</v>
      </c>
      <c r="AU71">
        <f>_xlfn.RANK.AVG(Table2[[#This Row],[Sharpe Ratio Z-Score]],Table2[Sharpe Ratio Z-Score])</f>
        <v>158</v>
      </c>
      <c r="AV71">
        <f>(Table2[[#This Row],[Rank 1Y]]+Table2[[#This Row],[Rank 6M]]+Table2[[#This Row],[Rank Sharpe]])/3</f>
        <v>123</v>
      </c>
    </row>
    <row r="72" spans="1:48" x14ac:dyDescent="0.3">
      <c r="A72" t="s">
        <v>798</v>
      </c>
      <c r="B72" t="s">
        <v>799</v>
      </c>
      <c r="C72" t="s">
        <v>3075</v>
      </c>
      <c r="D72" t="s">
        <v>411</v>
      </c>
      <c r="E72">
        <v>19553.390370559999</v>
      </c>
      <c r="F72">
        <v>1369.6</v>
      </c>
      <c r="G72">
        <v>56.5233156066733</v>
      </c>
      <c r="H72">
        <f>(Table2[[#This Row],[1Y Return vs Nifty]]-AVERAGE(Table2[1Y Return vs Nifty]))/_xlfn.STDEV.P(Table2[1Y Return vs Nifty])</f>
        <v>0.34149699163564312</v>
      </c>
      <c r="I72">
        <v>-6.3655466520324397</v>
      </c>
      <c r="J72">
        <f>(Table2[[#This Row],[1M Return vs Nifty]]-AVERAGE(Table2[1M Return vs Nifty]))/_xlfn.STDEV.P(Table2[1M Return vs Nifty])</f>
        <v>-0.59559894802308111</v>
      </c>
      <c r="K72">
        <v>33.511328203681003</v>
      </c>
      <c r="L72">
        <f>(Table2[[#This Row],[6M Return vs Nifty]]-AVERAGE(Table2[6M Return vs Nifty]))/_xlfn.STDEV.P(Table2[6M Return vs Nifty])</f>
        <v>0.89426840425765208</v>
      </c>
      <c r="M72">
        <v>2.02112555967607</v>
      </c>
      <c r="N72">
        <f>(Table2[[#This Row],[1W Return vs Nifty]]-AVERAGE(Table2[1W Return vs Nifty]))/_xlfn.STDEV.P(Table2[1W Return vs Nifty])</f>
        <v>0.43009928960589072</v>
      </c>
      <c r="O72">
        <v>1334.28</v>
      </c>
      <c r="P72">
        <v>1265.93362738218</v>
      </c>
      <c r="Q72">
        <v>1058.7144870227701</v>
      </c>
      <c r="R72">
        <v>57.971614750580102</v>
      </c>
      <c r="S72" s="1">
        <f>(Table2[[#This Row],[Close Price]]-Table2[[#This Row],[20D EMA]])/Table2[[#This Row],[20D EMA]]</f>
        <v>2.6471205444134616E-2</v>
      </c>
      <c r="T72" s="1">
        <f>(Table2[[#This Row],[Close Price]]-Table2[[#This Row],[50D EMA]])/Table2[[#This Row],[50D EMA]]</f>
        <v>8.1889263682955668E-2</v>
      </c>
      <c r="U72" s="1">
        <f>(Table2[[#This Row],[Close Price]]-Table2[[#This Row],[200D EMA]])/Table2[[#This Row],[200D EMA]]</f>
        <v>0.29364433639845294</v>
      </c>
      <c r="V72">
        <v>0.64372450412464699</v>
      </c>
      <c r="W72">
        <v>1352.9</v>
      </c>
      <c r="X72">
        <v>1392.6</v>
      </c>
      <c r="Y72">
        <v>1321</v>
      </c>
      <c r="Z72">
        <v>1402</v>
      </c>
      <c r="AA72">
        <v>1252.1500000000001</v>
      </c>
      <c r="AB72">
        <v>1419.05</v>
      </c>
      <c r="AC72" s="1">
        <f>(Table2[[#This Row],[Close Price]]/Table2[[#This Row],[Day Low]])-1</f>
        <v>1.2343853943380667E-2</v>
      </c>
      <c r="AD72" s="1">
        <f>(Table2[[#This Row],[Day High]]/Table2[[#This Row],[Close Price]])-1</f>
        <v>1.6793224299065379E-2</v>
      </c>
      <c r="AE72" s="1">
        <f>(Table2[[#This Row],[Close Price]]/Table2[[#This Row],[Current Week Low]])-1</f>
        <v>3.6790310370931056E-2</v>
      </c>
      <c r="AF72" s="1">
        <f>(Table2[[#This Row],[Current Week High]]/Table2[[#This Row],[Close Price]])-1</f>
        <v>2.3656542056074814E-2</v>
      </c>
      <c r="AG72" s="1">
        <f>(Table2[[#This Row],[Close Price]]/Table2[[#This Row],[Current Month Low]])-1</f>
        <v>9.3798666293974264E-2</v>
      </c>
      <c r="AH72" s="1">
        <f>(Table2[[#This Row],[Current Month High]]/Table2[[#This Row],[Close Price]])-1</f>
        <v>3.6105432242990787E-2</v>
      </c>
      <c r="AI72">
        <v>14.6794443206299</v>
      </c>
      <c r="AJ72">
        <v>85.668965517241304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0.32</v>
      </c>
      <c r="AM72" t="s">
        <v>3111</v>
      </c>
      <c r="AN72">
        <v>1.82</v>
      </c>
      <c r="AO72" t="s">
        <v>3111</v>
      </c>
      <c r="AP72">
        <v>0.18621372087233201</v>
      </c>
      <c r="AQ72">
        <f>(Table2[[#This Row],[Sharpe Ratio]]-AVERAGE(Table2[Sharpe Ratio]))/_xlfn.STDEV.P(Table2[Sharpe Ratio])</f>
        <v>1.4023279624804592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2.4725936999565641</v>
      </c>
      <c r="AS72">
        <f>_xlfn.RANK.AVG(Table2[[#This Row],[1Y Return vs Nifty Z-Score]],Table2[1Y Return vs Nifty Z-Score])</f>
        <v>202</v>
      </c>
      <c r="AT72">
        <f>_xlfn.RANK.AVG(Table2[[#This Row],[6M Return vs Nifty Z-Score]],Table2[6M Return vs Nifty Z-Score])</f>
        <v>112</v>
      </c>
      <c r="AU72">
        <f>_xlfn.RANK.AVG(Table2[[#This Row],[Sharpe Ratio Z-Score]],Table2[Sharpe Ratio Z-Score])</f>
        <v>63</v>
      </c>
      <c r="AV72">
        <f>(Table2[[#This Row],[Rank 1Y]]+Table2[[#This Row],[Rank 6M]]+Table2[[#This Row],[Rank Sharpe]])/3</f>
        <v>125.66666666666667</v>
      </c>
    </row>
    <row r="73" spans="1:48" x14ac:dyDescent="0.3">
      <c r="A73" t="s">
        <v>170</v>
      </c>
      <c r="B73" t="s">
        <v>171</v>
      </c>
      <c r="C73" t="s">
        <v>3065</v>
      </c>
      <c r="D73" t="s">
        <v>122</v>
      </c>
      <c r="E73">
        <v>149817.27948</v>
      </c>
      <c r="F73">
        <v>568.95000000000005</v>
      </c>
      <c r="G73">
        <v>135.22748508867301</v>
      </c>
      <c r="H73">
        <f>(Table2[[#This Row],[1Y Return vs Nifty]]-AVERAGE(Table2[1Y Return vs Nifty]))/_xlfn.STDEV.P(Table2[1Y Return vs Nifty])</f>
        <v>1.5292419356186162</v>
      </c>
      <c r="I73">
        <v>-8.9998894025586509</v>
      </c>
      <c r="J73">
        <f>(Table2[[#This Row],[1M Return vs Nifty]]-AVERAGE(Table2[1M Return vs Nifty]))/_xlfn.STDEV.P(Table2[1M Return vs Nifty])</f>
        <v>-0.84472251931396058</v>
      </c>
      <c r="K73">
        <v>9.8658315165251302</v>
      </c>
      <c r="L73">
        <f>(Table2[[#This Row],[6M Return vs Nifty]]-AVERAGE(Table2[6M Return vs Nifty]))/_xlfn.STDEV.P(Table2[6M Return vs Nifty])</f>
        <v>0.10315335853111521</v>
      </c>
      <c r="M73">
        <v>-2.9097299137433099</v>
      </c>
      <c r="N73">
        <f>(Table2[[#This Row],[1W Return vs Nifty]]-AVERAGE(Table2[1W Return vs Nifty]))/_xlfn.STDEV.P(Table2[1W Return vs Nifty])</f>
        <v>-0.50438924811876029</v>
      </c>
      <c r="O73">
        <v>594.38</v>
      </c>
      <c r="P73">
        <v>575.67447756317995</v>
      </c>
      <c r="Q73">
        <v>468.210617765363</v>
      </c>
      <c r="R73">
        <v>34.773692317280798</v>
      </c>
      <c r="S73" s="1">
        <f>(Table2[[#This Row],[Close Price]]-Table2[[#This Row],[20D EMA]])/Table2[[#This Row],[20D EMA]]</f>
        <v>-4.2784077526161632E-2</v>
      </c>
      <c r="T73" s="1">
        <f>(Table2[[#This Row],[Close Price]]-Table2[[#This Row],[50D EMA]])/Table2[[#This Row],[50D EMA]]</f>
        <v>-1.1681041674184513E-2</v>
      </c>
      <c r="U73" s="1">
        <f>(Table2[[#This Row],[Close Price]]-Table2[[#This Row],[200D EMA]])/Table2[[#This Row],[200D EMA]]</f>
        <v>0.21515826086011816</v>
      </c>
      <c r="V73">
        <v>0.64957318676479203</v>
      </c>
      <c r="W73">
        <v>560.04999999999995</v>
      </c>
      <c r="X73">
        <v>572.9</v>
      </c>
      <c r="Y73">
        <v>567.4</v>
      </c>
      <c r="Z73">
        <v>585.35</v>
      </c>
      <c r="AA73">
        <v>563.54999999999995</v>
      </c>
      <c r="AB73">
        <v>646.95000000000005</v>
      </c>
      <c r="AC73" s="1">
        <f>(Table2[[#This Row],[Close Price]]/Table2[[#This Row],[Day Low]])-1</f>
        <v>1.5891438264440838E-2</v>
      </c>
      <c r="AD73" s="1">
        <f>(Table2[[#This Row],[Day High]]/Table2[[#This Row],[Close Price]])-1</f>
        <v>6.9426135864310012E-3</v>
      </c>
      <c r="AE73" s="1">
        <f>(Table2[[#This Row],[Close Price]]/Table2[[#This Row],[Current Week Low]])-1</f>
        <v>2.7317589002469056E-3</v>
      </c>
      <c r="AF73" s="1">
        <f>(Table2[[#This Row],[Current Week High]]/Table2[[#This Row],[Close Price]])-1</f>
        <v>2.8825028561384913E-2</v>
      </c>
      <c r="AG73" s="1">
        <f>(Table2[[#This Row],[Close Price]]/Table2[[#This Row],[Current Month Low]])-1</f>
        <v>9.5821133883420284E-3</v>
      </c>
      <c r="AH73" s="1">
        <f>(Table2[[#This Row],[Current Month High]]/Table2[[#This Row],[Close Price]])-1</f>
        <v>0.13709464803585547</v>
      </c>
      <c r="AI73">
        <v>12.9923980649619</v>
      </c>
      <c r="AJ73">
        <v>166.29859673337899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-0.01</v>
      </c>
      <c r="AM73" t="s">
        <v>3110</v>
      </c>
      <c r="AN73">
        <v>-9.1</v>
      </c>
      <c r="AO73" t="s">
        <v>3110</v>
      </c>
      <c r="AP73">
        <v>0.19799655837378899</v>
      </c>
      <c r="AQ73">
        <f>(Table2[[#This Row],[Sharpe Ratio]]-AVERAGE(Table2[Sharpe Ratio]))/_xlfn.STDEV.P(Table2[Sharpe Ratio])</f>
        <v>1.5365892126749854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1.8198727393919958</v>
      </c>
      <c r="AS73">
        <f>_xlfn.RANK.AVG(Table2[[#This Row],[1Y Return vs Nifty Z-Score]],Table2[1Y Return vs Nifty Z-Score])</f>
        <v>53</v>
      </c>
      <c r="AT73">
        <f>_xlfn.RANK.AVG(Table2[[#This Row],[6M Return vs Nifty Z-Score]],Table2[6M Return vs Nifty Z-Score])</f>
        <v>285</v>
      </c>
      <c r="AU73">
        <f>_xlfn.RANK.AVG(Table2[[#This Row],[Sharpe Ratio Z-Score]],Table2[Sharpe Ratio Z-Score])</f>
        <v>41</v>
      </c>
      <c r="AV73">
        <f>(Table2[[#This Row],[Rank 1Y]]+Table2[[#This Row],[Rank 6M]]+Table2[[#This Row],[Rank Sharpe]])/3</f>
        <v>126.33333333333333</v>
      </c>
    </row>
    <row r="74" spans="1:48" x14ac:dyDescent="0.3">
      <c r="A74" t="s">
        <v>1136</v>
      </c>
      <c r="B74" t="s">
        <v>1137</v>
      </c>
      <c r="C74" t="s">
        <v>3067</v>
      </c>
      <c r="D74" t="s">
        <v>368</v>
      </c>
      <c r="E74">
        <v>10556.4894976</v>
      </c>
      <c r="F74">
        <v>304</v>
      </c>
      <c r="G74">
        <v>48.545151640883198</v>
      </c>
      <c r="H74">
        <f>(Table2[[#This Row],[1Y Return vs Nifty]]-AVERAGE(Table2[1Y Return vs Nifty]))/_xlfn.STDEV.P(Table2[1Y Return vs Nifty])</f>
        <v>0.22109645917336257</v>
      </c>
      <c r="I74">
        <v>6.5777504666401496</v>
      </c>
      <c r="J74">
        <f>(Table2[[#This Row],[1M Return vs Nifty]]-AVERAGE(Table2[1M Return vs Nifty]))/_xlfn.STDEV.P(Table2[1M Return vs Nifty])</f>
        <v>0.62841808690472889</v>
      </c>
      <c r="K74">
        <v>56.772620574045597</v>
      </c>
      <c r="L74">
        <f>(Table2[[#This Row],[6M Return vs Nifty]]-AVERAGE(Table2[6M Return vs Nifty]))/_xlfn.STDEV.P(Table2[6M Return vs Nifty])</f>
        <v>1.6725290016438514</v>
      </c>
      <c r="M74">
        <v>0.77395830345939398</v>
      </c>
      <c r="N74">
        <f>(Table2[[#This Row],[1W Return vs Nifty]]-AVERAGE(Table2[1W Return vs Nifty]))/_xlfn.STDEV.P(Table2[1W Return vs Nifty])</f>
        <v>0.19373797018725894</v>
      </c>
      <c r="O74">
        <v>295.13</v>
      </c>
      <c r="P74">
        <v>272.84186780255698</v>
      </c>
      <c r="Q74">
        <v>221.12008498554999</v>
      </c>
      <c r="R74">
        <v>59.105387803766199</v>
      </c>
      <c r="S74" s="1">
        <f>(Table2[[#This Row],[Close Price]]-Table2[[#This Row],[20D EMA]])/Table2[[#This Row],[20D EMA]]</f>
        <v>3.0054552231220156E-2</v>
      </c>
      <c r="T74" s="1">
        <f>(Table2[[#This Row],[Close Price]]-Table2[[#This Row],[50D EMA]])/Table2[[#This Row],[50D EMA]]</f>
        <v>0.11419850057613123</v>
      </c>
      <c r="U74" s="1">
        <f>(Table2[[#This Row],[Close Price]]-Table2[[#This Row],[200D EMA]])/Table2[[#This Row],[200D EMA]]</f>
        <v>0.37481857435006927</v>
      </c>
      <c r="V74">
        <v>0.87641909535603602</v>
      </c>
      <c r="W74">
        <v>301.45</v>
      </c>
      <c r="X74">
        <v>310</v>
      </c>
      <c r="Y74">
        <v>301.25</v>
      </c>
      <c r="Z74">
        <v>313.64999999999998</v>
      </c>
      <c r="AA74">
        <v>289</v>
      </c>
      <c r="AB74">
        <v>317.39999999999998</v>
      </c>
      <c r="AC74" s="1">
        <f>(Table2[[#This Row],[Close Price]]/Table2[[#This Row],[Day Low]])-1</f>
        <v>8.4591142809753439E-3</v>
      </c>
      <c r="AD74" s="1">
        <f>(Table2[[#This Row],[Day High]]/Table2[[#This Row],[Close Price]])-1</f>
        <v>1.9736842105263053E-2</v>
      </c>
      <c r="AE74" s="1">
        <f>(Table2[[#This Row],[Close Price]]/Table2[[#This Row],[Current Week Low]])-1</f>
        <v>9.1286307053941584E-3</v>
      </c>
      <c r="AF74" s="1">
        <f>(Table2[[#This Row],[Current Week High]]/Table2[[#This Row],[Close Price]])-1</f>
        <v>3.1743421052631504E-2</v>
      </c>
      <c r="AG74" s="1">
        <f>(Table2[[#This Row],[Close Price]]/Table2[[#This Row],[Current Month Low]])-1</f>
        <v>5.1903114186851118E-2</v>
      </c>
      <c r="AH74" s="1">
        <f>(Table2[[#This Row],[Current Month High]]/Table2[[#This Row],[Close Price]])-1</f>
        <v>4.4078947368420884E-2</v>
      </c>
      <c r="AI74">
        <v>3.84426631768362</v>
      </c>
      <c r="AJ74">
        <v>108.492496589358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0.34</v>
      </c>
      <c r="AM74" t="s">
        <v>3111</v>
      </c>
      <c r="AN74">
        <v>5.63</v>
      </c>
      <c r="AO74" t="s">
        <v>3111</v>
      </c>
      <c r="AP74">
        <v>0.165094582692701</v>
      </c>
      <c r="AQ74">
        <f>(Table2[[#This Row],[Sharpe Ratio]]-AVERAGE(Table2[Sharpe Ratio]))/_xlfn.STDEV.P(Table2[Sharpe Ratio])</f>
        <v>1.1616828806249553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3.8774643985341575</v>
      </c>
      <c r="AS74">
        <f>_xlfn.RANK.AVG(Table2[[#This Row],[1Y Return vs Nifty Z-Score]],Table2[1Y Return vs Nifty Z-Score])</f>
        <v>237</v>
      </c>
      <c r="AT74">
        <f>_xlfn.RANK.AVG(Table2[[#This Row],[6M Return vs Nifty Z-Score]],Table2[6M Return vs Nifty Z-Score])</f>
        <v>48</v>
      </c>
      <c r="AU74">
        <f>_xlfn.RANK.AVG(Table2[[#This Row],[Sharpe Ratio Z-Score]],Table2[Sharpe Ratio Z-Score])</f>
        <v>94</v>
      </c>
      <c r="AV74">
        <f>(Table2[[#This Row],[Rank 1Y]]+Table2[[#This Row],[Rank 6M]]+Table2[[#This Row],[Rank Sharpe]])/3</f>
        <v>126.33333333333333</v>
      </c>
    </row>
    <row r="75" spans="1:48" x14ac:dyDescent="0.3">
      <c r="A75" t="s">
        <v>1774</v>
      </c>
      <c r="B75" t="s">
        <v>1775</v>
      </c>
      <c r="C75" t="s">
        <v>3066</v>
      </c>
      <c r="D75" t="s">
        <v>942</v>
      </c>
      <c r="E75">
        <v>4252.5066702300001</v>
      </c>
      <c r="F75">
        <v>495.3</v>
      </c>
      <c r="G75">
        <v>99.775623093756806</v>
      </c>
      <c r="H75">
        <f>(Table2[[#This Row],[1Y Return vs Nifty]]-AVERAGE(Table2[1Y Return vs Nifty]))/_xlfn.STDEV.P(Table2[1Y Return vs Nifty])</f>
        <v>0.99422873217106256</v>
      </c>
      <c r="I75">
        <v>28.797845401507601</v>
      </c>
      <c r="J75">
        <f>(Table2[[#This Row],[1M Return vs Nifty]]-AVERAGE(Table2[1M Return vs Nifty]))/_xlfn.STDEV.P(Table2[1M Return vs Nifty])</f>
        <v>2.7297199784261834</v>
      </c>
      <c r="K75">
        <v>50.374163841135299</v>
      </c>
      <c r="L75">
        <f>(Table2[[#This Row],[6M Return vs Nifty]]-AVERAGE(Table2[6M Return vs Nifty]))/_xlfn.STDEV.P(Table2[6M Return vs Nifty])</f>
        <v>1.4584537611104096</v>
      </c>
      <c r="M75">
        <v>10.6388838185929</v>
      </c>
      <c r="N75">
        <f>(Table2[[#This Row],[1W Return vs Nifty]]-AVERAGE(Table2[1W Return vs Nifty]))/_xlfn.STDEV.P(Table2[1W Return vs Nifty])</f>
        <v>2.0633242659313691</v>
      </c>
      <c r="O75">
        <v>454.37</v>
      </c>
      <c r="P75">
        <v>390.61063818782401</v>
      </c>
      <c r="Q75">
        <v>319.86644335020702</v>
      </c>
      <c r="R75">
        <v>59.491955417112599</v>
      </c>
      <c r="S75" s="1">
        <f>(Table2[[#This Row],[Close Price]]-Table2[[#This Row],[20D EMA]])/Table2[[#This Row],[20D EMA]]</f>
        <v>9.0080771177674601E-2</v>
      </c>
      <c r="T75" s="1">
        <f>(Table2[[#This Row],[Close Price]]-Table2[[#This Row],[50D EMA]])/Table2[[#This Row],[50D EMA]]</f>
        <v>0.2680146201287954</v>
      </c>
      <c r="U75" s="1">
        <f>(Table2[[#This Row],[Close Price]]-Table2[[#This Row],[200D EMA]])/Table2[[#This Row],[200D EMA]]</f>
        <v>0.54845877176843738</v>
      </c>
      <c r="V75">
        <v>1.65418883603991</v>
      </c>
      <c r="W75">
        <v>466</v>
      </c>
      <c r="X75">
        <v>495</v>
      </c>
      <c r="Y75">
        <v>492</v>
      </c>
      <c r="Z75">
        <v>543.70000000000005</v>
      </c>
      <c r="AA75">
        <v>440.1</v>
      </c>
      <c r="AB75">
        <v>543.70000000000005</v>
      </c>
      <c r="AC75" s="1">
        <f>(Table2[[#This Row],[Close Price]]/Table2[[#This Row],[Day Low]])-1</f>
        <v>6.2875536480686778E-2</v>
      </c>
      <c r="AD75" s="1">
        <f>(Table2[[#This Row],[Day High]]/Table2[[#This Row],[Close Price]])-1</f>
        <v>-6.0569351907935332E-4</v>
      </c>
      <c r="AE75" s="1">
        <f>(Table2[[#This Row],[Close Price]]/Table2[[#This Row],[Current Week Low]])-1</f>
        <v>6.7073170731708487E-3</v>
      </c>
      <c r="AF75" s="1">
        <f>(Table2[[#This Row],[Current Week High]]/Table2[[#This Row],[Close Price]])-1</f>
        <v>9.7718554411467817E-2</v>
      </c>
      <c r="AG75" s="1">
        <f>(Table2[[#This Row],[Close Price]]/Table2[[#This Row],[Current Month Low]])-1</f>
        <v>0.12542603953646903</v>
      </c>
      <c r="AH75" s="1">
        <f>(Table2[[#This Row],[Current Month High]]/Table2[[#This Row],[Close Price]])-1</f>
        <v>9.7718554411467817E-2</v>
      </c>
      <c r="AI75">
        <v>5.5011157465799796</v>
      </c>
      <c r="AJ75">
        <v>138.809082483781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0.74</v>
      </c>
      <c r="AM75" t="s">
        <v>3111</v>
      </c>
      <c r="AN75">
        <v>10.63</v>
      </c>
      <c r="AO75" t="s">
        <v>3111</v>
      </c>
      <c r="AP75">
        <v>0.104355684010317</v>
      </c>
      <c r="AQ75">
        <f>(Table2[[#This Row],[Sharpe Ratio]]-AVERAGE(Table2[Sharpe Ratio]))/_xlfn.STDEV.P(Table2[Sharpe Ratio])</f>
        <v>0.46958469361972993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7.7153114312587547</v>
      </c>
      <c r="AS75">
        <f>_xlfn.RANK.AVG(Table2[[#This Row],[1Y Return vs Nifty Z-Score]],Table2[1Y Return vs Nifty Z-Score])</f>
        <v>96</v>
      </c>
      <c r="AT75">
        <f>_xlfn.RANK.AVG(Table2[[#This Row],[6M Return vs Nifty Z-Score]],Table2[6M Return vs Nifty Z-Score])</f>
        <v>65</v>
      </c>
      <c r="AU75">
        <f>_xlfn.RANK.AVG(Table2[[#This Row],[Sharpe Ratio Z-Score]],Table2[Sharpe Ratio Z-Score])</f>
        <v>221</v>
      </c>
      <c r="AV75">
        <f>(Table2[[#This Row],[Rank 1Y]]+Table2[[#This Row],[Rank 6M]]+Table2[[#This Row],[Rank Sharpe]])/3</f>
        <v>127.33333333333333</v>
      </c>
    </row>
    <row r="76" spans="1:48" x14ac:dyDescent="0.3">
      <c r="A76" t="s">
        <v>417</v>
      </c>
      <c r="B76" t="s">
        <v>418</v>
      </c>
      <c r="C76" t="s">
        <v>3071</v>
      </c>
      <c r="D76" t="s">
        <v>101</v>
      </c>
      <c r="E76">
        <v>53885.351439600003</v>
      </c>
      <c r="F76">
        <v>137.12</v>
      </c>
      <c r="G76">
        <v>118.905223359693</v>
      </c>
      <c r="H76">
        <f>(Table2[[#This Row],[1Y Return vs Nifty]]-AVERAGE(Table2[1Y Return vs Nifty]))/_xlfn.STDEV.P(Table2[1Y Return vs Nifty])</f>
        <v>1.2829184692691404</v>
      </c>
      <c r="I76">
        <v>-6.8388113277538896</v>
      </c>
      <c r="J76">
        <f>(Table2[[#This Row],[1M Return vs Nifty]]-AVERAGE(Table2[1M Return vs Nifty]))/_xlfn.STDEV.P(Table2[1M Return vs Nifty])</f>
        <v>-0.64035447049941674</v>
      </c>
      <c r="K76">
        <v>14.152970739902701</v>
      </c>
      <c r="L76">
        <f>(Table2[[#This Row],[6M Return vs Nifty]]-AVERAGE(Table2[6M Return vs Nifty]))/_xlfn.STDEV.P(Table2[6M Return vs Nifty])</f>
        <v>0.24658956490950307</v>
      </c>
      <c r="M76">
        <v>-2.1627345557140698</v>
      </c>
      <c r="N76">
        <f>(Table2[[#This Row],[1W Return vs Nifty]]-AVERAGE(Table2[1W Return vs Nifty]))/_xlfn.STDEV.P(Table2[1W Return vs Nifty])</f>
        <v>-0.36281977734946869</v>
      </c>
      <c r="O76">
        <v>141.91999999999999</v>
      </c>
      <c r="P76">
        <v>139.99846777935599</v>
      </c>
      <c r="Q76">
        <v>117.68429659750301</v>
      </c>
      <c r="R76">
        <v>37.005026078539501</v>
      </c>
      <c r="S76" s="1">
        <f>(Table2[[#This Row],[Close Price]]-Table2[[#This Row],[20D EMA]])/Table2[[#This Row],[20D EMA]]</f>
        <v>-3.3821871476888268E-2</v>
      </c>
      <c r="T76" s="1">
        <f>(Table2[[#This Row],[Close Price]]-Table2[[#This Row],[50D EMA]])/Table2[[#This Row],[50D EMA]]</f>
        <v>-2.0560709163564447E-2</v>
      </c>
      <c r="U76" s="1">
        <f>(Table2[[#This Row],[Close Price]]-Table2[[#This Row],[200D EMA]])/Table2[[#This Row],[200D EMA]]</f>
        <v>0.16515120508363032</v>
      </c>
      <c r="V76">
        <v>0.60616291176950499</v>
      </c>
      <c r="W76">
        <v>142.01</v>
      </c>
      <c r="X76">
        <v>148.84</v>
      </c>
      <c r="Y76">
        <v>135.66</v>
      </c>
      <c r="Z76">
        <v>143.32</v>
      </c>
      <c r="AA76">
        <v>135</v>
      </c>
      <c r="AB76">
        <v>150</v>
      </c>
      <c r="AC76" s="1">
        <f>(Table2[[#This Row],[Close Price]]/Table2[[#This Row],[Day Low]])-1</f>
        <v>-3.4434194775015747E-2</v>
      </c>
      <c r="AD76" s="1">
        <f>(Table2[[#This Row],[Day High]]/Table2[[#This Row],[Close Price]])-1</f>
        <v>8.5472578763127194E-2</v>
      </c>
      <c r="AE76" s="1">
        <f>(Table2[[#This Row],[Close Price]]/Table2[[#This Row],[Current Week Low]])-1</f>
        <v>1.0762199616688894E-2</v>
      </c>
      <c r="AF76" s="1">
        <f>(Table2[[#This Row],[Current Week High]]/Table2[[#This Row],[Close Price]])-1</f>
        <v>4.521586931155186E-2</v>
      </c>
      <c r="AG76" s="1">
        <f>(Table2[[#This Row],[Close Price]]/Table2[[#This Row],[Current Month Low]])-1</f>
        <v>1.5703703703703775E-2</v>
      </c>
      <c r="AH76" s="1">
        <f>(Table2[[#This Row],[Current Month High]]/Table2[[#This Row],[Close Price]])-1</f>
        <v>9.3932322053675632E-2</v>
      </c>
      <c r="AI76">
        <v>21.309142653859801</v>
      </c>
      <c r="AJ76">
        <v>156.478102189781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-7.0000000000000007E-2</v>
      </c>
      <c r="AM76" t="s">
        <v>3110</v>
      </c>
      <c r="AN76">
        <v>-7.42</v>
      </c>
      <c r="AO76" t="s">
        <v>3110</v>
      </c>
      <c r="AP76">
        <v>0.18897684487903699</v>
      </c>
      <c r="AQ76">
        <f>(Table2[[#This Row],[Sharpe Ratio]]-AVERAGE(Table2[Sharpe Ratio]))/_xlfn.STDEV.P(Table2[Sharpe Ratio])</f>
        <v>1.4338127795745457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1.9601465659043038</v>
      </c>
      <c r="AS76">
        <f>_xlfn.RANK.AVG(Table2[[#This Row],[1Y Return vs Nifty Z-Score]],Table2[1Y Return vs Nifty Z-Score])</f>
        <v>73</v>
      </c>
      <c r="AT76">
        <f>_xlfn.RANK.AVG(Table2[[#This Row],[6M Return vs Nifty Z-Score]],Table2[6M Return vs Nifty Z-Score])</f>
        <v>251</v>
      </c>
      <c r="AU76">
        <f>_xlfn.RANK.AVG(Table2[[#This Row],[Sharpe Ratio Z-Score]],Table2[Sharpe Ratio Z-Score])</f>
        <v>59</v>
      </c>
      <c r="AV76">
        <f>(Table2[[#This Row],[Rank 1Y]]+Table2[[#This Row],[Rank 6M]]+Table2[[#This Row],[Rank Sharpe]])/3</f>
        <v>127.66666666666667</v>
      </c>
    </row>
    <row r="77" spans="1:48" x14ac:dyDescent="0.3">
      <c r="A77" t="s">
        <v>1446</v>
      </c>
      <c r="B77" t="s">
        <v>1447</v>
      </c>
      <c r="C77" t="s">
        <v>3070</v>
      </c>
      <c r="D77" t="s">
        <v>212</v>
      </c>
      <c r="E77">
        <v>7064.4089691999998</v>
      </c>
      <c r="F77">
        <v>491.8</v>
      </c>
      <c r="G77">
        <v>93.712821117793894</v>
      </c>
      <c r="H77">
        <f>(Table2[[#This Row],[1Y Return vs Nifty]]-AVERAGE(Table2[1Y Return vs Nifty]))/_xlfn.STDEV.P(Table2[1Y Return vs Nifty])</f>
        <v>0.90273342206596252</v>
      </c>
      <c r="I77">
        <v>2.5656257646376601</v>
      </c>
      <c r="J77">
        <f>(Table2[[#This Row],[1M Return vs Nifty]]-AVERAGE(Table2[1M Return vs Nifty]))/_xlfn.STDEV.P(Table2[1M Return vs Nifty])</f>
        <v>0.24900093094521603</v>
      </c>
      <c r="K77">
        <v>28.444700766806399</v>
      </c>
      <c r="L77">
        <f>(Table2[[#This Row],[6M Return vs Nifty]]-AVERAGE(Table2[6M Return vs Nifty]))/_xlfn.STDEV.P(Table2[6M Return vs Nifty])</f>
        <v>0.72475260810270548</v>
      </c>
      <c r="M77">
        <v>4.89711779786691</v>
      </c>
      <c r="N77">
        <f>(Table2[[#This Row],[1W Return vs Nifty]]-AVERAGE(Table2[1W Return vs Nifty]))/_xlfn.STDEV.P(Table2[1W Return vs Nifty])</f>
        <v>0.97515314398517106</v>
      </c>
      <c r="O77">
        <v>489.01</v>
      </c>
      <c r="P77">
        <v>462.87818145443998</v>
      </c>
      <c r="Q77">
        <v>387.28958987547497</v>
      </c>
      <c r="R77">
        <v>49.9766415588212</v>
      </c>
      <c r="S77" s="1">
        <f>(Table2[[#This Row],[Close Price]]-Table2[[#This Row],[20D EMA]])/Table2[[#This Row],[20D EMA]]</f>
        <v>5.7054047974479469E-3</v>
      </c>
      <c r="T77" s="1">
        <f>(Table2[[#This Row],[Close Price]]-Table2[[#This Row],[50D EMA]])/Table2[[#This Row],[50D EMA]]</f>
        <v>6.2482570370206006E-2</v>
      </c>
      <c r="U77" s="1">
        <f>(Table2[[#This Row],[Close Price]]-Table2[[#This Row],[200D EMA]])/Table2[[#This Row],[200D EMA]]</f>
        <v>0.2698508115287277</v>
      </c>
      <c r="V77">
        <v>0.57166864236459003</v>
      </c>
      <c r="W77">
        <v>471.25</v>
      </c>
      <c r="X77">
        <v>496.7</v>
      </c>
      <c r="Y77">
        <v>490</v>
      </c>
      <c r="Z77">
        <v>511.45</v>
      </c>
      <c r="AA77">
        <v>459.15</v>
      </c>
      <c r="AB77">
        <v>511.45</v>
      </c>
      <c r="AC77" s="1">
        <f>(Table2[[#This Row],[Close Price]]/Table2[[#This Row],[Day Low]])-1</f>
        <v>4.3607427055702974E-2</v>
      </c>
      <c r="AD77" s="1">
        <f>(Table2[[#This Row],[Day High]]/Table2[[#This Row],[Close Price]])-1</f>
        <v>9.9633997559982479E-3</v>
      </c>
      <c r="AE77" s="1">
        <f>(Table2[[#This Row],[Close Price]]/Table2[[#This Row],[Current Week Low]])-1</f>
        <v>3.6734693877551461E-3</v>
      </c>
      <c r="AF77" s="1">
        <f>(Table2[[#This Row],[Current Week High]]/Table2[[#This Row],[Close Price]])-1</f>
        <v>3.9955266368442377E-2</v>
      </c>
      <c r="AG77" s="1">
        <f>(Table2[[#This Row],[Close Price]]/Table2[[#This Row],[Current Month Low]])-1</f>
        <v>7.1109659152782445E-2</v>
      </c>
      <c r="AH77" s="1">
        <f>(Table2[[#This Row],[Current Month High]]/Table2[[#This Row],[Close Price]])-1</f>
        <v>3.9955266368442377E-2</v>
      </c>
      <c r="AI77">
        <v>3.4937965260545898</v>
      </c>
      <c r="AJ77">
        <v>130.33836305441201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0.2</v>
      </c>
      <c r="AM77" t="s">
        <v>3111</v>
      </c>
      <c r="AN77">
        <v>-1.44</v>
      </c>
      <c r="AO77" t="s">
        <v>3110</v>
      </c>
      <c r="AP77">
        <v>0.14256511537511399</v>
      </c>
      <c r="AQ77">
        <f>(Table2[[#This Row],[Sharpe Ratio]]-AVERAGE(Table2[Sharpe Ratio]))/_xlfn.STDEV.P(Table2[Sharpe Ratio])</f>
        <v>0.90496759893648848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3.7566077040355439</v>
      </c>
      <c r="AS77">
        <f>_xlfn.RANK.AVG(Table2[[#This Row],[1Y Return vs Nifty Z-Score]],Table2[1Y Return vs Nifty Z-Score])</f>
        <v>105</v>
      </c>
      <c r="AT77">
        <f>_xlfn.RANK.AVG(Table2[[#This Row],[6M Return vs Nifty Z-Score]],Table2[6M Return vs Nifty Z-Score])</f>
        <v>145</v>
      </c>
      <c r="AU77">
        <f>_xlfn.RANK.AVG(Table2[[#This Row],[Sharpe Ratio Z-Score]],Table2[Sharpe Ratio Z-Score])</f>
        <v>134</v>
      </c>
      <c r="AV77">
        <f>(Table2[[#This Row],[Rank 1Y]]+Table2[[#This Row],[Rank 6M]]+Table2[[#This Row],[Rank Sharpe]])/3</f>
        <v>128</v>
      </c>
    </row>
    <row r="78" spans="1:48" x14ac:dyDescent="0.3">
      <c r="A78" t="s">
        <v>605</v>
      </c>
      <c r="B78" t="s">
        <v>606</v>
      </c>
      <c r="C78" t="s">
        <v>3079</v>
      </c>
      <c r="D78" t="s">
        <v>166</v>
      </c>
      <c r="E78">
        <v>30321.590820000001</v>
      </c>
      <c r="F78">
        <v>7005</v>
      </c>
      <c r="G78">
        <v>155.52875374369401</v>
      </c>
      <c r="H78">
        <f>(Table2[[#This Row],[1Y Return vs Nifty]]-AVERAGE(Table2[1Y Return vs Nifty]))/_xlfn.STDEV.P(Table2[1Y Return vs Nifty])</f>
        <v>1.8356136229147508</v>
      </c>
      <c r="I78">
        <v>28.6063115072429</v>
      </c>
      <c r="J78">
        <f>(Table2[[#This Row],[1M Return vs Nifty]]-AVERAGE(Table2[1M Return vs Nifty]))/_xlfn.STDEV.P(Table2[1M Return vs Nifty])</f>
        <v>2.7116070704710813</v>
      </c>
      <c r="K78">
        <v>100.36819874553299</v>
      </c>
      <c r="L78">
        <f>(Table2[[#This Row],[6M Return vs Nifty]]-AVERAGE(Table2[6M Return vs Nifty]))/_xlfn.STDEV.P(Table2[6M Return vs Nifty])</f>
        <v>3.1311203890409023</v>
      </c>
      <c r="M78">
        <v>19.573247347626001</v>
      </c>
      <c r="N78">
        <f>(Table2[[#This Row],[1W Return vs Nifty]]-AVERAGE(Table2[1W Return vs Nifty]))/_xlfn.STDEV.P(Table2[1W Return vs Nifty])</f>
        <v>3.7565518112840235</v>
      </c>
      <c r="O78">
        <v>6332.7</v>
      </c>
      <c r="P78">
        <v>5584.1289825429403</v>
      </c>
      <c r="Q78">
        <v>4183.5614388519498</v>
      </c>
      <c r="R78">
        <v>62.656684870505003</v>
      </c>
      <c r="S78" s="1">
        <f>(Table2[[#This Row],[Close Price]]-Table2[[#This Row],[20D EMA]])/Table2[[#This Row],[20D EMA]]</f>
        <v>0.10616324790373777</v>
      </c>
      <c r="T78" s="1">
        <f>(Table2[[#This Row],[Close Price]]-Table2[[#This Row],[50D EMA]])/Table2[[#This Row],[50D EMA]]</f>
        <v>0.25444810137784701</v>
      </c>
      <c r="U78" s="1">
        <f>(Table2[[#This Row],[Close Price]]-Table2[[#This Row],[200D EMA]])/Table2[[#This Row],[200D EMA]]</f>
        <v>0.67441069107910789</v>
      </c>
      <c r="V78">
        <v>2.2520349585780401</v>
      </c>
      <c r="W78">
        <v>6675.1</v>
      </c>
      <c r="X78">
        <v>7004.9</v>
      </c>
      <c r="Y78">
        <v>6980</v>
      </c>
      <c r="Z78">
        <v>7388.2</v>
      </c>
      <c r="AA78">
        <v>5670</v>
      </c>
      <c r="AB78">
        <v>7949.9</v>
      </c>
      <c r="AC78" s="1">
        <f>(Table2[[#This Row],[Close Price]]/Table2[[#This Row],[Day Low]])-1</f>
        <v>4.9422480562088866E-2</v>
      </c>
      <c r="AD78" s="1">
        <f>(Table2[[#This Row],[Day High]]/Table2[[#This Row],[Close Price]])-1</f>
        <v>-1.427551748756084E-5</v>
      </c>
      <c r="AE78" s="1">
        <f>(Table2[[#This Row],[Close Price]]/Table2[[#This Row],[Current Week Low]])-1</f>
        <v>3.5816618911175269E-3</v>
      </c>
      <c r="AF78" s="1">
        <f>(Table2[[#This Row],[Current Week High]]/Table2[[#This Row],[Close Price]])-1</f>
        <v>5.4703783012134188E-2</v>
      </c>
      <c r="AG78" s="1">
        <f>(Table2[[#This Row],[Close Price]]/Table2[[#This Row],[Current Month Low]])-1</f>
        <v>0.23544973544973535</v>
      </c>
      <c r="AH78" s="1">
        <f>(Table2[[#This Row],[Current Month High]]/Table2[[#This Row],[Close Price]])-1</f>
        <v>0.13488936473947177</v>
      </c>
      <c r="AI78">
        <v>9.6432068627856502</v>
      </c>
      <c r="AJ78">
        <v>198.382716049382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0.57999999999999996</v>
      </c>
      <c r="AM78" t="s">
        <v>3111</v>
      </c>
      <c r="AN78">
        <v>20.92</v>
      </c>
      <c r="AO78" t="s">
        <v>3111</v>
      </c>
      <c r="AP78">
        <v>6.4220314321421001E-2</v>
      </c>
      <c r="AQ78">
        <f>(Table2[[#This Row],[Sharpe Ratio]]-AVERAGE(Table2[Sharpe Ratio]))/_xlfn.STDEV.P(Table2[Sharpe Ratio])</f>
        <v>1.2256404845114923E-2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11.447149298555873</v>
      </c>
      <c r="AS78">
        <f>_xlfn.RANK.AVG(Table2[[#This Row],[1Y Return vs Nifty Z-Score]],Table2[1Y Return vs Nifty Z-Score])</f>
        <v>33</v>
      </c>
      <c r="AT78">
        <f>_xlfn.RANK.AVG(Table2[[#This Row],[6M Return vs Nifty Z-Score]],Table2[6M Return vs Nifty Z-Score])</f>
        <v>10</v>
      </c>
      <c r="AU78">
        <f>_xlfn.RANK.AVG(Table2[[#This Row],[Sharpe Ratio Z-Score]],Table2[Sharpe Ratio Z-Score])</f>
        <v>343</v>
      </c>
      <c r="AV78">
        <f>(Table2[[#This Row],[Rank 1Y]]+Table2[[#This Row],[Rank 6M]]+Table2[[#This Row],[Rank Sharpe]])/3</f>
        <v>128.66666666666666</v>
      </c>
    </row>
    <row r="79" spans="1:48" x14ac:dyDescent="0.3">
      <c r="A79" t="s">
        <v>664</v>
      </c>
      <c r="B79" t="s">
        <v>665</v>
      </c>
      <c r="C79" t="s">
        <v>3063</v>
      </c>
      <c r="D79" t="s">
        <v>411</v>
      </c>
      <c r="E79">
        <v>26323.244999999999</v>
      </c>
      <c r="F79">
        <v>749.95</v>
      </c>
      <c r="G79">
        <v>79.798704379161904</v>
      </c>
      <c r="H79">
        <f>(Table2[[#This Row],[1Y Return vs Nifty]]-AVERAGE(Table2[1Y Return vs Nifty]))/_xlfn.STDEV.P(Table2[1Y Return vs Nifty])</f>
        <v>0.69275189357681777</v>
      </c>
      <c r="I79">
        <v>-11.7004557750678</v>
      </c>
      <c r="J79">
        <f>(Table2[[#This Row],[1M Return vs Nifty]]-AVERAGE(Table2[1M Return vs Nifty]))/_xlfn.STDEV.P(Table2[1M Return vs Nifty])</f>
        <v>-1.1001087021078082</v>
      </c>
      <c r="K79">
        <v>75.370613061186802</v>
      </c>
      <c r="L79">
        <f>(Table2[[#This Row],[6M Return vs Nifty]]-AVERAGE(Table2[6M Return vs Nifty]))/_xlfn.STDEV.P(Table2[6M Return vs Nifty])</f>
        <v>2.2947680635485486</v>
      </c>
      <c r="M79">
        <v>-0.70057333326952498</v>
      </c>
      <c r="N79">
        <f>(Table2[[#This Row],[1W Return vs Nifty]]-AVERAGE(Table2[1W Return vs Nifty]))/_xlfn.STDEV.P(Table2[1W Return vs Nifty])</f>
        <v>-8.5713115017636426E-2</v>
      </c>
      <c r="O79">
        <v>792.4</v>
      </c>
      <c r="P79">
        <v>785.90422054779003</v>
      </c>
      <c r="Q79">
        <v>591.48653068688702</v>
      </c>
      <c r="R79">
        <v>33.814563905040899</v>
      </c>
      <c r="S79" s="1">
        <f>(Table2[[#This Row],[Close Price]]-Table2[[#This Row],[20D EMA]])/Table2[[#This Row],[20D EMA]]</f>
        <v>-5.3571428571428485E-2</v>
      </c>
      <c r="T79" s="1">
        <f>(Table2[[#This Row],[Close Price]]-Table2[[#This Row],[50D EMA]])/Table2[[#This Row],[50D EMA]]</f>
        <v>-4.5748857949546598E-2</v>
      </c>
      <c r="U79" s="1">
        <f>(Table2[[#This Row],[Close Price]]-Table2[[#This Row],[200D EMA]])/Table2[[#This Row],[200D EMA]]</f>
        <v>0.26790714765573964</v>
      </c>
      <c r="V79">
        <v>0.41305739249183099</v>
      </c>
      <c r="W79">
        <v>746.3</v>
      </c>
      <c r="X79">
        <v>774.8</v>
      </c>
      <c r="Y79">
        <v>740.6</v>
      </c>
      <c r="Z79">
        <v>774</v>
      </c>
      <c r="AA79">
        <v>712</v>
      </c>
      <c r="AB79">
        <v>840.25</v>
      </c>
      <c r="AC79" s="1">
        <f>(Table2[[#This Row],[Close Price]]/Table2[[#This Row],[Day Low]])-1</f>
        <v>4.8907945866274449E-3</v>
      </c>
      <c r="AD79" s="1">
        <f>(Table2[[#This Row],[Day High]]/Table2[[#This Row],[Close Price]])-1</f>
        <v>3.3135542369491233E-2</v>
      </c>
      <c r="AE79" s="1">
        <f>(Table2[[#This Row],[Close Price]]/Table2[[#This Row],[Current Week Low]])-1</f>
        <v>1.2624898730758893E-2</v>
      </c>
      <c r="AF79" s="1">
        <f>(Table2[[#This Row],[Current Week High]]/Table2[[#This Row],[Close Price]])-1</f>
        <v>3.2068804586972366E-2</v>
      </c>
      <c r="AG79" s="1">
        <f>(Table2[[#This Row],[Close Price]]/Table2[[#This Row],[Current Month Low]])-1</f>
        <v>5.3300561797752888E-2</v>
      </c>
      <c r="AH79" s="1">
        <f>(Table2[[#This Row],[Current Month High]]/Table2[[#This Row],[Close Price]])-1</f>
        <v>0.12040802720181332</v>
      </c>
      <c r="AI79">
        <v>29.722500835840801</v>
      </c>
      <c r="AJ79">
        <v>167.05357142857099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0.03</v>
      </c>
      <c r="AM79" t="s">
        <v>3111</v>
      </c>
      <c r="AN79">
        <v>-16.14</v>
      </c>
      <c r="AO79" t="s">
        <v>3110</v>
      </c>
      <c r="AP79">
        <v>9.6559996698724004E-2</v>
      </c>
      <c r="AQ79">
        <f>(Table2[[#This Row],[Sharpe Ratio]]-AVERAGE(Table2[Sharpe Ratio]))/_xlfn.STDEV.P(Table2[Sharpe Ratio])</f>
        <v>0.38075560432348354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2.1824537443234053</v>
      </c>
      <c r="AS79">
        <f>_xlfn.RANK.AVG(Table2[[#This Row],[1Y Return vs Nifty Z-Score]],Table2[1Y Return vs Nifty Z-Score])</f>
        <v>127</v>
      </c>
      <c r="AT79">
        <f>_xlfn.RANK.AVG(Table2[[#This Row],[6M Return vs Nifty Z-Score]],Table2[6M Return vs Nifty Z-Score])</f>
        <v>22</v>
      </c>
      <c r="AU79">
        <f>_xlfn.RANK.AVG(Table2[[#This Row],[Sharpe Ratio Z-Score]],Table2[Sharpe Ratio Z-Score])</f>
        <v>241</v>
      </c>
      <c r="AV79">
        <f>(Table2[[#This Row],[Rank 1Y]]+Table2[[#This Row],[Rank 6M]]+Table2[[#This Row],[Rank Sharpe]])/3</f>
        <v>130</v>
      </c>
    </row>
    <row r="80" spans="1:48" x14ac:dyDescent="0.3">
      <c r="A80" t="s">
        <v>869</v>
      </c>
      <c r="B80" t="s">
        <v>870</v>
      </c>
      <c r="C80" t="s">
        <v>3070</v>
      </c>
      <c r="D80" t="s">
        <v>487</v>
      </c>
      <c r="E80">
        <v>17127.875713339999</v>
      </c>
      <c r="F80">
        <v>617.9</v>
      </c>
      <c r="G80">
        <v>136.29918737898601</v>
      </c>
      <c r="H80">
        <f>(Table2[[#This Row],[1Y Return vs Nifty]]-AVERAGE(Table2[1Y Return vs Nifty]))/_xlfn.STDEV.P(Table2[1Y Return vs Nifty])</f>
        <v>1.5454152716077008</v>
      </c>
      <c r="I80">
        <v>5.7600825195460903</v>
      </c>
      <c r="J80">
        <f>(Table2[[#This Row],[1M Return vs Nifty]]-AVERAGE(Table2[1M Return vs Nifty]))/_xlfn.STDEV.P(Table2[1M Return vs Nifty])</f>
        <v>0.55109316057558488</v>
      </c>
      <c r="K80">
        <v>5.2746971600285697</v>
      </c>
      <c r="L80">
        <f>(Table2[[#This Row],[6M Return vs Nifty]]-AVERAGE(Table2[6M Return vs Nifty]))/_xlfn.STDEV.P(Table2[6M Return vs Nifty])</f>
        <v>-5.0453711535186241E-2</v>
      </c>
      <c r="M80">
        <v>3.53451936499552</v>
      </c>
      <c r="N80">
        <f>(Table2[[#This Row],[1W Return vs Nifty]]-AVERAGE(Table2[1W Return vs Nifty]))/_xlfn.STDEV.P(Table2[1W Return vs Nifty])</f>
        <v>0.71691547632202346</v>
      </c>
      <c r="O80">
        <v>599.89</v>
      </c>
      <c r="P80">
        <v>568.21478022832196</v>
      </c>
      <c r="Q80">
        <v>467.98101482402802</v>
      </c>
      <c r="R80">
        <v>56.464974312777301</v>
      </c>
      <c r="S80" s="1">
        <f>(Table2[[#This Row],[Close Price]]-Table2[[#This Row],[20D EMA]])/Table2[[#This Row],[20D EMA]]</f>
        <v>3.0022170731300726E-2</v>
      </c>
      <c r="T80" s="1">
        <f>(Table2[[#This Row],[Close Price]]-Table2[[#This Row],[50D EMA]])/Table2[[#This Row],[50D EMA]]</f>
        <v>8.7440914070755674E-2</v>
      </c>
      <c r="U80" s="1">
        <f>(Table2[[#This Row],[Close Price]]-Table2[[#This Row],[200D EMA]])/Table2[[#This Row],[200D EMA]]</f>
        <v>0.32035270753952499</v>
      </c>
      <c r="V80">
        <v>0.79519191962982005</v>
      </c>
      <c r="W80">
        <v>608.79999999999995</v>
      </c>
      <c r="X80">
        <v>624.1</v>
      </c>
      <c r="Y80">
        <v>595.04999999999995</v>
      </c>
      <c r="Z80">
        <v>640</v>
      </c>
      <c r="AA80">
        <v>561.45000000000005</v>
      </c>
      <c r="AB80">
        <v>640</v>
      </c>
      <c r="AC80" s="1">
        <f>(Table2[[#This Row],[Close Price]]/Table2[[#This Row],[Day Low]])-1</f>
        <v>1.4947437582128797E-2</v>
      </c>
      <c r="AD80" s="1">
        <f>(Table2[[#This Row],[Day High]]/Table2[[#This Row],[Close Price]])-1</f>
        <v>1.0033986081890323E-2</v>
      </c>
      <c r="AE80" s="1">
        <f>(Table2[[#This Row],[Close Price]]/Table2[[#This Row],[Current Week Low]])-1</f>
        <v>3.8400134442483802E-2</v>
      </c>
      <c r="AF80" s="1">
        <f>(Table2[[#This Row],[Current Week High]]/Table2[[#This Row],[Close Price]])-1</f>
        <v>3.5766305227383111E-2</v>
      </c>
      <c r="AG80" s="1">
        <f>(Table2[[#This Row],[Close Price]]/Table2[[#This Row],[Current Month Low]])-1</f>
        <v>0.10054323626324679</v>
      </c>
      <c r="AH80" s="1">
        <f>(Table2[[#This Row],[Current Month High]]/Table2[[#This Row],[Close Price]])-1</f>
        <v>3.5766305227383111E-2</v>
      </c>
      <c r="AI80">
        <v>12.801713485460001</v>
      </c>
      <c r="AJ80">
        <v>171.62676213918101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0.14000000000000001</v>
      </c>
      <c r="AM80" t="s">
        <v>3111</v>
      </c>
      <c r="AN80">
        <v>-1.83</v>
      </c>
      <c r="AO80" t="s">
        <v>3110</v>
      </c>
      <c r="AP80">
        <v>0.23810777509745501</v>
      </c>
      <c r="AQ80">
        <f>(Table2[[#This Row],[Sharpe Ratio]]-AVERAGE(Table2[Sharpe Ratio]))/_xlfn.STDEV.P(Table2[Sharpe Ratio])</f>
        <v>1.9936422869855734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4.7566124839556965</v>
      </c>
      <c r="AS80">
        <f>_xlfn.RANK.AVG(Table2[[#This Row],[1Y Return vs Nifty Z-Score]],Table2[1Y Return vs Nifty Z-Score])</f>
        <v>51</v>
      </c>
      <c r="AT80">
        <f>_xlfn.RANK.AVG(Table2[[#This Row],[6M Return vs Nifty Z-Score]],Table2[6M Return vs Nifty Z-Score])</f>
        <v>325</v>
      </c>
      <c r="AU80">
        <f>_xlfn.RANK.AVG(Table2[[#This Row],[Sharpe Ratio Z-Score]],Table2[Sharpe Ratio Z-Score])</f>
        <v>15</v>
      </c>
      <c r="AV80">
        <f>(Table2[[#This Row],[Rank 1Y]]+Table2[[#This Row],[Rank 6M]]+Table2[[#This Row],[Rank Sharpe]])/3</f>
        <v>130.33333333333334</v>
      </c>
    </row>
    <row r="81" spans="1:48" x14ac:dyDescent="0.3">
      <c r="A81" t="s">
        <v>1388</v>
      </c>
      <c r="B81" t="s">
        <v>1389</v>
      </c>
      <c r="C81" t="s">
        <v>3076</v>
      </c>
      <c r="D81" t="s">
        <v>951</v>
      </c>
      <c r="E81">
        <v>7779.7939555200001</v>
      </c>
      <c r="F81">
        <v>819.4</v>
      </c>
      <c r="G81">
        <v>115.913137110129</v>
      </c>
      <c r="H81">
        <f>(Table2[[#This Row],[1Y Return vs Nifty]]-AVERAGE(Table2[1Y Return vs Nifty]))/_xlfn.STDEV.P(Table2[1Y Return vs Nifty])</f>
        <v>1.2377641230855698</v>
      </c>
      <c r="I81">
        <v>-8.9005635323610193</v>
      </c>
      <c r="J81">
        <f>(Table2[[#This Row],[1M Return vs Nifty]]-AVERAGE(Table2[1M Return vs Nifty]))/_xlfn.STDEV.P(Table2[1M Return vs Nifty])</f>
        <v>-0.83532950638871928</v>
      </c>
      <c r="K81">
        <v>15.9599487374352</v>
      </c>
      <c r="L81">
        <f>(Table2[[#This Row],[6M Return vs Nifty]]-AVERAGE(Table2[6M Return vs Nifty]))/_xlfn.STDEV.P(Table2[6M Return vs Nifty])</f>
        <v>0.30704621338080718</v>
      </c>
      <c r="M81">
        <v>4.3668775355667398E-2</v>
      </c>
      <c r="N81">
        <f>(Table2[[#This Row],[1W Return vs Nifty]]-AVERAGE(Table2[1W Return vs Nifty]))/_xlfn.STDEV.P(Table2[1W Return vs Nifty])</f>
        <v>5.5334563940183712E-2</v>
      </c>
      <c r="O81">
        <v>868.05</v>
      </c>
      <c r="P81">
        <v>868.27587721856605</v>
      </c>
      <c r="Q81">
        <v>704.85336008703996</v>
      </c>
      <c r="R81">
        <v>32.270741174879198</v>
      </c>
      <c r="S81" s="1">
        <f>(Table2[[#This Row],[Close Price]]-Table2[[#This Row],[20D EMA]])/Table2[[#This Row],[20D EMA]]</f>
        <v>-5.6045158689015585E-2</v>
      </c>
      <c r="T81" s="1">
        <f>(Table2[[#This Row],[Close Price]]-Table2[[#This Row],[50D EMA]])/Table2[[#This Row],[50D EMA]]</f>
        <v>-5.6290723376002341E-2</v>
      </c>
      <c r="U81" s="1">
        <f>(Table2[[#This Row],[Close Price]]-Table2[[#This Row],[200D EMA]])/Table2[[#This Row],[200D EMA]]</f>
        <v>0.16251130575417139</v>
      </c>
      <c r="V81">
        <v>0.41136032706436998</v>
      </c>
      <c r="W81">
        <v>806.5</v>
      </c>
      <c r="X81">
        <v>852.55</v>
      </c>
      <c r="Y81">
        <v>814.05</v>
      </c>
      <c r="Z81">
        <v>855</v>
      </c>
      <c r="AA81">
        <v>810</v>
      </c>
      <c r="AB81">
        <v>901.25</v>
      </c>
      <c r="AC81" s="1">
        <f>(Table2[[#This Row],[Close Price]]/Table2[[#This Row],[Day Low]])-1</f>
        <v>1.5995040297582142E-2</v>
      </c>
      <c r="AD81" s="1">
        <f>(Table2[[#This Row],[Day High]]/Table2[[#This Row],[Close Price]])-1</f>
        <v>4.0456431535269788E-2</v>
      </c>
      <c r="AE81" s="1">
        <f>(Table2[[#This Row],[Close Price]]/Table2[[#This Row],[Current Week Low]])-1</f>
        <v>6.5720778821940495E-3</v>
      </c>
      <c r="AF81" s="1">
        <f>(Table2[[#This Row],[Current Week High]]/Table2[[#This Row],[Close Price]])-1</f>
        <v>4.344642421283873E-2</v>
      </c>
      <c r="AG81" s="1">
        <f>(Table2[[#This Row],[Close Price]]/Table2[[#This Row],[Current Month Low]])-1</f>
        <v>1.1604938271604803E-2</v>
      </c>
      <c r="AH81" s="1">
        <f>(Table2[[#This Row],[Current Month High]]/Table2[[#This Row],[Close Price]])-1</f>
        <v>9.9890163534293475E-2</v>
      </c>
      <c r="AI81">
        <v>25.607875696833101</v>
      </c>
      <c r="AJ81">
        <v>146.845264236568</v>
      </c>
      <c r="AK81" t="str">
        <f>IF(AND(Table2[[#This Row],[20D EMA]]&gt;Table2[[#This Row],[50D EMA]],Table2[[#This Row],[50D EMA]]&gt;Table2[[#This Row],[200D EMA]]),"Uptrend","Downtrend/NoTrend")</f>
        <v>Downtrend/NoTrend</v>
      </c>
      <c r="AL81">
        <v>0</v>
      </c>
      <c r="AM81">
        <v>0</v>
      </c>
      <c r="AN81">
        <v>-8.3000000000000007</v>
      </c>
      <c r="AO81" t="s">
        <v>3110</v>
      </c>
      <c r="AP81">
        <v>0.170760567727199</v>
      </c>
      <c r="AQ81">
        <f>(Table2[[#This Row],[Sharpe Ratio]]-AVERAGE(Table2[Sharpe Ratio]))/_xlfn.STDEV.P(Table2[Sharpe Ratio])</f>
        <v>1.2262447685590894</v>
      </c>
      <c r="AR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1">
        <f>_xlfn.RANK.AVG(Table2[[#This Row],[1Y Return vs Nifty Z-Score]],Table2[1Y Return vs Nifty Z-Score])</f>
        <v>79</v>
      </c>
      <c r="AT81">
        <f>_xlfn.RANK.AVG(Table2[[#This Row],[6M Return vs Nifty Z-Score]],Table2[6M Return vs Nifty Z-Score])</f>
        <v>238</v>
      </c>
      <c r="AU81">
        <f>_xlfn.RANK.AVG(Table2[[#This Row],[Sharpe Ratio Z-Score]],Table2[Sharpe Ratio Z-Score])</f>
        <v>87</v>
      </c>
      <c r="AV81">
        <f>(Table2[[#This Row],[Rank 1Y]]+Table2[[#This Row],[Rank 6M]]+Table2[[#This Row],[Rank Sharpe]])/3</f>
        <v>134.66666666666666</v>
      </c>
    </row>
    <row r="82" spans="1:48" x14ac:dyDescent="0.3">
      <c r="A82" t="s">
        <v>488</v>
      </c>
      <c r="B82" t="s">
        <v>489</v>
      </c>
      <c r="C82" t="s">
        <v>3069</v>
      </c>
      <c r="D82" t="s">
        <v>54</v>
      </c>
      <c r="E82">
        <v>41708.820397579999</v>
      </c>
      <c r="F82">
        <v>1478.05</v>
      </c>
      <c r="G82">
        <v>59.344000320883097</v>
      </c>
      <c r="H82">
        <f>(Table2[[#This Row],[1Y Return vs Nifty]]-AVERAGE(Table2[1Y Return vs Nifty]))/_xlfn.STDEV.P(Table2[1Y Return vs Nifty])</f>
        <v>0.38406467299131736</v>
      </c>
      <c r="I82">
        <v>8.6024537743796508</v>
      </c>
      <c r="J82">
        <f>(Table2[[#This Row],[1M Return vs Nifty]]-AVERAGE(Table2[1M Return vs Nifty]))/_xlfn.STDEV.P(Table2[1M Return vs Nifty])</f>
        <v>0.81988949613109707</v>
      </c>
      <c r="K82">
        <v>64.973646914979298</v>
      </c>
      <c r="L82">
        <f>(Table2[[#This Row],[6M Return vs Nifty]]-AVERAGE(Table2[6M Return vs Nifty]))/_xlfn.STDEV.P(Table2[6M Return vs Nifty])</f>
        <v>1.9469133977321149</v>
      </c>
      <c r="M82">
        <v>3.9652173001388098</v>
      </c>
      <c r="N82">
        <f>(Table2[[#This Row],[1W Return vs Nifty]]-AVERAGE(Table2[1W Return vs Nifty]))/_xlfn.STDEV.P(Table2[1W Return vs Nifty])</f>
        <v>0.79854072082223826</v>
      </c>
      <c r="O82">
        <v>1431.19</v>
      </c>
      <c r="P82">
        <v>1331.5133377172799</v>
      </c>
      <c r="Q82">
        <v>1060.8077690898699</v>
      </c>
      <c r="R82">
        <v>61.985782860045099</v>
      </c>
      <c r="S82" s="1">
        <f>(Table2[[#This Row],[Close Price]]-Table2[[#This Row],[20D EMA]])/Table2[[#This Row],[20D EMA]]</f>
        <v>3.274198394343162E-2</v>
      </c>
      <c r="T82" s="1">
        <f>(Table2[[#This Row],[Close Price]]-Table2[[#This Row],[50D EMA]])/Table2[[#This Row],[50D EMA]]</f>
        <v>0.11005271831068519</v>
      </c>
      <c r="U82" s="1">
        <f>(Table2[[#This Row],[Close Price]]-Table2[[#This Row],[200D EMA]])/Table2[[#This Row],[200D EMA]]</f>
        <v>0.39332501426540928</v>
      </c>
      <c r="V82">
        <v>0.76244545104011696</v>
      </c>
      <c r="W82">
        <v>1470.05</v>
      </c>
      <c r="X82">
        <v>1514</v>
      </c>
      <c r="Y82">
        <v>1461.5</v>
      </c>
      <c r="Z82">
        <v>1520</v>
      </c>
      <c r="AA82">
        <v>1406.4</v>
      </c>
      <c r="AB82">
        <v>1520</v>
      </c>
      <c r="AC82" s="1">
        <f>(Table2[[#This Row],[Close Price]]/Table2[[#This Row],[Day Low]])-1</f>
        <v>5.4419917689874087E-3</v>
      </c>
      <c r="AD82" s="1">
        <f>(Table2[[#This Row],[Day High]]/Table2[[#This Row],[Close Price]])-1</f>
        <v>2.4322587192584955E-2</v>
      </c>
      <c r="AE82" s="1">
        <f>(Table2[[#This Row],[Close Price]]/Table2[[#This Row],[Current Week Low]])-1</f>
        <v>1.1323982210058148E-2</v>
      </c>
      <c r="AF82" s="1">
        <f>(Table2[[#This Row],[Current Week High]]/Table2[[#This Row],[Close Price]])-1</f>
        <v>2.8381989783836881E-2</v>
      </c>
      <c r="AG82" s="1">
        <f>(Table2[[#This Row],[Close Price]]/Table2[[#This Row],[Current Month Low]])-1</f>
        <v>5.09456769055745E-2</v>
      </c>
      <c r="AH82" s="1">
        <f>(Table2[[#This Row],[Current Month High]]/Table2[[#This Row],[Close Price]])-1</f>
        <v>2.8381989783836881E-2</v>
      </c>
      <c r="AI82">
        <v>0.92845257903495504</v>
      </c>
      <c r="AJ82">
        <v>108.07367400637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0.23</v>
      </c>
      <c r="AM82" t="s">
        <v>3111</v>
      </c>
      <c r="AN82">
        <v>2.76</v>
      </c>
      <c r="AO82" t="s">
        <v>3111</v>
      </c>
      <c r="AP82">
        <v>0.12436050931982399</v>
      </c>
      <c r="AQ82">
        <f>(Table2[[#This Row],[Sharpe Ratio]]-AVERAGE(Table2[Sharpe Ratio]))/_xlfn.STDEV.P(Table2[Sharpe Ratio])</f>
        <v>0.69753257592273199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4.6469408635994993</v>
      </c>
      <c r="AS82">
        <f>_xlfn.RANK.AVG(Table2[[#This Row],[1Y Return vs Nifty Z-Score]],Table2[1Y Return vs Nifty Z-Score])</f>
        <v>195</v>
      </c>
      <c r="AT82">
        <f>_xlfn.RANK.AVG(Table2[[#This Row],[6M Return vs Nifty Z-Score]],Table2[6M Return vs Nifty Z-Score])</f>
        <v>34</v>
      </c>
      <c r="AU82">
        <f>_xlfn.RANK.AVG(Table2[[#This Row],[Sharpe Ratio Z-Score]],Table2[Sharpe Ratio Z-Score])</f>
        <v>175</v>
      </c>
      <c r="AV82">
        <f>(Table2[[#This Row],[Rank 1Y]]+Table2[[#This Row],[Rank 6M]]+Table2[[#This Row],[Rank Sharpe]])/3</f>
        <v>134.66666666666666</v>
      </c>
    </row>
    <row r="83" spans="1:48" x14ac:dyDescent="0.3">
      <c r="A83" t="s">
        <v>485</v>
      </c>
      <c r="B83" t="s">
        <v>486</v>
      </c>
      <c r="C83" t="s">
        <v>3070</v>
      </c>
      <c r="D83" t="s">
        <v>487</v>
      </c>
      <c r="E83">
        <v>41862.5</v>
      </c>
      <c r="F83">
        <v>492.5</v>
      </c>
      <c r="G83">
        <v>63.235887025952302</v>
      </c>
      <c r="H83">
        <f>(Table2[[#This Row],[1Y Return vs Nifty]]-AVERAGE(Table2[1Y Return vs Nifty]))/_xlfn.STDEV.P(Table2[1Y Return vs Nifty])</f>
        <v>0.44279814018783886</v>
      </c>
      <c r="I83">
        <v>-10.5589610797681</v>
      </c>
      <c r="J83">
        <f>(Table2[[#This Row],[1M Return vs Nifty]]-AVERAGE(Table2[1M Return vs Nifty]))/_xlfn.STDEV.P(Table2[1M Return vs Nifty])</f>
        <v>-0.99216024511759626</v>
      </c>
      <c r="K83">
        <v>36.360201393250698</v>
      </c>
      <c r="L83">
        <f>(Table2[[#This Row],[6M Return vs Nifty]]-AVERAGE(Table2[6M Return vs Nifty]))/_xlfn.STDEV.P(Table2[6M Return vs Nifty])</f>
        <v>0.98958407782773949</v>
      </c>
      <c r="M83">
        <v>-1.14118490992942</v>
      </c>
      <c r="N83">
        <f>(Table2[[#This Row],[1W Return vs Nifty]]-AVERAGE(Table2[1W Return vs Nifty]))/_xlfn.STDEV.P(Table2[1W Return vs Nifty])</f>
        <v>-0.16921717839914255</v>
      </c>
      <c r="O83">
        <v>515.99</v>
      </c>
      <c r="P83">
        <v>519.26542575537201</v>
      </c>
      <c r="Q83">
        <v>416.44307451185398</v>
      </c>
      <c r="R83">
        <v>35.726552124673198</v>
      </c>
      <c r="S83" s="1">
        <f>(Table2[[#This Row],[Close Price]]-Table2[[#This Row],[20D EMA]])/Table2[[#This Row],[20D EMA]]</f>
        <v>-4.5524138064691196E-2</v>
      </c>
      <c r="T83" s="1">
        <f>(Table2[[#This Row],[Close Price]]-Table2[[#This Row],[50D EMA]])/Table2[[#This Row],[50D EMA]]</f>
        <v>-5.1544786977558765E-2</v>
      </c>
      <c r="U83" s="1">
        <f>(Table2[[#This Row],[Close Price]]-Table2[[#This Row],[200D EMA]])/Table2[[#This Row],[200D EMA]]</f>
        <v>0.18263462677893824</v>
      </c>
      <c r="V83">
        <v>0.73524331221165795</v>
      </c>
      <c r="W83">
        <v>485</v>
      </c>
      <c r="X83">
        <v>494.95</v>
      </c>
      <c r="Y83">
        <v>487.3</v>
      </c>
      <c r="Z83">
        <v>507.45</v>
      </c>
      <c r="AA83">
        <v>479.8</v>
      </c>
      <c r="AB83">
        <v>528.35</v>
      </c>
      <c r="AC83" s="1">
        <f>(Table2[[#This Row],[Close Price]]/Table2[[#This Row],[Day Low]])-1</f>
        <v>1.5463917525773141E-2</v>
      </c>
      <c r="AD83" s="1">
        <f>(Table2[[#This Row],[Day High]]/Table2[[#This Row],[Close Price]])-1</f>
        <v>4.9746192893400654E-3</v>
      </c>
      <c r="AE83" s="1">
        <f>(Table2[[#This Row],[Close Price]]/Table2[[#This Row],[Current Week Low]])-1</f>
        <v>1.067104453108958E-2</v>
      </c>
      <c r="AF83" s="1">
        <f>(Table2[[#This Row],[Current Week High]]/Table2[[#This Row],[Close Price]])-1</f>
        <v>3.0355329949238508E-2</v>
      </c>
      <c r="AG83" s="1">
        <f>(Table2[[#This Row],[Close Price]]/Table2[[#This Row],[Current Month Low]])-1</f>
        <v>2.6469362234264215E-2</v>
      </c>
      <c r="AH83" s="1">
        <f>(Table2[[#This Row],[Current Month High]]/Table2[[#This Row],[Close Price]])-1</f>
        <v>7.279187817258892E-2</v>
      </c>
      <c r="AI83">
        <v>24.293728711680998</v>
      </c>
      <c r="AJ83">
        <v>106.495655771617</v>
      </c>
      <c r="AK83" t="str">
        <f>IF(AND(Table2[[#This Row],[20D EMA]]&gt;Table2[[#This Row],[50D EMA]],Table2[[#This Row],[50D EMA]]&gt;Table2[[#This Row],[200D EMA]]),"Uptrend","Downtrend/NoTrend")</f>
        <v>Downtrend/NoTrend</v>
      </c>
      <c r="AL83">
        <v>-0.01</v>
      </c>
      <c r="AM83" t="s">
        <v>3110</v>
      </c>
      <c r="AN83">
        <v>-11.06</v>
      </c>
      <c r="AO83" t="s">
        <v>3110</v>
      </c>
      <c r="AP83">
        <v>0.14705617610365701</v>
      </c>
      <c r="AQ83">
        <f>(Table2[[#This Row],[Sharpe Ratio]]-AVERAGE(Table2[Sharpe Ratio]))/_xlfn.STDEV.P(Table2[Sharpe Ratio])</f>
        <v>0.95614164152505576</v>
      </c>
      <c r="AR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3">
        <f>_xlfn.RANK.AVG(Table2[[#This Row],[1Y Return vs Nifty Z-Score]],Table2[1Y Return vs Nifty Z-Score])</f>
        <v>181</v>
      </c>
      <c r="AT83">
        <f>_xlfn.RANK.AVG(Table2[[#This Row],[6M Return vs Nifty Z-Score]],Table2[6M Return vs Nifty Z-Score])</f>
        <v>102</v>
      </c>
      <c r="AU83">
        <f>_xlfn.RANK.AVG(Table2[[#This Row],[Sharpe Ratio Z-Score]],Table2[Sharpe Ratio Z-Score])</f>
        <v>124</v>
      </c>
      <c r="AV83">
        <f>(Table2[[#This Row],[Rank 1Y]]+Table2[[#This Row],[Rank 6M]]+Table2[[#This Row],[Rank Sharpe]])/3</f>
        <v>135.66666666666666</v>
      </c>
    </row>
    <row r="84" spans="1:48" x14ac:dyDescent="0.3">
      <c r="A84" t="s">
        <v>1382</v>
      </c>
      <c r="B84" t="s">
        <v>1383</v>
      </c>
      <c r="C84" t="s">
        <v>3077</v>
      </c>
      <c r="D84" t="s">
        <v>95</v>
      </c>
      <c r="E84">
        <v>7819.0534942000004</v>
      </c>
      <c r="F84">
        <v>3194</v>
      </c>
      <c r="G84">
        <v>73.201484956947297</v>
      </c>
      <c r="H84">
        <f>(Table2[[#This Row],[1Y Return vs Nifty]]-AVERAGE(Table2[1Y Return vs Nifty]))/_xlfn.STDEV.P(Table2[1Y Return vs Nifty])</f>
        <v>0.59319155179754535</v>
      </c>
      <c r="I84">
        <v>10.6950165290174</v>
      </c>
      <c r="J84">
        <f>(Table2[[#This Row],[1M Return vs Nifty]]-AVERAGE(Table2[1M Return vs Nifty]))/_xlfn.STDEV.P(Table2[1M Return vs Nifty])</f>
        <v>1.0177782129586643</v>
      </c>
      <c r="K84">
        <v>17.9813500028704</v>
      </c>
      <c r="L84">
        <f>(Table2[[#This Row],[6M Return vs Nifty]]-AVERAGE(Table2[6M Return vs Nifty]))/_xlfn.STDEV.P(Table2[6M Return vs Nifty])</f>
        <v>0.37467689061691301</v>
      </c>
      <c r="M84">
        <v>5.5581383044735997</v>
      </c>
      <c r="N84">
        <f>(Table2[[#This Row],[1W Return vs Nifty]]-AVERAGE(Table2[1W Return vs Nifty]))/_xlfn.STDEV.P(Table2[1W Return vs Nifty])</f>
        <v>1.1004287863062243</v>
      </c>
      <c r="O84">
        <v>3049.58</v>
      </c>
      <c r="P84">
        <v>2870.3938423571499</v>
      </c>
      <c r="Q84">
        <v>2422.9694781251101</v>
      </c>
      <c r="R84">
        <v>60.806151957207398</v>
      </c>
      <c r="S84" s="1">
        <f>(Table2[[#This Row],[Close Price]]-Table2[[#This Row],[20D EMA]])/Table2[[#This Row],[20D EMA]]</f>
        <v>4.7357341010893325E-2</v>
      </c>
      <c r="T84" s="1">
        <f>(Table2[[#This Row],[Close Price]]-Table2[[#This Row],[50D EMA]])/Table2[[#This Row],[50D EMA]]</f>
        <v>0.11273928785225749</v>
      </c>
      <c r="U84" s="1">
        <f>(Table2[[#This Row],[Close Price]]-Table2[[#This Row],[200D EMA]])/Table2[[#This Row],[200D EMA]]</f>
        <v>0.31821718302102264</v>
      </c>
      <c r="V84">
        <v>0.594553602691134</v>
      </c>
      <c r="W84">
        <v>3098.8</v>
      </c>
      <c r="X84">
        <v>3226</v>
      </c>
      <c r="Y84">
        <v>3105.55</v>
      </c>
      <c r="Z84">
        <v>3311.4</v>
      </c>
      <c r="AA84">
        <v>2900.05</v>
      </c>
      <c r="AB84">
        <v>3311.4</v>
      </c>
      <c r="AC84" s="1">
        <f>(Table2[[#This Row],[Close Price]]/Table2[[#This Row],[Day Low]])-1</f>
        <v>3.0721569639860613E-2</v>
      </c>
      <c r="AD84" s="1">
        <f>(Table2[[#This Row],[Day High]]/Table2[[#This Row],[Close Price]])-1</f>
        <v>1.0018785222291715E-2</v>
      </c>
      <c r="AE84" s="1">
        <f>(Table2[[#This Row],[Close Price]]/Table2[[#This Row],[Current Week Low]])-1</f>
        <v>2.8481267408349442E-2</v>
      </c>
      <c r="AF84" s="1">
        <f>(Table2[[#This Row],[Current Week High]]/Table2[[#This Row],[Close Price]])-1</f>
        <v>3.6756418284282999E-2</v>
      </c>
      <c r="AG84" s="1">
        <f>(Table2[[#This Row],[Close Price]]/Table2[[#This Row],[Current Month Low]])-1</f>
        <v>0.10136032137376927</v>
      </c>
      <c r="AH84" s="1">
        <f>(Table2[[#This Row],[Current Month High]]/Table2[[#This Row],[Close Price]])-1</f>
        <v>3.6756418284282999E-2</v>
      </c>
      <c r="AI84">
        <v>3.6970937120174701</v>
      </c>
      <c r="AJ84">
        <v>109.52580509977101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0.26</v>
      </c>
      <c r="AM84" t="s">
        <v>3111</v>
      </c>
      <c r="AN84">
        <v>-3.56</v>
      </c>
      <c r="AO84" t="s">
        <v>3110</v>
      </c>
      <c r="AP84">
        <v>0.198272999433005</v>
      </c>
      <c r="AQ84">
        <f>(Table2[[#This Row],[Sharpe Ratio]]-AVERAGE(Table2[Sharpe Ratio]))/_xlfn.STDEV.P(Table2[Sharpe Ratio])</f>
        <v>1.5397391604028443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4.6258146020821913</v>
      </c>
      <c r="AS84">
        <f>_xlfn.RANK.AVG(Table2[[#This Row],[1Y Return vs Nifty Z-Score]],Table2[1Y Return vs Nifty Z-Score])</f>
        <v>145</v>
      </c>
      <c r="AT84">
        <f>_xlfn.RANK.AVG(Table2[[#This Row],[6M Return vs Nifty Z-Score]],Table2[6M Return vs Nifty Z-Score])</f>
        <v>222</v>
      </c>
      <c r="AU84">
        <f>_xlfn.RANK.AVG(Table2[[#This Row],[Sharpe Ratio Z-Score]],Table2[Sharpe Ratio Z-Score])</f>
        <v>40</v>
      </c>
      <c r="AV84">
        <f>(Table2[[#This Row],[Rank 1Y]]+Table2[[#This Row],[Rank 6M]]+Table2[[#This Row],[Rank Sharpe]])/3</f>
        <v>135.66666666666666</v>
      </c>
    </row>
    <row r="85" spans="1:48" x14ac:dyDescent="0.3">
      <c r="A85" t="s">
        <v>105</v>
      </c>
      <c r="B85" t="s">
        <v>106</v>
      </c>
      <c r="C85" t="s">
        <v>3071</v>
      </c>
      <c r="D85" t="s">
        <v>63</v>
      </c>
      <c r="E85">
        <v>265935.93998194998</v>
      </c>
      <c r="F85">
        <v>689.5</v>
      </c>
      <c r="G85">
        <v>116.381514814535</v>
      </c>
      <c r="H85">
        <f>(Table2[[#This Row],[1Y Return vs Nifty]]-AVERAGE(Table2[1Y Return vs Nifty]))/_xlfn.STDEV.P(Table2[1Y Return vs Nifty])</f>
        <v>1.2448325319633209</v>
      </c>
      <c r="I85">
        <v>-2.4162119226718199</v>
      </c>
      <c r="J85">
        <f>(Table2[[#This Row],[1M Return vs Nifty]]-AVERAGE(Table2[1M Return vs Nifty]))/_xlfn.STDEV.P(Table2[1M Return vs Nifty])</f>
        <v>-0.22211969145903412</v>
      </c>
      <c r="K85">
        <v>10.0311068787118</v>
      </c>
      <c r="L85">
        <f>(Table2[[#This Row],[6M Return vs Nifty]]-AVERAGE(Table2[6M Return vs Nifty]))/_xlfn.STDEV.P(Table2[6M Return vs Nifty])</f>
        <v>0.10868302988645623</v>
      </c>
      <c r="M85">
        <v>-2.0075729588121201</v>
      </c>
      <c r="N85">
        <f>(Table2[[#This Row],[1W Return vs Nifty]]-AVERAGE(Table2[1W Return vs Nifty]))/_xlfn.STDEV.P(Table2[1W Return vs Nifty])</f>
        <v>-0.33341377780607212</v>
      </c>
      <c r="O85">
        <v>704.02</v>
      </c>
      <c r="P85">
        <v>701.10210425791297</v>
      </c>
      <c r="Q85">
        <v>589.378342943147</v>
      </c>
      <c r="R85">
        <v>35.079746481785598</v>
      </c>
      <c r="S85" s="1">
        <f>(Table2[[#This Row],[Close Price]]-Table2[[#This Row],[20D EMA]])/Table2[[#This Row],[20D EMA]]</f>
        <v>-2.0624414079145455E-2</v>
      </c>
      <c r="T85" s="1">
        <f>(Table2[[#This Row],[Close Price]]-Table2[[#This Row],[50D EMA]])/Table2[[#This Row],[50D EMA]]</f>
        <v>-1.6548380310729929E-2</v>
      </c>
      <c r="U85" s="1">
        <f>(Table2[[#This Row],[Close Price]]-Table2[[#This Row],[200D EMA]])/Table2[[#This Row],[200D EMA]]</f>
        <v>0.16987671545052174</v>
      </c>
      <c r="V85">
        <v>1.36063653539458</v>
      </c>
      <c r="W85">
        <v>674.05</v>
      </c>
      <c r="X85">
        <v>689.7</v>
      </c>
      <c r="Y85">
        <v>620</v>
      </c>
      <c r="Z85">
        <v>702.5</v>
      </c>
      <c r="AA85">
        <v>620</v>
      </c>
      <c r="AB85">
        <v>752.9</v>
      </c>
      <c r="AC85" s="1">
        <f>(Table2[[#This Row],[Close Price]]/Table2[[#This Row],[Day Low]])-1</f>
        <v>2.2921148282768478E-2</v>
      </c>
      <c r="AD85" s="1">
        <f>(Table2[[#This Row],[Day High]]/Table2[[#This Row],[Close Price]])-1</f>
        <v>2.9006526468466909E-4</v>
      </c>
      <c r="AE85" s="1">
        <f>(Table2[[#This Row],[Close Price]]/Table2[[#This Row],[Current Week Low]])-1</f>
        <v>0.11209677419354835</v>
      </c>
      <c r="AF85" s="1">
        <f>(Table2[[#This Row],[Current Week High]]/Table2[[#This Row],[Close Price]])-1</f>
        <v>1.8854242204495941E-2</v>
      </c>
      <c r="AG85" s="1">
        <f>(Table2[[#This Row],[Close Price]]/Table2[[#This Row],[Current Month Low]])-1</f>
        <v>0.11209677419354835</v>
      </c>
      <c r="AH85" s="1">
        <f>(Table2[[#This Row],[Current Month High]]/Table2[[#This Row],[Close Price]])-1</f>
        <v>9.1950688905003686E-2</v>
      </c>
      <c r="AI85">
        <v>29.551699204627599</v>
      </c>
      <c r="AJ85">
        <v>152.00437317784201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-0.05</v>
      </c>
      <c r="AM85" t="s">
        <v>3110</v>
      </c>
      <c r="AN85">
        <v>-3.25</v>
      </c>
      <c r="AO85" t="s">
        <v>3110</v>
      </c>
      <c r="AP85">
        <v>0.195099115723047</v>
      </c>
      <c r="AQ85">
        <f>(Table2[[#This Row],[Sharpe Ratio]]-AVERAGE(Table2[Sharpe Ratio]))/_xlfn.STDEV.P(Table2[Sharpe Ratio])</f>
        <v>1.5035738823178062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2.3015559749024765</v>
      </c>
      <c r="AS85">
        <f>_xlfn.RANK.AVG(Table2[[#This Row],[1Y Return vs Nifty Z-Score]],Table2[1Y Return vs Nifty Z-Score])</f>
        <v>78</v>
      </c>
      <c r="AT85">
        <f>_xlfn.RANK.AVG(Table2[[#This Row],[6M Return vs Nifty Z-Score]],Table2[6M Return vs Nifty Z-Score])</f>
        <v>284</v>
      </c>
      <c r="AU85">
        <f>_xlfn.RANK.AVG(Table2[[#This Row],[Sharpe Ratio Z-Score]],Table2[Sharpe Ratio Z-Score])</f>
        <v>45</v>
      </c>
      <c r="AV85">
        <f>(Table2[[#This Row],[Rank 1Y]]+Table2[[#This Row],[Rank 6M]]+Table2[[#This Row],[Rank Sharpe]])/3</f>
        <v>135.66666666666666</v>
      </c>
    </row>
    <row r="86" spans="1:48" x14ac:dyDescent="0.3">
      <c r="A86" t="s">
        <v>385</v>
      </c>
      <c r="B86" t="s">
        <v>386</v>
      </c>
      <c r="C86" t="s">
        <v>3078</v>
      </c>
      <c r="D86" t="s">
        <v>141</v>
      </c>
      <c r="E86">
        <v>61280.465245560001</v>
      </c>
      <c r="F86">
        <v>3428.7</v>
      </c>
      <c r="G86">
        <v>68.568024852266106</v>
      </c>
      <c r="H86">
        <f>(Table2[[#This Row],[1Y Return vs Nifty]]-AVERAGE(Table2[1Y Return vs Nifty]))/_xlfn.STDEV.P(Table2[1Y Return vs Nifty])</f>
        <v>0.52326680894461985</v>
      </c>
      <c r="I86">
        <v>-13.1154949244752</v>
      </c>
      <c r="J86">
        <f>(Table2[[#This Row],[1M Return vs Nifty]]-AVERAGE(Table2[1M Return vs Nifty]))/_xlfn.STDEV.P(Table2[1M Return vs Nifty])</f>
        <v>-1.233925611978919</v>
      </c>
      <c r="K86">
        <v>21.0542513129577</v>
      </c>
      <c r="L86">
        <f>(Table2[[#This Row],[6M Return vs Nifty]]-AVERAGE(Table2[6M Return vs Nifty]))/_xlfn.STDEV.P(Table2[6M Return vs Nifty])</f>
        <v>0.47748794561849256</v>
      </c>
      <c r="M86">
        <v>-1.24438941410362</v>
      </c>
      <c r="N86">
        <f>(Table2[[#This Row],[1W Return vs Nifty]]-AVERAGE(Table2[1W Return vs Nifty]))/_xlfn.STDEV.P(Table2[1W Return vs Nifty])</f>
        <v>-0.18877634550761704</v>
      </c>
      <c r="O86">
        <v>3504.59</v>
      </c>
      <c r="P86">
        <v>3504.1128409016501</v>
      </c>
      <c r="Q86">
        <v>2918.26112103372</v>
      </c>
      <c r="R86">
        <v>46.957590853513899</v>
      </c>
      <c r="S86" s="1">
        <f>(Table2[[#This Row],[Close Price]]-Table2[[#This Row],[20D EMA]])/Table2[[#This Row],[20D EMA]]</f>
        <v>-2.1654458866800487E-2</v>
      </c>
      <c r="T86" s="1">
        <f>(Table2[[#This Row],[Close Price]]-Table2[[#This Row],[50D EMA]])/Table2[[#This Row],[50D EMA]]</f>
        <v>-2.1521236422924566E-2</v>
      </c>
      <c r="U86" s="1">
        <f>(Table2[[#This Row],[Close Price]]-Table2[[#This Row],[200D EMA]])/Table2[[#This Row],[200D EMA]]</f>
        <v>0.17491199649244199</v>
      </c>
      <c r="V86">
        <v>0.65916295599061703</v>
      </c>
      <c r="W86">
        <v>3312.8</v>
      </c>
      <c r="X86">
        <v>3418.2</v>
      </c>
      <c r="Y86">
        <v>3310.1</v>
      </c>
      <c r="Z86">
        <v>3454</v>
      </c>
      <c r="AA86">
        <v>3117</v>
      </c>
      <c r="AB86">
        <v>3620.65</v>
      </c>
      <c r="AC86" s="1">
        <f>(Table2[[#This Row],[Close Price]]/Table2[[#This Row],[Day Low]])-1</f>
        <v>3.4985510746196491E-2</v>
      </c>
      <c r="AD86" s="1">
        <f>(Table2[[#This Row],[Day High]]/Table2[[#This Row],[Close Price]])-1</f>
        <v>-3.0623851605564578E-3</v>
      </c>
      <c r="AE86" s="1">
        <f>(Table2[[#This Row],[Close Price]]/Table2[[#This Row],[Current Week Low]])-1</f>
        <v>3.5829733240687611E-2</v>
      </c>
      <c r="AF86" s="1">
        <f>(Table2[[#This Row],[Current Week High]]/Table2[[#This Row],[Close Price]])-1</f>
        <v>7.3788899582933887E-3</v>
      </c>
      <c r="AG86" s="1">
        <f>(Table2[[#This Row],[Close Price]]/Table2[[#This Row],[Current Month Low]])-1</f>
        <v>9.9999999999999867E-2</v>
      </c>
      <c r="AH86" s="1">
        <f>(Table2[[#This Row],[Current Month High]]/Table2[[#This Row],[Close Price]])-1</f>
        <v>5.5983317292268353E-2</v>
      </c>
      <c r="AI86">
        <v>24.2603550295857</v>
      </c>
      <c r="AJ86">
        <v>95.295497873588502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0.06</v>
      </c>
      <c r="AM86" t="s">
        <v>3111</v>
      </c>
      <c r="AN86">
        <v>-3.04</v>
      </c>
      <c r="AO86" t="s">
        <v>3110</v>
      </c>
      <c r="AP86">
        <v>0.190603377875015</v>
      </c>
      <c r="AQ86">
        <f>(Table2[[#This Row],[Sharpe Ratio]]-AVERAGE(Table2[Sharpe Ratio]))/_xlfn.STDEV.P(Table2[Sharpe Ratio])</f>
        <v>1.4523465456131299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1.0303993426897065</v>
      </c>
      <c r="AS86">
        <f>_xlfn.RANK.AVG(Table2[[#This Row],[1Y Return vs Nifty Z-Score]],Table2[1Y Return vs Nifty Z-Score])</f>
        <v>159</v>
      </c>
      <c r="AT86">
        <f>_xlfn.RANK.AVG(Table2[[#This Row],[6M Return vs Nifty Z-Score]],Table2[6M Return vs Nifty Z-Score])</f>
        <v>199</v>
      </c>
      <c r="AU86">
        <f>_xlfn.RANK.AVG(Table2[[#This Row],[Sharpe Ratio Z-Score]],Table2[Sharpe Ratio Z-Score])</f>
        <v>52</v>
      </c>
      <c r="AV86">
        <f>(Table2[[#This Row],[Rank 1Y]]+Table2[[#This Row],[Rank 6M]]+Table2[[#This Row],[Rank Sharpe]])/3</f>
        <v>136.66666666666666</v>
      </c>
    </row>
    <row r="87" spans="1:48" x14ac:dyDescent="0.3">
      <c r="A87" t="s">
        <v>519</v>
      </c>
      <c r="B87" t="s">
        <v>520</v>
      </c>
      <c r="C87" t="s">
        <v>3076</v>
      </c>
      <c r="D87" t="s">
        <v>521</v>
      </c>
      <c r="E87">
        <v>39153.503912250002</v>
      </c>
      <c r="F87">
        <v>4338.75</v>
      </c>
      <c r="G87">
        <v>63.563652317089897</v>
      </c>
      <c r="H87">
        <f>(Table2[[#This Row],[1Y Return vs Nifty]]-AVERAGE(Table2[1Y Return vs Nifty]))/_xlfn.STDEV.P(Table2[1Y Return vs Nifty])</f>
        <v>0.44774453082919902</v>
      </c>
      <c r="I87">
        <v>-6.8138160737486704</v>
      </c>
      <c r="J87">
        <f>(Table2[[#This Row],[1M Return vs Nifty]]-AVERAGE(Table2[1M Return vs Nifty]))/_xlfn.STDEV.P(Table2[1M Return vs Nifty])</f>
        <v>-0.63799072836986315</v>
      </c>
      <c r="K87">
        <v>18.634537230232802</v>
      </c>
      <c r="L87">
        <f>(Table2[[#This Row],[6M Return vs Nifty]]-AVERAGE(Table2[6M Return vs Nifty]))/_xlfn.STDEV.P(Table2[6M Return vs Nifty])</f>
        <v>0.39653078736857189</v>
      </c>
      <c r="M87">
        <v>3.44588080441783</v>
      </c>
      <c r="N87">
        <f>(Table2[[#This Row],[1W Return vs Nifty]]-AVERAGE(Table2[1W Return vs Nifty]))/_xlfn.STDEV.P(Table2[1W Return vs Nifty])</f>
        <v>0.70011682559969302</v>
      </c>
      <c r="O87">
        <v>4264.28</v>
      </c>
      <c r="P87">
        <v>4267.1270735367898</v>
      </c>
      <c r="Q87">
        <v>3652.3598031820102</v>
      </c>
      <c r="R87">
        <v>60.107154066031903</v>
      </c>
      <c r="S87" s="1">
        <f>(Table2[[#This Row],[Close Price]]-Table2[[#This Row],[20D EMA]])/Table2[[#This Row],[20D EMA]]</f>
        <v>1.7463674993199382E-2</v>
      </c>
      <c r="T87" s="1">
        <f>(Table2[[#This Row],[Close Price]]-Table2[[#This Row],[50D EMA]])/Table2[[#This Row],[50D EMA]]</f>
        <v>1.6784812176649302E-2</v>
      </c>
      <c r="U87" s="1">
        <f>(Table2[[#This Row],[Close Price]]-Table2[[#This Row],[200D EMA]])/Table2[[#This Row],[200D EMA]]</f>
        <v>0.18793060755405114</v>
      </c>
      <c r="V87">
        <v>0.80408411055493501</v>
      </c>
      <c r="W87">
        <v>4202.1000000000004</v>
      </c>
      <c r="X87">
        <v>4334.95</v>
      </c>
      <c r="Y87">
        <v>4159.6499999999996</v>
      </c>
      <c r="Z87">
        <v>4369.05</v>
      </c>
      <c r="AA87">
        <v>3950.05</v>
      </c>
      <c r="AB87">
        <v>4386.8500000000004</v>
      </c>
      <c r="AC87" s="1">
        <f>(Table2[[#This Row],[Close Price]]/Table2[[#This Row],[Day Low]])-1</f>
        <v>3.2519454558435079E-2</v>
      </c>
      <c r="AD87" s="1">
        <f>(Table2[[#This Row],[Day High]]/Table2[[#This Row],[Close Price]])-1</f>
        <v>-8.7582829155863351E-4</v>
      </c>
      <c r="AE87" s="1">
        <f>(Table2[[#This Row],[Close Price]]/Table2[[#This Row],[Current Week Low]])-1</f>
        <v>4.3056507158054202E-2</v>
      </c>
      <c r="AF87" s="1">
        <f>(Table2[[#This Row],[Current Week High]]/Table2[[#This Row],[Close Price]])-1</f>
        <v>6.9835782195333262E-3</v>
      </c>
      <c r="AG87" s="1">
        <f>(Table2[[#This Row],[Close Price]]/Table2[[#This Row],[Current Month Low]])-1</f>
        <v>9.8403817673194061E-2</v>
      </c>
      <c r="AH87" s="1">
        <f>(Table2[[#This Row],[Current Month High]]/Table2[[#This Row],[Close Price]])-1</f>
        <v>1.108614232209737E-2</v>
      </c>
      <c r="AI87">
        <v>17.079800209083501</v>
      </c>
      <c r="AJ87">
        <v>93.634727845254105</v>
      </c>
      <c r="AK87" t="str">
        <f>IF(AND(Table2[[#This Row],[20D EMA]]&gt;Table2[[#This Row],[50D EMA]],Table2[[#This Row],[50D EMA]]&gt;Table2[[#This Row],[200D EMA]]),"Uptrend","Downtrend/NoTrend")</f>
        <v>Downtrend/NoTrend</v>
      </c>
      <c r="AL87">
        <v>-0.06</v>
      </c>
      <c r="AM87" t="s">
        <v>3110</v>
      </c>
      <c r="AN87">
        <v>-0.41</v>
      </c>
      <c r="AO87" t="s">
        <v>3110</v>
      </c>
      <c r="AP87">
        <v>0.238585066049086</v>
      </c>
      <c r="AQ87">
        <f>(Table2[[#This Row],[Sharpe Ratio]]-AVERAGE(Table2[Sharpe Ratio]))/_xlfn.STDEV.P(Table2[Sharpe Ratio])</f>
        <v>1.9990808479319151</v>
      </c>
      <c r="AR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7">
        <f>_xlfn.RANK.AVG(Table2[[#This Row],[1Y Return vs Nifty Z-Score]],Table2[1Y Return vs Nifty Z-Score])</f>
        <v>179</v>
      </c>
      <c r="AT87">
        <f>_xlfn.RANK.AVG(Table2[[#This Row],[6M Return vs Nifty Z-Score]],Table2[6M Return vs Nifty Z-Score])</f>
        <v>217</v>
      </c>
      <c r="AU87">
        <f>_xlfn.RANK.AVG(Table2[[#This Row],[Sharpe Ratio Z-Score]],Table2[Sharpe Ratio Z-Score])</f>
        <v>14</v>
      </c>
      <c r="AV87">
        <f>(Table2[[#This Row],[Rank 1Y]]+Table2[[#This Row],[Rank 6M]]+Table2[[#This Row],[Rank Sharpe]])/3</f>
        <v>136.66666666666666</v>
      </c>
    </row>
    <row r="88" spans="1:48" x14ac:dyDescent="0.3">
      <c r="A88" t="s">
        <v>534</v>
      </c>
      <c r="B88" t="s">
        <v>535</v>
      </c>
      <c r="C88" t="s">
        <v>3065</v>
      </c>
      <c r="D88" t="s">
        <v>536</v>
      </c>
      <c r="E88">
        <v>36821.36712961</v>
      </c>
      <c r="F88">
        <v>1012.9</v>
      </c>
      <c r="G88">
        <v>76.309061842135094</v>
      </c>
      <c r="H88">
        <f>(Table2[[#This Row],[1Y Return vs Nifty]]-AVERAGE(Table2[1Y Return vs Nifty]))/_xlfn.STDEV.P(Table2[1Y Return vs Nifty])</f>
        <v>0.64008879698433718</v>
      </c>
      <c r="I88">
        <v>10.6433048452671</v>
      </c>
      <c r="J88">
        <f>(Table2[[#This Row],[1M Return vs Nifty]]-AVERAGE(Table2[1M Return vs Nifty]))/_xlfn.STDEV.P(Table2[1M Return vs Nifty])</f>
        <v>1.0128879611754573</v>
      </c>
      <c r="K88">
        <v>33.802416974166697</v>
      </c>
      <c r="L88">
        <f>(Table2[[#This Row],[6M Return vs Nifty]]-AVERAGE(Table2[6M Return vs Nifty]))/_xlfn.STDEV.P(Table2[6M Return vs Nifty])</f>
        <v>0.90400745558823203</v>
      </c>
      <c r="M88">
        <v>-1.6250008660575399</v>
      </c>
      <c r="N88">
        <f>(Table2[[#This Row],[1W Return vs Nifty]]-AVERAGE(Table2[1W Return vs Nifty]))/_xlfn.STDEV.P(Table2[1W Return vs Nifty])</f>
        <v>-0.26090927276436043</v>
      </c>
      <c r="O88">
        <v>1016.55</v>
      </c>
      <c r="P88">
        <v>950.16905230042801</v>
      </c>
      <c r="Q88">
        <v>768.10107439652597</v>
      </c>
      <c r="R88">
        <v>45.3302361005479</v>
      </c>
      <c r="S88" s="1">
        <f>(Table2[[#This Row],[Close Price]]-Table2[[#This Row],[20D EMA]])/Table2[[#This Row],[20D EMA]]</f>
        <v>-3.5905759677339801E-3</v>
      </c>
      <c r="T88" s="1">
        <f>(Table2[[#This Row],[Close Price]]-Table2[[#This Row],[50D EMA]])/Table2[[#This Row],[50D EMA]]</f>
        <v>6.6020828133368278E-2</v>
      </c>
      <c r="U88" s="1">
        <f>(Table2[[#This Row],[Close Price]]-Table2[[#This Row],[200D EMA]])/Table2[[#This Row],[200D EMA]]</f>
        <v>0.31870665692767736</v>
      </c>
      <c r="V88">
        <v>1.26358937964767</v>
      </c>
      <c r="W88">
        <v>1000</v>
      </c>
      <c r="X88">
        <v>1029.5999999999999</v>
      </c>
      <c r="Y88">
        <v>996</v>
      </c>
      <c r="Z88">
        <v>1060</v>
      </c>
      <c r="AA88">
        <v>982.4</v>
      </c>
      <c r="AB88">
        <v>1215</v>
      </c>
      <c r="AC88" s="1">
        <f>(Table2[[#This Row],[Close Price]]/Table2[[#This Row],[Day Low]])-1</f>
        <v>1.2899999999999912E-2</v>
      </c>
      <c r="AD88" s="1">
        <f>(Table2[[#This Row],[Day High]]/Table2[[#This Row],[Close Price]])-1</f>
        <v>1.6487313653865021E-2</v>
      </c>
      <c r="AE88" s="1">
        <f>(Table2[[#This Row],[Close Price]]/Table2[[#This Row],[Current Week Low]])-1</f>
        <v>1.6967871485943808E-2</v>
      </c>
      <c r="AF88" s="1">
        <f>(Table2[[#This Row],[Current Week High]]/Table2[[#This Row],[Close Price]])-1</f>
        <v>4.6500148089643645E-2</v>
      </c>
      <c r="AG88" s="1">
        <f>(Table2[[#This Row],[Close Price]]/Table2[[#This Row],[Current Month Low]])-1</f>
        <v>3.1046416938110832E-2</v>
      </c>
      <c r="AH88" s="1">
        <f>(Table2[[#This Row],[Current Month High]]/Table2[[#This Row],[Close Price]])-1</f>
        <v>0.19952611314048774</v>
      </c>
      <c r="AI88">
        <v>17.362955807775801</v>
      </c>
      <c r="AJ88">
        <v>117.947368421052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0.19</v>
      </c>
      <c r="AM88" t="s">
        <v>3111</v>
      </c>
      <c r="AN88">
        <v>1.63</v>
      </c>
      <c r="AO88" t="s">
        <v>3111</v>
      </c>
      <c r="AP88">
        <v>0.12645318639223199</v>
      </c>
      <c r="AQ88">
        <f>(Table2[[#This Row],[Sharpe Ratio]]-AVERAGE(Table2[Sharpe Ratio]))/_xlfn.STDEV.P(Table2[Sharpe Ratio])</f>
        <v>0.7213778882220977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3.0174528292057641</v>
      </c>
      <c r="AS88">
        <f>_xlfn.RANK.AVG(Table2[[#This Row],[1Y Return vs Nifty Z-Score]],Table2[1Y Return vs Nifty Z-Score])</f>
        <v>135</v>
      </c>
      <c r="AT88">
        <f>_xlfn.RANK.AVG(Table2[[#This Row],[6M Return vs Nifty Z-Score]],Table2[6M Return vs Nifty Z-Score])</f>
        <v>111</v>
      </c>
      <c r="AU88">
        <f>_xlfn.RANK.AVG(Table2[[#This Row],[Sharpe Ratio Z-Score]],Table2[Sharpe Ratio Z-Score])</f>
        <v>166</v>
      </c>
      <c r="AV88">
        <f>(Table2[[#This Row],[Rank 1Y]]+Table2[[#This Row],[Rank 6M]]+Table2[[#This Row],[Rank Sharpe]])/3</f>
        <v>137.33333333333334</v>
      </c>
    </row>
    <row r="89" spans="1:48" x14ac:dyDescent="0.3">
      <c r="A89" t="s">
        <v>206</v>
      </c>
      <c r="B89" t="s">
        <v>207</v>
      </c>
      <c r="C89" t="s">
        <v>3070</v>
      </c>
      <c r="D89" t="s">
        <v>104</v>
      </c>
      <c r="E89">
        <v>125223.461508119</v>
      </c>
      <c r="F89">
        <v>2635.8</v>
      </c>
      <c r="G89">
        <v>66.369922352231896</v>
      </c>
      <c r="H89">
        <f>(Table2[[#This Row],[1Y Return vs Nifty]]-AVERAGE(Table2[1Y Return vs Nifty]))/_xlfn.STDEV.P(Table2[1Y Return vs Nifty])</f>
        <v>0.49009467654102368</v>
      </c>
      <c r="I89">
        <v>5.9716370172221103</v>
      </c>
      <c r="J89">
        <f>(Table2[[#This Row],[1M Return vs Nifty]]-AVERAGE(Table2[1M Return vs Nifty]))/_xlfn.STDEV.P(Table2[1M Return vs Nifty])</f>
        <v>0.57109936970428332</v>
      </c>
      <c r="K89">
        <v>16.303363706971801</v>
      </c>
      <c r="L89">
        <f>(Table2[[#This Row],[6M Return vs Nifty]]-AVERAGE(Table2[6M Return vs Nifty]))/_xlfn.STDEV.P(Table2[6M Return vs Nifty])</f>
        <v>0.31853595931097844</v>
      </c>
      <c r="M89">
        <v>1.27934671013391</v>
      </c>
      <c r="N89">
        <f>(Table2[[#This Row],[1W Return vs Nifty]]-AVERAGE(Table2[1W Return vs Nifty]))/_xlfn.STDEV.P(Table2[1W Return vs Nifty])</f>
        <v>0.28951844391685089</v>
      </c>
      <c r="O89">
        <v>2517.3200000000002</v>
      </c>
      <c r="P89">
        <v>2417.5243382437702</v>
      </c>
      <c r="Q89">
        <v>2095.2594371197702</v>
      </c>
      <c r="R89">
        <v>68.651372574582695</v>
      </c>
      <c r="S89" s="1">
        <f>(Table2[[#This Row],[Close Price]]-Table2[[#This Row],[20D EMA]])/Table2[[#This Row],[20D EMA]]</f>
        <v>4.7065927255970641E-2</v>
      </c>
      <c r="T89" s="1">
        <f>(Table2[[#This Row],[Close Price]]-Table2[[#This Row],[50D EMA]])/Table2[[#This Row],[50D EMA]]</f>
        <v>9.028892007548435E-2</v>
      </c>
      <c r="U89" s="1">
        <f>(Table2[[#This Row],[Close Price]]-Table2[[#This Row],[200D EMA]])/Table2[[#This Row],[200D EMA]]</f>
        <v>0.25798264086249834</v>
      </c>
      <c r="V89">
        <v>1.28760846442315</v>
      </c>
      <c r="W89">
        <v>2601.4499999999998</v>
      </c>
      <c r="X89">
        <v>2653.15</v>
      </c>
      <c r="Y89">
        <v>2535</v>
      </c>
      <c r="Z89">
        <v>2655</v>
      </c>
      <c r="AA89">
        <v>2427</v>
      </c>
      <c r="AB89">
        <v>2655</v>
      </c>
      <c r="AC89" s="1">
        <f>(Table2[[#This Row],[Close Price]]/Table2[[#This Row],[Day Low]])-1</f>
        <v>1.3204174594937612E-2</v>
      </c>
      <c r="AD89" s="1">
        <f>(Table2[[#This Row],[Day High]]/Table2[[#This Row],[Close Price]])-1</f>
        <v>6.5824417634114951E-3</v>
      </c>
      <c r="AE89" s="1">
        <f>(Table2[[#This Row],[Close Price]]/Table2[[#This Row],[Current Week Low]])-1</f>
        <v>3.9763313609467499E-2</v>
      </c>
      <c r="AF89" s="1">
        <f>(Table2[[#This Row],[Current Week High]]/Table2[[#This Row],[Close Price]])-1</f>
        <v>7.284315957204468E-3</v>
      </c>
      <c r="AG89" s="1">
        <f>(Table2[[#This Row],[Close Price]]/Table2[[#This Row],[Current Month Low]])-1</f>
        <v>8.6032138442521777E-2</v>
      </c>
      <c r="AH89" s="1">
        <f>(Table2[[#This Row],[Current Month High]]/Table2[[#This Row],[Close Price]])-1</f>
        <v>7.284315957204468E-3</v>
      </c>
      <c r="AI89">
        <v>1.5768037238169199</v>
      </c>
      <c r="AJ89">
        <v>95.184736523319202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0.12</v>
      </c>
      <c r="AM89" t="s">
        <v>3111</v>
      </c>
      <c r="AN89">
        <v>5.0999999999999996</v>
      </c>
      <c r="AO89" t="s">
        <v>3111</v>
      </c>
      <c r="AP89">
        <v>0.262816382878098</v>
      </c>
      <c r="AQ89">
        <f>(Table2[[#This Row],[Sharpe Ratio]]-AVERAGE(Table2[Sharpe Ratio]))/_xlfn.STDEV.P(Table2[Sharpe Ratio])</f>
        <v>2.2751881006136681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3.9444365500868046</v>
      </c>
      <c r="AS89">
        <f>_xlfn.RANK.AVG(Table2[[#This Row],[1Y Return vs Nifty Z-Score]],Table2[1Y Return vs Nifty Z-Score])</f>
        <v>171</v>
      </c>
      <c r="AT89">
        <f>_xlfn.RANK.AVG(Table2[[#This Row],[6M Return vs Nifty Z-Score]],Table2[6M Return vs Nifty Z-Score])</f>
        <v>236</v>
      </c>
      <c r="AU89">
        <f>_xlfn.RANK.AVG(Table2[[#This Row],[Sharpe Ratio Z-Score]],Table2[Sharpe Ratio Z-Score])</f>
        <v>8</v>
      </c>
      <c r="AV89">
        <f>(Table2[[#This Row],[Rank 1Y]]+Table2[[#This Row],[Rank 6M]]+Table2[[#This Row],[Rank Sharpe]])/3</f>
        <v>138.33333333333334</v>
      </c>
    </row>
    <row r="90" spans="1:48" x14ac:dyDescent="0.3">
      <c r="A90" t="s">
        <v>120</v>
      </c>
      <c r="B90" t="s">
        <v>121</v>
      </c>
      <c r="C90" t="s">
        <v>3065</v>
      </c>
      <c r="D90" t="s">
        <v>122</v>
      </c>
      <c r="E90">
        <v>237389.41149</v>
      </c>
      <c r="F90">
        <v>181.65</v>
      </c>
      <c r="G90">
        <v>237.63266057601601</v>
      </c>
      <c r="H90">
        <f>(Table2[[#This Row],[1Y Return vs Nifty]]-AVERAGE(Table2[1Y Return vs Nifty]))/_xlfn.STDEV.P(Table2[1Y Return vs Nifty])</f>
        <v>3.0746648811030837</v>
      </c>
      <c r="I90">
        <v>-15.8176730136394</v>
      </c>
      <c r="J90">
        <f>(Table2[[#This Row],[1M Return vs Nifty]]-AVERAGE(Table2[1M Return vs Nifty]))/_xlfn.STDEV.P(Table2[1M Return vs Nifty])</f>
        <v>-1.4894642110097711</v>
      </c>
      <c r="K90">
        <v>5.7434222551898397</v>
      </c>
      <c r="L90">
        <f>(Table2[[#This Row],[6M Return vs Nifty]]-AVERAGE(Table2[6M Return vs Nifty]))/_xlfn.STDEV.P(Table2[6M Return vs Nifty])</f>
        <v>-3.4771424121316487E-2</v>
      </c>
      <c r="M90">
        <v>-0.66110156345373805</v>
      </c>
      <c r="N90">
        <f>(Table2[[#This Row],[1W Return vs Nifty]]-AVERAGE(Table2[1W Return vs Nifty]))/_xlfn.STDEV.P(Table2[1W Return vs Nifty])</f>
        <v>-7.8232482771285139E-2</v>
      </c>
      <c r="O90">
        <v>187</v>
      </c>
      <c r="P90">
        <v>183.67139495263601</v>
      </c>
      <c r="Q90">
        <v>144.960955289943</v>
      </c>
      <c r="R90">
        <v>42.136470250025702</v>
      </c>
      <c r="S90" s="1">
        <f>(Table2[[#This Row],[Close Price]]-Table2[[#This Row],[20D EMA]])/Table2[[#This Row],[20D EMA]]</f>
        <v>-2.8609625668449167E-2</v>
      </c>
      <c r="T90" s="1">
        <f>(Table2[[#This Row],[Close Price]]-Table2[[#This Row],[50D EMA]])/Table2[[#This Row],[50D EMA]]</f>
        <v>-1.1005496817603336E-2</v>
      </c>
      <c r="U90" s="1">
        <f>(Table2[[#This Row],[Close Price]]-Table2[[#This Row],[200D EMA]])/Table2[[#This Row],[200D EMA]]</f>
        <v>0.25309604670218666</v>
      </c>
      <c r="V90">
        <v>0.65911997664827404</v>
      </c>
      <c r="W90">
        <v>176.7</v>
      </c>
      <c r="X90">
        <v>183.3</v>
      </c>
      <c r="Y90">
        <v>179.8</v>
      </c>
      <c r="Z90">
        <v>189.45</v>
      </c>
      <c r="AA90">
        <v>175.13</v>
      </c>
      <c r="AB90">
        <v>195.65</v>
      </c>
      <c r="AC90" s="1">
        <f>(Table2[[#This Row],[Close Price]]/Table2[[#This Row],[Day Low]])-1</f>
        <v>2.8013582342954368E-2</v>
      </c>
      <c r="AD90" s="1">
        <f>(Table2[[#This Row],[Day High]]/Table2[[#This Row],[Close Price]])-1</f>
        <v>9.0834021469858861E-3</v>
      </c>
      <c r="AE90" s="1">
        <f>(Table2[[#This Row],[Close Price]]/Table2[[#This Row],[Current Week Low]])-1</f>
        <v>1.0289210233592749E-2</v>
      </c>
      <c r="AF90" s="1">
        <f>(Table2[[#This Row],[Current Week High]]/Table2[[#This Row],[Close Price]])-1</f>
        <v>4.2939719240297158E-2</v>
      </c>
      <c r="AG90" s="1">
        <f>(Table2[[#This Row],[Close Price]]/Table2[[#This Row],[Current Month Low]])-1</f>
        <v>3.7229486667047507E-2</v>
      </c>
      <c r="AH90" s="1">
        <f>(Table2[[#This Row],[Current Month High]]/Table2[[#This Row],[Close Price]])-1</f>
        <v>7.707129094412335E-2</v>
      </c>
      <c r="AI90">
        <v>24.0788903337668</v>
      </c>
      <c r="AJ90">
        <v>311.50501672240802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-0.05</v>
      </c>
      <c r="AM90" t="s">
        <v>3110</v>
      </c>
      <c r="AN90">
        <v>-0.98</v>
      </c>
      <c r="AO90" t="s">
        <v>3110</v>
      </c>
      <c r="AP90">
        <v>0.175968059986053</v>
      </c>
      <c r="AQ90">
        <f>(Table2[[#This Row],[Sharpe Ratio]]-AVERAGE(Table2[Sharpe Ratio]))/_xlfn.STDEV.P(Table2[Sharpe Ratio])</f>
        <v>1.2855822940885386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2.7577790572892495</v>
      </c>
      <c r="AS90">
        <f>_xlfn.RANK.AVG(Table2[[#This Row],[1Y Return vs Nifty Z-Score]],Table2[1Y Return vs Nifty Z-Score])</f>
        <v>12</v>
      </c>
      <c r="AT90">
        <f>_xlfn.RANK.AVG(Table2[[#This Row],[6M Return vs Nifty Z-Score]],Table2[6M Return vs Nifty Z-Score])</f>
        <v>323</v>
      </c>
      <c r="AU90">
        <f>_xlfn.RANK.AVG(Table2[[#This Row],[Sharpe Ratio Z-Score]],Table2[Sharpe Ratio Z-Score])</f>
        <v>81</v>
      </c>
      <c r="AV90">
        <f>(Table2[[#This Row],[Rank 1Y]]+Table2[[#This Row],[Rank 6M]]+Table2[[#This Row],[Rank Sharpe]])/3</f>
        <v>138.66666666666666</v>
      </c>
    </row>
    <row r="91" spans="1:48" x14ac:dyDescent="0.3">
      <c r="A91" t="s">
        <v>1527</v>
      </c>
      <c r="B91" t="s">
        <v>1528</v>
      </c>
      <c r="C91" t="s">
        <v>3076</v>
      </c>
      <c r="D91" t="s">
        <v>159</v>
      </c>
      <c r="E91">
        <v>6315.51888444</v>
      </c>
      <c r="F91">
        <v>404.4</v>
      </c>
      <c r="G91">
        <v>41.989322261004801</v>
      </c>
      <c r="H91">
        <f>(Table2[[#This Row],[1Y Return vs Nifty]]-AVERAGE(Table2[1Y Return vs Nifty]))/_xlfn.STDEV.P(Table2[1Y Return vs Nifty])</f>
        <v>0.12216074521037532</v>
      </c>
      <c r="I91">
        <v>1.0991815351811101</v>
      </c>
      <c r="J91">
        <f>(Table2[[#This Row],[1M Return vs Nifty]]-AVERAGE(Table2[1M Return vs Nifty]))/_xlfn.STDEV.P(Table2[1M Return vs Nifty])</f>
        <v>0.11032276407868224</v>
      </c>
      <c r="K91">
        <v>29.2857356757501</v>
      </c>
      <c r="L91">
        <f>(Table2[[#This Row],[6M Return vs Nifty]]-AVERAGE(Table2[6M Return vs Nifty]))/_xlfn.STDEV.P(Table2[6M Return vs Nifty])</f>
        <v>0.75289138561495916</v>
      </c>
      <c r="M91">
        <v>1.74164291862663</v>
      </c>
      <c r="N91">
        <f>(Table2[[#This Row],[1W Return vs Nifty]]-AVERAGE(Table2[1W Return vs Nifty]))/_xlfn.STDEV.P(Table2[1W Return vs Nifty])</f>
        <v>0.37713214709651999</v>
      </c>
      <c r="O91">
        <v>398.03</v>
      </c>
      <c r="P91">
        <v>378.967883100243</v>
      </c>
      <c r="Q91">
        <v>317.90999898384598</v>
      </c>
      <c r="R91">
        <v>53.217076120283501</v>
      </c>
      <c r="S91" s="1">
        <f>(Table2[[#This Row],[Close Price]]-Table2[[#This Row],[20D EMA]])/Table2[[#This Row],[20D EMA]]</f>
        <v>1.6003818807627579E-2</v>
      </c>
      <c r="T91" s="1">
        <f>(Table2[[#This Row],[Close Price]]-Table2[[#This Row],[50D EMA]])/Table2[[#This Row],[50D EMA]]</f>
        <v>6.7108897703159129E-2</v>
      </c>
      <c r="U91" s="1">
        <f>(Table2[[#This Row],[Close Price]]-Table2[[#This Row],[200D EMA]])/Table2[[#This Row],[200D EMA]]</f>
        <v>0.27205813372529009</v>
      </c>
      <c r="V91">
        <v>0.78603556765897298</v>
      </c>
      <c r="W91">
        <v>398</v>
      </c>
      <c r="X91">
        <v>414.6</v>
      </c>
      <c r="Y91">
        <v>395.85</v>
      </c>
      <c r="Z91">
        <v>429.8</v>
      </c>
      <c r="AA91">
        <v>383</v>
      </c>
      <c r="AB91">
        <v>429.8</v>
      </c>
      <c r="AC91" s="1">
        <f>(Table2[[#This Row],[Close Price]]/Table2[[#This Row],[Day Low]])-1</f>
        <v>1.6080402010050232E-2</v>
      </c>
      <c r="AD91" s="1">
        <f>(Table2[[#This Row],[Day High]]/Table2[[#This Row],[Close Price]])-1</f>
        <v>2.5222551928783421E-2</v>
      </c>
      <c r="AE91" s="1">
        <f>(Table2[[#This Row],[Close Price]]/Table2[[#This Row],[Current Week Low]])-1</f>
        <v>2.1599090564607737E-2</v>
      </c>
      <c r="AF91" s="1">
        <f>(Table2[[#This Row],[Current Week High]]/Table2[[#This Row],[Close Price]])-1</f>
        <v>6.2809099901088183E-2</v>
      </c>
      <c r="AG91" s="1">
        <f>(Table2[[#This Row],[Close Price]]/Table2[[#This Row],[Current Month Low]])-1</f>
        <v>5.587467362924281E-2</v>
      </c>
      <c r="AH91" s="1">
        <f>(Table2[[#This Row],[Current Month High]]/Table2[[#This Row],[Close Price]])-1</f>
        <v>6.2809099901088183E-2</v>
      </c>
      <c r="AI91">
        <v>3.38093494446478</v>
      </c>
      <c r="AJ91">
        <v>81.220968812209605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0.16</v>
      </c>
      <c r="AM91" t="s">
        <v>3111</v>
      </c>
      <c r="AN91">
        <v>3.49</v>
      </c>
      <c r="AO91" t="s">
        <v>3111</v>
      </c>
      <c r="AP91">
        <v>0.207763913132297</v>
      </c>
      <c r="AQ91">
        <f>(Table2[[#This Row],[Sharpe Ratio]]-AVERAGE(Table2[Sharpe Ratio]))/_xlfn.STDEV.P(Table2[Sharpe Ratio])</f>
        <v>1.6478847525488565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3.0103917945493928</v>
      </c>
      <c r="AS91">
        <f>_xlfn.RANK.AVG(Table2[[#This Row],[1Y Return vs Nifty Z-Score]],Table2[1Y Return vs Nifty Z-Score])</f>
        <v>263</v>
      </c>
      <c r="AT91">
        <f>_xlfn.RANK.AVG(Table2[[#This Row],[6M Return vs Nifty Z-Score]],Table2[6M Return vs Nifty Z-Score])</f>
        <v>137</v>
      </c>
      <c r="AU91">
        <f>_xlfn.RANK.AVG(Table2[[#This Row],[Sharpe Ratio Z-Score]],Table2[Sharpe Ratio Z-Score])</f>
        <v>35</v>
      </c>
      <c r="AV91">
        <f>(Table2[[#This Row],[Rank 1Y]]+Table2[[#This Row],[Rank 6M]]+Table2[[#This Row],[Rank Sharpe]])/3</f>
        <v>145</v>
      </c>
    </row>
    <row r="92" spans="1:48" x14ac:dyDescent="0.3">
      <c r="A92" t="s">
        <v>770</v>
      </c>
      <c r="B92" t="s">
        <v>771</v>
      </c>
      <c r="C92" t="s">
        <v>3068</v>
      </c>
      <c r="D92" t="s">
        <v>201</v>
      </c>
      <c r="E92">
        <v>20349.62946104</v>
      </c>
      <c r="F92">
        <v>1252.7</v>
      </c>
      <c r="G92">
        <v>67.458207056575105</v>
      </c>
      <c r="H92">
        <f>(Table2[[#This Row],[1Y Return vs Nifty]]-AVERAGE(Table2[1Y Return vs Nifty]))/_xlfn.STDEV.P(Table2[1Y Return vs Nifty])</f>
        <v>0.50651826202200989</v>
      </c>
      <c r="I92">
        <v>-9.1196877027672691</v>
      </c>
      <c r="J92">
        <f>(Table2[[#This Row],[1M Return vs Nifty]]-AVERAGE(Table2[1M Return vs Nifty]))/_xlfn.STDEV.P(Table2[1M Return vs Nifty])</f>
        <v>-0.8560515615870613</v>
      </c>
      <c r="K92">
        <v>26.547257254472701</v>
      </c>
      <c r="L92">
        <f>(Table2[[#This Row],[6M Return vs Nifty]]-AVERAGE(Table2[6M Return vs Nifty]))/_xlfn.STDEV.P(Table2[6M Return vs Nifty])</f>
        <v>0.66126922558451195</v>
      </c>
      <c r="M92">
        <v>-2.7775870936364302</v>
      </c>
      <c r="N92">
        <f>(Table2[[#This Row],[1W Return vs Nifty]]-AVERAGE(Table2[1W Return vs Nifty]))/_xlfn.STDEV.P(Table2[1W Return vs Nifty])</f>
        <v>-0.47934573358093585</v>
      </c>
      <c r="O92">
        <v>1279.2</v>
      </c>
      <c r="P92">
        <v>1257.22638235926</v>
      </c>
      <c r="Q92">
        <v>1039.1593418222999</v>
      </c>
      <c r="R92">
        <v>42.765524892187599</v>
      </c>
      <c r="S92" s="1">
        <f>(Table2[[#This Row],[Close Price]]-Table2[[#This Row],[20D EMA]])/Table2[[#This Row],[20D EMA]]</f>
        <v>-2.0716072545340837E-2</v>
      </c>
      <c r="T92" s="1">
        <f>(Table2[[#This Row],[Close Price]]-Table2[[#This Row],[50D EMA]])/Table2[[#This Row],[50D EMA]]</f>
        <v>-3.600292216876601E-3</v>
      </c>
      <c r="U92" s="1">
        <f>(Table2[[#This Row],[Close Price]]-Table2[[#This Row],[200D EMA]])/Table2[[#This Row],[200D EMA]]</f>
        <v>0.20549366163925262</v>
      </c>
      <c r="V92">
        <v>0.54467506397759302</v>
      </c>
      <c r="W92">
        <v>1206</v>
      </c>
      <c r="X92">
        <v>1249.45</v>
      </c>
      <c r="Y92">
        <v>1212</v>
      </c>
      <c r="Z92">
        <v>1269.9000000000001</v>
      </c>
      <c r="AA92">
        <v>1189</v>
      </c>
      <c r="AB92">
        <v>1374.3</v>
      </c>
      <c r="AC92" s="1">
        <f>(Table2[[#This Row],[Close Price]]/Table2[[#This Row],[Day Low]])-1</f>
        <v>3.8723051409618625E-2</v>
      </c>
      <c r="AD92" s="1">
        <f>(Table2[[#This Row],[Day High]]/Table2[[#This Row],[Close Price]])-1</f>
        <v>-2.5943961044144759E-3</v>
      </c>
      <c r="AE92" s="1">
        <f>(Table2[[#This Row],[Close Price]]/Table2[[#This Row],[Current Week Low]])-1</f>
        <v>3.3580858085808574E-2</v>
      </c>
      <c r="AF92" s="1">
        <f>(Table2[[#This Row],[Current Week High]]/Table2[[#This Row],[Close Price]])-1</f>
        <v>1.3730342460285927E-2</v>
      </c>
      <c r="AG92" s="1">
        <f>(Table2[[#This Row],[Close Price]]/Table2[[#This Row],[Current Month Low]])-1</f>
        <v>5.3574432296047192E-2</v>
      </c>
      <c r="AH92" s="1">
        <f>(Table2[[#This Row],[Current Month High]]/Table2[[#This Row],[Close Price]])-1</f>
        <v>9.7070328091322766E-2</v>
      </c>
      <c r="AI92">
        <v>15.325902592682301</v>
      </c>
      <c r="AJ92">
        <v>105.920997920997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</v>
      </c>
      <c r="AM92" t="s">
        <v>3112</v>
      </c>
      <c r="AN92">
        <v>-7.97</v>
      </c>
      <c r="AO92" t="s">
        <v>3110</v>
      </c>
      <c r="AP92">
        <v>0.14970159972906</v>
      </c>
      <c r="AQ92">
        <f>(Table2[[#This Row],[Sharpe Ratio]]-AVERAGE(Table2[Sharpe Ratio]))/_xlfn.STDEV.P(Table2[Sharpe Ratio])</f>
        <v>0.98628530456011188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0.81867549699863651</v>
      </c>
      <c r="AS92">
        <f>_xlfn.RANK.AVG(Table2[[#This Row],[1Y Return vs Nifty Z-Score]],Table2[1Y Return vs Nifty Z-Score])</f>
        <v>165</v>
      </c>
      <c r="AT92">
        <f>_xlfn.RANK.AVG(Table2[[#This Row],[6M Return vs Nifty Z-Score]],Table2[6M Return vs Nifty Z-Score])</f>
        <v>155</v>
      </c>
      <c r="AU92">
        <f>_xlfn.RANK.AVG(Table2[[#This Row],[Sharpe Ratio Z-Score]],Table2[Sharpe Ratio Z-Score])</f>
        <v>118</v>
      </c>
      <c r="AV92">
        <f>(Table2[[#This Row],[Rank 1Y]]+Table2[[#This Row],[Rank 6M]]+Table2[[#This Row],[Rank Sharpe]])/3</f>
        <v>146</v>
      </c>
    </row>
    <row r="93" spans="1:48" x14ac:dyDescent="0.3">
      <c r="A93" t="s">
        <v>917</v>
      </c>
      <c r="B93" t="s">
        <v>918</v>
      </c>
      <c r="C93" t="s">
        <v>3076</v>
      </c>
      <c r="D93" t="s">
        <v>706</v>
      </c>
      <c r="E93">
        <v>15978.3699825</v>
      </c>
      <c r="F93">
        <v>3836.85</v>
      </c>
      <c r="G93">
        <v>84.553764131638303</v>
      </c>
      <c r="H93">
        <f>(Table2[[#This Row],[1Y Return vs Nifty]]-AVERAGE(Table2[1Y Return vs Nifty]))/_xlfn.STDEV.P(Table2[1Y Return vs Nifty])</f>
        <v>0.76451172811306134</v>
      </c>
      <c r="I93">
        <v>-19.690580710524401</v>
      </c>
      <c r="J93">
        <f>(Table2[[#This Row],[1M Return vs Nifty]]-AVERAGE(Table2[1M Return vs Nifty]))/_xlfn.STDEV.P(Table2[1M Return vs Nifty])</f>
        <v>-1.8557159436422086</v>
      </c>
      <c r="K93">
        <v>25.815564802460401</v>
      </c>
      <c r="L93">
        <f>(Table2[[#This Row],[6M Return vs Nifty]]-AVERAGE(Table2[6M Return vs Nifty]))/_xlfn.STDEV.P(Table2[6M Return vs Nifty])</f>
        <v>0.63678875408966273</v>
      </c>
      <c r="M93">
        <v>-4.5982651104306802</v>
      </c>
      <c r="N93">
        <f>(Table2[[#This Row],[1W Return vs Nifty]]-AVERAGE(Table2[1W Return vs Nifty]))/_xlfn.STDEV.P(Table2[1W Return vs Nifty])</f>
        <v>-0.82439797588517272</v>
      </c>
      <c r="O93">
        <v>4314.83</v>
      </c>
      <c r="P93">
        <v>4366.2982977881502</v>
      </c>
      <c r="Q93">
        <v>3550.0673877157701</v>
      </c>
      <c r="R93">
        <v>23.606266232120301</v>
      </c>
      <c r="S93" s="1">
        <f>(Table2[[#This Row],[Close Price]]-Table2[[#This Row],[20D EMA]])/Table2[[#This Row],[20D EMA]]</f>
        <v>-0.11077609083092498</v>
      </c>
      <c r="T93" s="1">
        <f>(Table2[[#This Row],[Close Price]]-Table2[[#This Row],[50D EMA]])/Table2[[#This Row],[50D EMA]]</f>
        <v>-0.12125793101592593</v>
      </c>
      <c r="U93" s="1">
        <f>(Table2[[#This Row],[Close Price]]-Table2[[#This Row],[200D EMA]])/Table2[[#This Row],[200D EMA]]</f>
        <v>8.078230099985656E-2</v>
      </c>
      <c r="V93">
        <v>0.42833105294254797</v>
      </c>
      <c r="W93">
        <v>3602</v>
      </c>
      <c r="X93">
        <v>3862.9</v>
      </c>
      <c r="Y93">
        <v>3800</v>
      </c>
      <c r="Z93">
        <v>4102</v>
      </c>
      <c r="AA93">
        <v>3800</v>
      </c>
      <c r="AB93">
        <v>4580.8500000000004</v>
      </c>
      <c r="AC93" s="1">
        <f>(Table2[[#This Row],[Close Price]]/Table2[[#This Row],[Day Low]])-1</f>
        <v>6.5199888950582929E-2</v>
      </c>
      <c r="AD93" s="1">
        <f>(Table2[[#This Row],[Day High]]/Table2[[#This Row],[Close Price]])-1</f>
        <v>6.7894236157264309E-3</v>
      </c>
      <c r="AE93" s="1">
        <f>(Table2[[#This Row],[Close Price]]/Table2[[#This Row],[Current Week Low]])-1</f>
        <v>9.6973684210526212E-3</v>
      </c>
      <c r="AF93" s="1">
        <f>(Table2[[#This Row],[Current Week High]]/Table2[[#This Row],[Close Price]])-1</f>
        <v>6.9106167819956488E-2</v>
      </c>
      <c r="AG93" s="1">
        <f>(Table2[[#This Row],[Close Price]]/Table2[[#This Row],[Current Month Low]])-1</f>
        <v>9.6973684210526212E-3</v>
      </c>
      <c r="AH93" s="1">
        <f>(Table2[[#This Row],[Current Month High]]/Table2[[#This Row],[Close Price]])-1</f>
        <v>0.19390906603072855</v>
      </c>
      <c r="AI93">
        <v>35.247366151192097</v>
      </c>
      <c r="AJ93">
        <v>112.999658801606</v>
      </c>
      <c r="AK93" t="str">
        <f>IF(AND(Table2[[#This Row],[20D EMA]]&gt;Table2[[#This Row],[50D EMA]],Table2[[#This Row],[50D EMA]]&gt;Table2[[#This Row],[200D EMA]]),"Uptrend","Downtrend/NoTrend")</f>
        <v>Downtrend/NoTrend</v>
      </c>
      <c r="AL93">
        <v>-0.18</v>
      </c>
      <c r="AM93" t="s">
        <v>3110</v>
      </c>
      <c r="AN93">
        <v>-14.41</v>
      </c>
      <c r="AO93" t="s">
        <v>3110</v>
      </c>
      <c r="AP93">
        <v>0.12989431537884699</v>
      </c>
      <c r="AQ93">
        <f>(Table2[[#This Row],[Sharpe Ratio]]-AVERAGE(Table2[Sharpe Ratio]))/_xlfn.STDEV.P(Table2[Sharpe Ratio])</f>
        <v>0.76058833135741422</v>
      </c>
      <c r="AR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3">
        <f>_xlfn.RANK.AVG(Table2[[#This Row],[1Y Return vs Nifty Z-Score]],Table2[1Y Return vs Nifty Z-Score])</f>
        <v>118</v>
      </c>
      <c r="AT93">
        <f>_xlfn.RANK.AVG(Table2[[#This Row],[6M Return vs Nifty Z-Score]],Table2[6M Return vs Nifty Z-Score])</f>
        <v>163</v>
      </c>
      <c r="AU93">
        <f>_xlfn.RANK.AVG(Table2[[#This Row],[Sharpe Ratio Z-Score]],Table2[Sharpe Ratio Z-Score])</f>
        <v>160</v>
      </c>
      <c r="AV93">
        <f>(Table2[[#This Row],[Rank 1Y]]+Table2[[#This Row],[Rank 6M]]+Table2[[#This Row],[Rank Sharpe]])/3</f>
        <v>147</v>
      </c>
    </row>
    <row r="94" spans="1:48" x14ac:dyDescent="0.3">
      <c r="A94" t="s">
        <v>1250</v>
      </c>
      <c r="B94" t="s">
        <v>1251</v>
      </c>
      <c r="C94" t="s">
        <v>3068</v>
      </c>
      <c r="D94" t="s">
        <v>46</v>
      </c>
      <c r="E94">
        <v>8900.9720350000007</v>
      </c>
      <c r="F94">
        <v>1328.75</v>
      </c>
      <c r="G94">
        <v>56.156449150313698</v>
      </c>
      <c r="H94">
        <f>(Table2[[#This Row],[1Y Return vs Nifty]]-AVERAGE(Table2[1Y Return vs Nifty]))/_xlfn.STDEV.P(Table2[1Y Return vs Nifty])</f>
        <v>0.33596051521354298</v>
      </c>
      <c r="I94">
        <v>-8.6108580578729406</v>
      </c>
      <c r="J94">
        <f>(Table2[[#This Row],[1M Return vs Nifty]]-AVERAGE(Table2[1M Return vs Nifty]))/_xlfn.STDEV.P(Table2[1M Return vs Nifty])</f>
        <v>-0.80793274398467285</v>
      </c>
      <c r="K94">
        <v>34.685796865820798</v>
      </c>
      <c r="L94">
        <f>(Table2[[#This Row],[6M Return vs Nifty]]-AVERAGE(Table2[6M Return vs Nifty]))/_xlfn.STDEV.P(Table2[6M Return vs Nifty])</f>
        <v>0.93356298291024653</v>
      </c>
      <c r="M94">
        <v>2.5197516235779198</v>
      </c>
      <c r="N94">
        <f>(Table2[[#This Row],[1W Return vs Nifty]]-AVERAGE(Table2[1W Return vs Nifty]))/_xlfn.STDEV.P(Table2[1W Return vs Nifty])</f>
        <v>0.52459817399600861</v>
      </c>
      <c r="O94">
        <v>1345.54</v>
      </c>
      <c r="P94">
        <v>1309.65051654119</v>
      </c>
      <c r="Q94">
        <v>1081.25570790502</v>
      </c>
      <c r="R94">
        <v>45.055479132768497</v>
      </c>
      <c r="S94" s="1">
        <f>(Table2[[#This Row],[Close Price]]-Table2[[#This Row],[20D EMA]])/Table2[[#This Row],[20D EMA]]</f>
        <v>-1.2478261515822616E-2</v>
      </c>
      <c r="T94" s="1">
        <f>(Table2[[#This Row],[Close Price]]-Table2[[#This Row],[50D EMA]])/Table2[[#This Row],[50D EMA]]</f>
        <v>1.4583649009853483E-2</v>
      </c>
      <c r="U94" s="1">
        <f>(Table2[[#This Row],[Close Price]]-Table2[[#This Row],[200D EMA]])/Table2[[#This Row],[200D EMA]]</f>
        <v>0.2288952467816433</v>
      </c>
      <c r="V94">
        <v>0.45267445409589602</v>
      </c>
      <c r="W94">
        <v>1196</v>
      </c>
      <c r="X94">
        <v>1259.4000000000001</v>
      </c>
      <c r="Y94">
        <v>1308.0999999999999</v>
      </c>
      <c r="Z94">
        <v>1372.5</v>
      </c>
      <c r="AA94">
        <v>1273</v>
      </c>
      <c r="AB94">
        <v>1429</v>
      </c>
      <c r="AC94" s="1">
        <f>(Table2[[#This Row],[Close Price]]/Table2[[#This Row],[Day Low]])-1</f>
        <v>0.11099498327759205</v>
      </c>
      <c r="AD94" s="1">
        <f>(Table2[[#This Row],[Day High]]/Table2[[#This Row],[Close Price]])-1</f>
        <v>-5.2191909689557781E-2</v>
      </c>
      <c r="AE94" s="1">
        <f>(Table2[[#This Row],[Close Price]]/Table2[[#This Row],[Current Week Low]])-1</f>
        <v>1.5786254873480621E-2</v>
      </c>
      <c r="AF94" s="1">
        <f>(Table2[[#This Row],[Current Week High]]/Table2[[#This Row],[Close Price]])-1</f>
        <v>3.2925682031984982E-2</v>
      </c>
      <c r="AG94" s="1">
        <f>(Table2[[#This Row],[Close Price]]/Table2[[#This Row],[Current Month Low]])-1</f>
        <v>4.3794186959937198E-2</v>
      </c>
      <c r="AH94" s="1">
        <f>(Table2[[#This Row],[Current Month High]]/Table2[[#This Row],[Close Price]])-1</f>
        <v>7.5446848541862677E-2</v>
      </c>
      <c r="AI94">
        <v>15.2242931311395</v>
      </c>
      <c r="AJ94">
        <v>105.946153846153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0.04</v>
      </c>
      <c r="AM94" t="s">
        <v>3111</v>
      </c>
      <c r="AN94">
        <v>-2.13</v>
      </c>
      <c r="AO94" t="s">
        <v>3110</v>
      </c>
      <c r="AP94">
        <v>0.14370783289709799</v>
      </c>
      <c r="AQ94">
        <f>(Table2[[#This Row],[Sharpe Ratio]]-AVERAGE(Table2[Sharpe Ratio]))/_xlfn.STDEV.P(Table2[Sharpe Ratio])</f>
        <v>0.91798845941273555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1.9041773875478609</v>
      </c>
      <c r="AS94">
        <f>_xlfn.RANK.AVG(Table2[[#This Row],[1Y Return vs Nifty Z-Score]],Table2[1Y Return vs Nifty Z-Score])</f>
        <v>206</v>
      </c>
      <c r="AT94">
        <f>_xlfn.RANK.AVG(Table2[[#This Row],[6M Return vs Nifty Z-Score]],Table2[6M Return vs Nifty Z-Score])</f>
        <v>106</v>
      </c>
      <c r="AU94">
        <f>_xlfn.RANK.AVG(Table2[[#This Row],[Sharpe Ratio Z-Score]],Table2[Sharpe Ratio Z-Score])</f>
        <v>130</v>
      </c>
      <c r="AV94">
        <f>(Table2[[#This Row],[Rank 1Y]]+Table2[[#This Row],[Rank 6M]]+Table2[[#This Row],[Rank Sharpe]])/3</f>
        <v>147.33333333333334</v>
      </c>
    </row>
    <row r="95" spans="1:48" x14ac:dyDescent="0.3">
      <c r="A95" t="s">
        <v>128</v>
      </c>
      <c r="B95" t="s">
        <v>129</v>
      </c>
      <c r="C95" t="s">
        <v>3074</v>
      </c>
      <c r="D95" t="s">
        <v>130</v>
      </c>
      <c r="E95">
        <v>223719.98927456801</v>
      </c>
      <c r="F95">
        <v>257.08</v>
      </c>
      <c r="G95">
        <v>162.65046305516501</v>
      </c>
      <c r="H95">
        <f>(Table2[[#This Row],[1Y Return vs Nifty]]-AVERAGE(Table2[1Y Return vs Nifty]))/_xlfn.STDEV.P(Table2[1Y Return vs Nifty])</f>
        <v>1.9430891770421688</v>
      </c>
      <c r="I95">
        <v>17.2519179595526</v>
      </c>
      <c r="J95">
        <f>(Table2[[#This Row],[1M Return vs Nifty]]-AVERAGE(Table2[1M Return vs Nifty]))/_xlfn.STDEV.P(Table2[1M Return vs Nifty])</f>
        <v>1.6378488930745745</v>
      </c>
      <c r="K95">
        <v>53.492110345115002</v>
      </c>
      <c r="L95">
        <f>(Table2[[#This Row],[6M Return vs Nifty]]-AVERAGE(Table2[6M Return vs Nifty]))/_xlfn.STDEV.P(Table2[6M Return vs Nifty])</f>
        <v>1.5627719077623541</v>
      </c>
      <c r="M95">
        <v>-4.6071577741740803</v>
      </c>
      <c r="N95">
        <f>(Table2[[#This Row],[1W Return vs Nifty]]-AVERAGE(Table2[1W Return vs Nifty]))/_xlfn.STDEV.P(Table2[1W Return vs Nifty])</f>
        <v>-0.82608330054797097</v>
      </c>
      <c r="O95">
        <v>242.49</v>
      </c>
      <c r="P95">
        <v>220.14117703289401</v>
      </c>
      <c r="Q95">
        <v>171.97855485957101</v>
      </c>
      <c r="R95">
        <v>60.289051458166497</v>
      </c>
      <c r="S95" s="1">
        <f>(Table2[[#This Row],[Close Price]]-Table2[[#This Row],[20D EMA]])/Table2[[#This Row],[20D EMA]]</f>
        <v>6.0167429584725041E-2</v>
      </c>
      <c r="T95" s="1">
        <f>(Table2[[#This Row],[Close Price]]-Table2[[#This Row],[50D EMA]])/Table2[[#This Row],[50D EMA]]</f>
        <v>0.16779606371227176</v>
      </c>
      <c r="U95" s="1">
        <f>(Table2[[#This Row],[Close Price]]-Table2[[#This Row],[200D EMA]])/Table2[[#This Row],[200D EMA]]</f>
        <v>0.49483754070336572</v>
      </c>
      <c r="V95">
        <v>1.86269625816385</v>
      </c>
      <c r="W95">
        <v>255.5</v>
      </c>
      <c r="X95">
        <v>264.5</v>
      </c>
      <c r="Y95">
        <v>256</v>
      </c>
      <c r="Z95">
        <v>266.49</v>
      </c>
      <c r="AA95">
        <v>228</v>
      </c>
      <c r="AB95">
        <v>278.7</v>
      </c>
      <c r="AC95" s="1">
        <f>(Table2[[#This Row],[Close Price]]/Table2[[#This Row],[Day Low]])-1</f>
        <v>6.1839530332681303E-3</v>
      </c>
      <c r="AD95" s="1">
        <f>(Table2[[#This Row],[Day High]]/Table2[[#This Row],[Close Price]])-1</f>
        <v>2.8862610860432625E-2</v>
      </c>
      <c r="AE95" s="1">
        <f>(Table2[[#This Row],[Close Price]]/Table2[[#This Row],[Current Week Low]])-1</f>
        <v>4.2187499999999378E-3</v>
      </c>
      <c r="AF95" s="1">
        <f>(Table2[[#This Row],[Current Week High]]/Table2[[#This Row],[Close Price]])-1</f>
        <v>3.6603391940252195E-2</v>
      </c>
      <c r="AG95" s="1">
        <f>(Table2[[#This Row],[Close Price]]/Table2[[#This Row],[Current Month Low]])-1</f>
        <v>0.12754385964912274</v>
      </c>
      <c r="AH95" s="1">
        <f>(Table2[[#This Row],[Current Month High]]/Table2[[#This Row],[Close Price]])-1</f>
        <v>8.4098335148591996E-2</v>
      </c>
      <c r="AI95">
        <v>5.7966063090764104</v>
      </c>
      <c r="AJ95">
        <v>198.33522083805201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0.22</v>
      </c>
      <c r="AM95" t="s">
        <v>3111</v>
      </c>
      <c r="AN95">
        <v>14.45</v>
      </c>
      <c r="AO95" t="s">
        <v>3111</v>
      </c>
      <c r="AP95">
        <v>5.8998069740051E-2</v>
      </c>
      <c r="AQ95">
        <f>(Table2[[#This Row],[Sharpe Ratio]]-AVERAGE(Table2[Sharpe Ratio]))/_xlfn.STDEV.P(Table2[Sharpe Ratio])</f>
        <v>-4.7249218162045248E-2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4.2703774591690813</v>
      </c>
      <c r="AS95">
        <f>_xlfn.RANK.AVG(Table2[[#This Row],[1Y Return vs Nifty Z-Score]],Table2[1Y Return vs Nifty Z-Score])</f>
        <v>28</v>
      </c>
      <c r="AT95">
        <f>_xlfn.RANK.AVG(Table2[[#This Row],[6M Return vs Nifty Z-Score]],Table2[6M Return vs Nifty Z-Score])</f>
        <v>58</v>
      </c>
      <c r="AU95">
        <f>_xlfn.RANK.AVG(Table2[[#This Row],[Sharpe Ratio Z-Score]],Table2[Sharpe Ratio Z-Score])</f>
        <v>359</v>
      </c>
      <c r="AV95">
        <f>(Table2[[#This Row],[Rank 1Y]]+Table2[[#This Row],[Rank 6M]]+Table2[[#This Row],[Rank Sharpe]])/3</f>
        <v>148.33333333333334</v>
      </c>
    </row>
    <row r="96" spans="1:48" x14ac:dyDescent="0.3">
      <c r="A96" t="s">
        <v>1332</v>
      </c>
      <c r="B96" t="s">
        <v>1333</v>
      </c>
      <c r="C96" t="s">
        <v>3079</v>
      </c>
      <c r="D96" t="s">
        <v>384</v>
      </c>
      <c r="E96">
        <v>8211.6187434599997</v>
      </c>
      <c r="F96">
        <v>1801.65</v>
      </c>
      <c r="G96">
        <v>108.168074808065</v>
      </c>
      <c r="H96">
        <f>(Table2[[#This Row],[1Y Return vs Nifty]]-AVERAGE(Table2[1Y Return vs Nifty]))/_xlfn.STDEV.P(Table2[1Y Return vs Nifty])</f>
        <v>1.1208813880201354</v>
      </c>
      <c r="I96">
        <v>9.1323595254380905</v>
      </c>
      <c r="J96">
        <f>(Table2[[#This Row],[1M Return vs Nifty]]-AVERAGE(Table2[1M Return vs Nifty]))/_xlfn.STDEV.P(Table2[1M Return vs Nifty])</f>
        <v>0.87000143130919216</v>
      </c>
      <c r="K96">
        <v>57.9365148532452</v>
      </c>
      <c r="L96">
        <f>(Table2[[#This Row],[6M Return vs Nifty]]-AVERAGE(Table2[6M Return vs Nifty]))/_xlfn.STDEV.P(Table2[6M Return vs Nifty])</f>
        <v>1.7114697897394557</v>
      </c>
      <c r="M96">
        <v>-0.39361953078510298</v>
      </c>
      <c r="N96">
        <f>(Table2[[#This Row],[1W Return vs Nifty]]-AVERAGE(Table2[1W Return vs Nifty]))/_xlfn.STDEV.P(Table2[1W Return vs Nifty])</f>
        <v>-2.7539678059490948E-2</v>
      </c>
      <c r="O96">
        <v>1754.95</v>
      </c>
      <c r="P96">
        <v>1643.0806855179901</v>
      </c>
      <c r="Q96">
        <v>1297.0449693952</v>
      </c>
      <c r="R96">
        <v>57.009261724722499</v>
      </c>
      <c r="S96" s="1">
        <f>(Table2[[#This Row],[Close Price]]-Table2[[#This Row],[20D EMA]])/Table2[[#This Row],[20D EMA]]</f>
        <v>2.6610444742015467E-2</v>
      </c>
      <c r="T96" s="1">
        <f>(Table2[[#This Row],[Close Price]]-Table2[[#This Row],[50D EMA]])/Table2[[#This Row],[50D EMA]]</f>
        <v>9.6507320595774729E-2</v>
      </c>
      <c r="U96" s="1">
        <f>(Table2[[#This Row],[Close Price]]-Table2[[#This Row],[200D EMA]])/Table2[[#This Row],[200D EMA]]</f>
        <v>0.38904204750903332</v>
      </c>
      <c r="V96">
        <v>1.7295451882320101</v>
      </c>
      <c r="W96">
        <v>1791</v>
      </c>
      <c r="X96">
        <v>1848.95</v>
      </c>
      <c r="Y96">
        <v>1776.05</v>
      </c>
      <c r="Z96">
        <v>1872.9</v>
      </c>
      <c r="AA96">
        <v>1711.15</v>
      </c>
      <c r="AB96">
        <v>1925.8</v>
      </c>
      <c r="AC96" s="1">
        <f>(Table2[[#This Row],[Close Price]]/Table2[[#This Row],[Day Low]])-1</f>
        <v>5.9463986599666008E-3</v>
      </c>
      <c r="AD96" s="1">
        <f>(Table2[[#This Row],[Day High]]/Table2[[#This Row],[Close Price]])-1</f>
        <v>2.6253711875225516E-2</v>
      </c>
      <c r="AE96" s="1">
        <f>(Table2[[#This Row],[Close Price]]/Table2[[#This Row],[Current Week Low]])-1</f>
        <v>1.4414008614622498E-2</v>
      </c>
      <c r="AF96" s="1">
        <f>(Table2[[#This Row],[Current Week High]]/Table2[[#This Row],[Close Price]])-1</f>
        <v>3.9547081841645237E-2</v>
      </c>
      <c r="AG96" s="1">
        <f>(Table2[[#This Row],[Close Price]]/Table2[[#This Row],[Current Month Low]])-1</f>
        <v>5.2888408380328933E-2</v>
      </c>
      <c r="AH96" s="1">
        <f>(Table2[[#This Row],[Current Month High]]/Table2[[#This Row],[Close Price]])-1</f>
        <v>6.8909055587933254E-2</v>
      </c>
      <c r="AI96">
        <v>5.9004674182018002</v>
      </c>
      <c r="AJ96">
        <v>142.46666666666599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0.39</v>
      </c>
      <c r="AM96" t="s">
        <v>3111</v>
      </c>
      <c r="AN96">
        <v>6.46</v>
      </c>
      <c r="AO96" t="s">
        <v>3111</v>
      </c>
      <c r="AP96">
        <v>7.4018285515233997E-2</v>
      </c>
      <c r="AQ96">
        <f>(Table2[[#This Row],[Sharpe Ratio]]-AVERAGE(Table2[Sharpe Ratio]))/_xlfn.STDEV.P(Table2[Sharpe Ratio])</f>
        <v>0.12390080812986076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3.7987137391391532</v>
      </c>
      <c r="AS96">
        <f>_xlfn.RANK.AVG(Table2[[#This Row],[1Y Return vs Nifty Z-Score]],Table2[1Y Return vs Nifty Z-Score])</f>
        <v>90</v>
      </c>
      <c r="AT96">
        <f>_xlfn.RANK.AVG(Table2[[#This Row],[6M Return vs Nifty Z-Score]],Table2[6M Return vs Nifty Z-Score])</f>
        <v>47</v>
      </c>
      <c r="AU96">
        <f>_xlfn.RANK.AVG(Table2[[#This Row],[Sharpe Ratio Z-Score]],Table2[Sharpe Ratio Z-Score])</f>
        <v>313</v>
      </c>
      <c r="AV96">
        <f>(Table2[[#This Row],[Rank 1Y]]+Table2[[#This Row],[Rank 6M]]+Table2[[#This Row],[Rank Sharpe]])/3</f>
        <v>150</v>
      </c>
    </row>
    <row r="97" spans="1:48" x14ac:dyDescent="0.3">
      <c r="A97" t="s">
        <v>238</v>
      </c>
      <c r="B97" t="s">
        <v>239</v>
      </c>
      <c r="C97" t="s">
        <v>3066</v>
      </c>
      <c r="D97" t="s">
        <v>240</v>
      </c>
      <c r="E97">
        <v>109188.06224781</v>
      </c>
      <c r="F97">
        <v>405.3</v>
      </c>
      <c r="G97">
        <v>118.755578021693</v>
      </c>
      <c r="H97">
        <f>(Table2[[#This Row],[1Y Return vs Nifty]]-AVERAGE(Table2[1Y Return vs Nifty]))/_xlfn.STDEV.P(Table2[1Y Return vs Nifty])</f>
        <v>1.2806601328332192</v>
      </c>
      <c r="I97">
        <v>6.4198051857676104</v>
      </c>
      <c r="J97">
        <f>(Table2[[#This Row],[1M Return vs Nifty]]-AVERAGE(Table2[1M Return vs Nifty]))/_xlfn.STDEV.P(Table2[1M Return vs Nifty])</f>
        <v>0.61348157477788123</v>
      </c>
      <c r="K97">
        <v>80.919109248050304</v>
      </c>
      <c r="L97">
        <f>(Table2[[#This Row],[6M Return vs Nifty]]-AVERAGE(Table2[6M Return vs Nifty]))/_xlfn.STDEV.P(Table2[6M Return vs Nifty])</f>
        <v>2.4804058986365463</v>
      </c>
      <c r="M97">
        <v>-2.1993379702376301</v>
      </c>
      <c r="N97">
        <f>(Table2[[#This Row],[1W Return vs Nifty]]-AVERAGE(Table2[1W Return vs Nifty]))/_xlfn.STDEV.P(Table2[1W Return vs Nifty])</f>
        <v>-0.36975680308430142</v>
      </c>
      <c r="O97">
        <v>414.79</v>
      </c>
      <c r="P97">
        <v>391.527936698301</v>
      </c>
      <c r="Q97">
        <v>305.21477500424902</v>
      </c>
      <c r="R97">
        <v>34.668367456555004</v>
      </c>
      <c r="S97" s="1">
        <f>(Table2[[#This Row],[Close Price]]-Table2[[#This Row],[20D EMA]])/Table2[[#This Row],[20D EMA]]</f>
        <v>-2.2879047228718169E-2</v>
      </c>
      <c r="T97" s="1">
        <f>(Table2[[#This Row],[Close Price]]-Table2[[#This Row],[50D EMA]])/Table2[[#This Row],[50D EMA]]</f>
        <v>3.5175174006322113E-2</v>
      </c>
      <c r="U97" s="1">
        <f>(Table2[[#This Row],[Close Price]]-Table2[[#This Row],[200D EMA]])/Table2[[#This Row],[200D EMA]]</f>
        <v>0.3279173657119242</v>
      </c>
      <c r="V97">
        <v>0.36408187362907002</v>
      </c>
      <c r="W97">
        <v>400.65</v>
      </c>
      <c r="X97">
        <v>408.9</v>
      </c>
      <c r="Y97">
        <v>403.2</v>
      </c>
      <c r="Z97">
        <v>421</v>
      </c>
      <c r="AA97">
        <v>403.2</v>
      </c>
      <c r="AB97">
        <v>436.6</v>
      </c>
      <c r="AC97" s="1">
        <f>(Table2[[#This Row],[Close Price]]/Table2[[#This Row],[Day Low]])-1</f>
        <v>1.1606140022463629E-2</v>
      </c>
      <c r="AD97" s="1">
        <f>(Table2[[#This Row],[Day High]]/Table2[[#This Row],[Close Price]])-1</f>
        <v>8.8823094004439884E-3</v>
      </c>
      <c r="AE97" s="1">
        <f>(Table2[[#This Row],[Close Price]]/Table2[[#This Row],[Current Week Low]])-1</f>
        <v>5.2083333333334814E-3</v>
      </c>
      <c r="AF97" s="1">
        <f>(Table2[[#This Row],[Current Week High]]/Table2[[#This Row],[Close Price]])-1</f>
        <v>3.8736738218603461E-2</v>
      </c>
      <c r="AG97" s="1">
        <f>(Table2[[#This Row],[Close Price]]/Table2[[#This Row],[Current Month Low]])-1</f>
        <v>5.2083333333334814E-3</v>
      </c>
      <c r="AH97" s="1">
        <f>(Table2[[#This Row],[Current Month High]]/Table2[[#This Row],[Close Price]])-1</f>
        <v>7.7226745620528003E-2</v>
      </c>
      <c r="AI97">
        <v>8.9925462851646998</v>
      </c>
      <c r="AJ97">
        <v>164.315220845249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0.1</v>
      </c>
      <c r="AM97" t="s">
        <v>3111</v>
      </c>
      <c r="AN97">
        <v>-8.89</v>
      </c>
      <c r="AO97" t="s">
        <v>3110</v>
      </c>
      <c r="AP97">
        <v>5.7668990829444003E-2</v>
      </c>
      <c r="AQ97">
        <f>(Table2[[#This Row],[Sharpe Ratio]]-AVERAGE(Table2[Sharpe Ratio]))/_xlfn.STDEV.P(Table2[Sharpe Ratio])</f>
        <v>-6.2393600499763953E-2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3.9423972026635812</v>
      </c>
      <c r="AS97">
        <f>_xlfn.RANK.AVG(Table2[[#This Row],[1Y Return vs Nifty Z-Score]],Table2[1Y Return vs Nifty Z-Score])</f>
        <v>74</v>
      </c>
      <c r="AT97">
        <f>_xlfn.RANK.AVG(Table2[[#This Row],[6M Return vs Nifty Z-Score]],Table2[6M Return vs Nifty Z-Score])</f>
        <v>15</v>
      </c>
      <c r="AU97">
        <f>_xlfn.RANK.AVG(Table2[[#This Row],[Sharpe Ratio Z-Score]],Table2[Sharpe Ratio Z-Score])</f>
        <v>363</v>
      </c>
      <c r="AV97">
        <f>(Table2[[#This Row],[Rank 1Y]]+Table2[[#This Row],[Rank 6M]]+Table2[[#This Row],[Rank Sharpe]])/3</f>
        <v>150.66666666666666</v>
      </c>
    </row>
    <row r="98" spans="1:48" x14ac:dyDescent="0.3">
      <c r="A98" t="s">
        <v>949</v>
      </c>
      <c r="B98" t="s">
        <v>950</v>
      </c>
      <c r="C98" t="s">
        <v>3066</v>
      </c>
      <c r="D98" t="s">
        <v>951</v>
      </c>
      <c r="E98">
        <v>15181.991343135</v>
      </c>
      <c r="F98">
        <v>473.05</v>
      </c>
      <c r="G98">
        <v>158.88226736572801</v>
      </c>
      <c r="H98">
        <f>(Table2[[#This Row],[1Y Return vs Nifty]]-AVERAGE(Table2[1Y Return vs Nifty]))/_xlfn.STDEV.P(Table2[1Y Return vs Nifty])</f>
        <v>1.8862223629010091</v>
      </c>
      <c r="I98">
        <v>-19.1757603609305</v>
      </c>
      <c r="J98">
        <f>(Table2[[#This Row],[1M Return vs Nifty]]-AVERAGE(Table2[1M Return vs Nifty]))/_xlfn.STDEV.P(Table2[1M Return vs Nifty])</f>
        <v>-1.8070305992471285</v>
      </c>
      <c r="K98">
        <v>16.438406245513299</v>
      </c>
      <c r="L98">
        <f>(Table2[[#This Row],[6M Return vs Nifty]]-AVERAGE(Table2[6M Return vs Nifty]))/_xlfn.STDEV.P(Table2[6M Return vs Nifty])</f>
        <v>0.32305412128772881</v>
      </c>
      <c r="M98">
        <v>-1.45931984847426</v>
      </c>
      <c r="N98">
        <f>(Table2[[#This Row],[1W Return vs Nifty]]-AVERAGE(Table2[1W Return vs Nifty]))/_xlfn.STDEV.P(Table2[1W Return vs Nifty])</f>
        <v>-0.22950964795589604</v>
      </c>
      <c r="O98">
        <v>485.81</v>
      </c>
      <c r="P98">
        <v>473.68385599093102</v>
      </c>
      <c r="Q98">
        <v>384.62893722026303</v>
      </c>
      <c r="R98">
        <v>44.424643003662702</v>
      </c>
      <c r="S98" s="1">
        <f>(Table2[[#This Row],[Close Price]]-Table2[[#This Row],[20D EMA]])/Table2[[#This Row],[20D EMA]]</f>
        <v>-2.6265412404026245E-2</v>
      </c>
      <c r="T98" s="1">
        <f>(Table2[[#This Row],[Close Price]]-Table2[[#This Row],[50D EMA]])/Table2[[#This Row],[50D EMA]]</f>
        <v>-1.3381414268489366E-3</v>
      </c>
      <c r="U98" s="1">
        <f>(Table2[[#This Row],[Close Price]]-Table2[[#This Row],[200D EMA]])/Table2[[#This Row],[200D EMA]]</f>
        <v>0.22988666276323733</v>
      </c>
      <c r="V98">
        <v>0.57605644035202497</v>
      </c>
      <c r="W98">
        <v>459</v>
      </c>
      <c r="X98">
        <v>476</v>
      </c>
      <c r="Y98">
        <v>465.3</v>
      </c>
      <c r="Z98">
        <v>494.8</v>
      </c>
      <c r="AA98">
        <v>448.35</v>
      </c>
      <c r="AB98">
        <v>508.8</v>
      </c>
      <c r="AC98" s="1">
        <f>(Table2[[#This Row],[Close Price]]/Table2[[#This Row],[Day Low]])-1</f>
        <v>3.0610021786492414E-2</v>
      </c>
      <c r="AD98" s="1">
        <f>(Table2[[#This Row],[Day High]]/Table2[[#This Row],[Close Price]])-1</f>
        <v>6.236127259274804E-3</v>
      </c>
      <c r="AE98" s="1">
        <f>(Table2[[#This Row],[Close Price]]/Table2[[#This Row],[Current Week Low]])-1</f>
        <v>1.6655920911240019E-2</v>
      </c>
      <c r="AF98" s="1">
        <f>(Table2[[#This Row],[Current Week High]]/Table2[[#This Row],[Close Price]])-1</f>
        <v>4.5978226403128541E-2</v>
      </c>
      <c r="AG98" s="1">
        <f>(Table2[[#This Row],[Close Price]]/Table2[[#This Row],[Current Month Low]])-1</f>
        <v>5.5090888814542271E-2</v>
      </c>
      <c r="AH98" s="1">
        <f>(Table2[[#This Row],[Current Month High]]/Table2[[#This Row],[Close Price]])-1</f>
        <v>7.5573406616636696E-2</v>
      </c>
      <c r="AI98">
        <v>27.975142413257299</v>
      </c>
      <c r="AJ98">
        <v>195.712098009188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0.04</v>
      </c>
      <c r="AM98" t="s">
        <v>3111</v>
      </c>
      <c r="AN98">
        <v>-2.48</v>
      </c>
      <c r="AO98" t="s">
        <v>3110</v>
      </c>
      <c r="AP98">
        <v>0.12059300821190599</v>
      </c>
      <c r="AQ98">
        <f>(Table2[[#This Row],[Sharpe Ratio]]-AVERAGE(Table2[Sharpe Ratio]))/_xlfn.STDEV.P(Table2[Sharpe Ratio])</f>
        <v>0.65460323833356582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0.82733947531927909</v>
      </c>
      <c r="AS98">
        <f>_xlfn.RANK.AVG(Table2[[#This Row],[1Y Return vs Nifty Z-Score]],Table2[1Y Return vs Nifty Z-Score])</f>
        <v>30</v>
      </c>
      <c r="AT98">
        <f>_xlfn.RANK.AVG(Table2[[#This Row],[6M Return vs Nifty Z-Score]],Table2[6M Return vs Nifty Z-Score])</f>
        <v>235</v>
      </c>
      <c r="AU98">
        <f>_xlfn.RANK.AVG(Table2[[#This Row],[Sharpe Ratio Z-Score]],Table2[Sharpe Ratio Z-Score])</f>
        <v>187</v>
      </c>
      <c r="AV98">
        <f>(Table2[[#This Row],[Rank 1Y]]+Table2[[#This Row],[Rank 6M]]+Table2[[#This Row],[Rank Sharpe]])/3</f>
        <v>150.66666666666666</v>
      </c>
    </row>
    <row r="99" spans="1:48" x14ac:dyDescent="0.3">
      <c r="A99" t="s">
        <v>1648</v>
      </c>
      <c r="B99" t="s">
        <v>1649</v>
      </c>
      <c r="C99" t="s">
        <v>3067</v>
      </c>
      <c r="D99" t="s">
        <v>119</v>
      </c>
      <c r="E99">
        <v>5020.7275799999998</v>
      </c>
      <c r="F99">
        <v>541.04999999999995</v>
      </c>
      <c r="G99">
        <v>96.674342033568493</v>
      </c>
      <c r="H99">
        <f>(Table2[[#This Row],[1Y Return vs Nifty]]-AVERAGE(Table2[1Y Return vs Nifty]))/_xlfn.STDEV.P(Table2[1Y Return vs Nifty])</f>
        <v>0.9474264989049932</v>
      </c>
      <c r="I99">
        <v>2.6054319609594301</v>
      </c>
      <c r="J99">
        <f>(Table2[[#This Row],[1M Return vs Nifty]]-AVERAGE(Table2[1M Return vs Nifty]))/_xlfn.STDEV.P(Table2[1M Return vs Nifty])</f>
        <v>0.25276530890446386</v>
      </c>
      <c r="K99">
        <v>58.855799542711502</v>
      </c>
      <c r="L99">
        <f>(Table2[[#This Row],[6M Return vs Nifty]]-AVERAGE(Table2[6M Return vs Nifty]))/_xlfn.STDEV.P(Table2[6M Return vs Nifty])</f>
        <v>1.7422265955179481</v>
      </c>
      <c r="M99">
        <v>0.72310836676469903</v>
      </c>
      <c r="N99">
        <f>(Table2[[#This Row],[1W Return vs Nifty]]-AVERAGE(Table2[1W Return vs Nifty]))/_xlfn.STDEV.P(Table2[1W Return vs Nifty])</f>
        <v>0.18410096434894668</v>
      </c>
      <c r="O99">
        <v>554.67999999999995</v>
      </c>
      <c r="P99">
        <v>530.33281531615603</v>
      </c>
      <c r="Q99">
        <v>399.00547111110501</v>
      </c>
      <c r="R99">
        <v>40.059674373783501</v>
      </c>
      <c r="S99" s="1">
        <f>(Table2[[#This Row],[Close Price]]-Table2[[#This Row],[20D EMA]])/Table2[[#This Row],[20D EMA]]</f>
        <v>-2.457272661714862E-2</v>
      </c>
      <c r="T99" s="1">
        <f>(Table2[[#This Row],[Close Price]]-Table2[[#This Row],[50D EMA]])/Table2[[#This Row],[50D EMA]]</f>
        <v>2.0208413234724904E-2</v>
      </c>
      <c r="U99" s="1">
        <f>(Table2[[#This Row],[Close Price]]-Table2[[#This Row],[200D EMA]])/Table2[[#This Row],[200D EMA]]</f>
        <v>0.35599644409222136</v>
      </c>
      <c r="V99">
        <v>0.27009601141530798</v>
      </c>
      <c r="W99">
        <v>536.1</v>
      </c>
      <c r="X99">
        <v>553.6</v>
      </c>
      <c r="Y99">
        <v>536.35</v>
      </c>
      <c r="Z99">
        <v>555</v>
      </c>
      <c r="AA99">
        <v>526.4</v>
      </c>
      <c r="AB99">
        <v>584</v>
      </c>
      <c r="AC99" s="1">
        <f>(Table2[[#This Row],[Close Price]]/Table2[[#This Row],[Day Low]])-1</f>
        <v>9.2333519865694935E-3</v>
      </c>
      <c r="AD99" s="1">
        <f>(Table2[[#This Row],[Day High]]/Table2[[#This Row],[Close Price]])-1</f>
        <v>2.3195638111080497E-2</v>
      </c>
      <c r="AE99" s="1">
        <f>(Table2[[#This Row],[Close Price]]/Table2[[#This Row],[Current Week Low]])-1</f>
        <v>8.7629346508808492E-3</v>
      </c>
      <c r="AF99" s="1">
        <f>(Table2[[#This Row],[Current Week High]]/Table2[[#This Row],[Close Price]])-1</f>
        <v>2.5783199334627138E-2</v>
      </c>
      <c r="AG99" s="1">
        <f>(Table2[[#This Row],[Close Price]]/Table2[[#This Row],[Current Month Low]])-1</f>
        <v>2.7830547112462023E-2</v>
      </c>
      <c r="AH99" s="1">
        <f>(Table2[[#This Row],[Current Month High]]/Table2[[#This Row],[Close Price]])-1</f>
        <v>7.9382681822382395E-2</v>
      </c>
      <c r="AI99">
        <v>32.089348951239401</v>
      </c>
      <c r="AJ99">
        <v>163.09125656951699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0.36</v>
      </c>
      <c r="AM99" t="s">
        <v>3111</v>
      </c>
      <c r="AN99">
        <v>-4.4000000000000004</v>
      </c>
      <c r="AO99" t="s">
        <v>3110</v>
      </c>
      <c r="AP99">
        <v>7.4535578438333E-2</v>
      </c>
      <c r="AQ99">
        <f>(Table2[[#This Row],[Sharpe Ratio]]-AVERAGE(Table2[Sharpe Ratio]))/_xlfn.STDEV.P(Table2[Sharpe Ratio])</f>
        <v>0.12979517733960885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3.256314545015961</v>
      </c>
      <c r="AS99">
        <f>_xlfn.RANK.AVG(Table2[[#This Row],[1Y Return vs Nifty Z-Score]],Table2[1Y Return vs Nifty Z-Score])</f>
        <v>99</v>
      </c>
      <c r="AT99">
        <f>_xlfn.RANK.AVG(Table2[[#This Row],[6M Return vs Nifty Z-Score]],Table2[6M Return vs Nifty Z-Score])</f>
        <v>45</v>
      </c>
      <c r="AU99">
        <f>_xlfn.RANK.AVG(Table2[[#This Row],[Sharpe Ratio Z-Score]],Table2[Sharpe Ratio Z-Score])</f>
        <v>309</v>
      </c>
      <c r="AV99">
        <f>(Table2[[#This Row],[Rank 1Y]]+Table2[[#This Row],[Rank 6M]]+Table2[[#This Row],[Rank Sharpe]])/3</f>
        <v>151</v>
      </c>
    </row>
    <row r="100" spans="1:48" x14ac:dyDescent="0.3">
      <c r="A100" t="s">
        <v>389</v>
      </c>
      <c r="B100" t="s">
        <v>390</v>
      </c>
      <c r="C100" t="s">
        <v>3070</v>
      </c>
      <c r="D100" t="s">
        <v>212</v>
      </c>
      <c r="E100">
        <v>60166.629317550003</v>
      </c>
      <c r="F100">
        <v>1047.9000000000001</v>
      </c>
      <c r="G100">
        <v>53.5990895272964</v>
      </c>
      <c r="H100">
        <f>(Table2[[#This Row],[1Y Return vs Nifty]]-AVERAGE(Table2[1Y Return vs Nifty]))/_xlfn.STDEV.P(Table2[1Y Return vs Nifty])</f>
        <v>0.2973667408026498</v>
      </c>
      <c r="I100">
        <v>3.3408264463539199</v>
      </c>
      <c r="J100">
        <f>(Table2[[#This Row],[1M Return vs Nifty]]-AVERAGE(Table2[1M Return vs Nifty]))/_xlfn.STDEV.P(Table2[1M Return vs Nifty])</f>
        <v>0.32230982830024052</v>
      </c>
      <c r="K100">
        <v>53.107500414813799</v>
      </c>
      <c r="L100">
        <f>(Table2[[#This Row],[6M Return vs Nifty]]-AVERAGE(Table2[6M Return vs Nifty]))/_xlfn.STDEV.P(Table2[6M Return vs Nifty])</f>
        <v>1.5499038886793635</v>
      </c>
      <c r="M100">
        <v>5.7483653564021697</v>
      </c>
      <c r="N100">
        <f>(Table2[[#This Row],[1W Return vs Nifty]]-AVERAGE(Table2[1W Return vs Nifty]))/_xlfn.STDEV.P(Table2[1W Return vs Nifty])</f>
        <v>1.1364803397436902</v>
      </c>
      <c r="O100">
        <v>1022.18</v>
      </c>
      <c r="P100">
        <v>986.57055460021604</v>
      </c>
      <c r="Q100">
        <v>804.65256739734298</v>
      </c>
      <c r="R100">
        <v>61.9483790422534</v>
      </c>
      <c r="S100" s="1">
        <f>(Table2[[#This Row],[Close Price]]-Table2[[#This Row],[20D EMA]])/Table2[[#This Row],[20D EMA]]</f>
        <v>2.5161908861453114E-2</v>
      </c>
      <c r="T100" s="1">
        <f>(Table2[[#This Row],[Close Price]]-Table2[[#This Row],[50D EMA]])/Table2[[#This Row],[50D EMA]]</f>
        <v>6.2164277165799184E-2</v>
      </c>
      <c r="U100" s="1">
        <f>(Table2[[#This Row],[Close Price]]-Table2[[#This Row],[200D EMA]])/Table2[[#This Row],[200D EMA]]</f>
        <v>0.30230119489886603</v>
      </c>
      <c r="V100">
        <v>0.69413723458301801</v>
      </c>
      <c r="W100">
        <v>1040.05</v>
      </c>
      <c r="X100">
        <v>1080.9000000000001</v>
      </c>
      <c r="Y100">
        <v>997.25</v>
      </c>
      <c r="Z100">
        <v>1051.45</v>
      </c>
      <c r="AA100">
        <v>900</v>
      </c>
      <c r="AB100">
        <v>1051.45</v>
      </c>
      <c r="AC100" s="1">
        <f>(Table2[[#This Row],[Close Price]]/Table2[[#This Row],[Day Low]])-1</f>
        <v>7.5477140522091091E-3</v>
      </c>
      <c r="AD100" s="1">
        <f>(Table2[[#This Row],[Day High]]/Table2[[#This Row],[Close Price]])-1</f>
        <v>3.1491554537646627E-2</v>
      </c>
      <c r="AE100" s="1">
        <f>(Table2[[#This Row],[Close Price]]/Table2[[#This Row],[Current Week Low]])-1</f>
        <v>5.0789671596891628E-2</v>
      </c>
      <c r="AF100" s="1">
        <f>(Table2[[#This Row],[Current Week High]]/Table2[[#This Row],[Close Price]])-1</f>
        <v>3.3877278366256647E-3</v>
      </c>
      <c r="AG100" s="1">
        <f>(Table2[[#This Row],[Close Price]]/Table2[[#This Row],[Current Month Low]])-1</f>
        <v>0.16433333333333344</v>
      </c>
      <c r="AH100" s="1">
        <f>(Table2[[#This Row],[Current Month High]]/Table2[[#This Row],[Close Price]])-1</f>
        <v>3.3877278366256647E-3</v>
      </c>
      <c r="AI100">
        <v>15.5255729390938</v>
      </c>
      <c r="AJ100">
        <v>90.493984688297402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0.18</v>
      </c>
      <c r="AM100" t="s">
        <v>3111</v>
      </c>
      <c r="AN100">
        <v>0.53</v>
      </c>
      <c r="AO100" t="s">
        <v>3111</v>
      </c>
      <c r="AP100">
        <v>0.121852102977155</v>
      </c>
      <c r="AQ100">
        <f>(Table2[[#This Row],[Sharpe Ratio]]-AVERAGE(Table2[Sharpe Ratio]))/_xlfn.STDEV.P(Table2[Sharpe Ratio])</f>
        <v>0.66895017618065167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3.975010973706596</v>
      </c>
      <c r="AS100">
        <f>_xlfn.RANK.AVG(Table2[[#This Row],[1Y Return vs Nifty Z-Score]],Table2[1Y Return vs Nifty Z-Score])</f>
        <v>213</v>
      </c>
      <c r="AT100">
        <f>_xlfn.RANK.AVG(Table2[[#This Row],[6M Return vs Nifty Z-Score]],Table2[6M Return vs Nifty Z-Score])</f>
        <v>59</v>
      </c>
      <c r="AU100">
        <f>_xlfn.RANK.AVG(Table2[[#This Row],[Sharpe Ratio Z-Score]],Table2[Sharpe Ratio Z-Score])</f>
        <v>182</v>
      </c>
      <c r="AV100">
        <f>(Table2[[#This Row],[Rank 1Y]]+Table2[[#This Row],[Rank 6M]]+Table2[[#This Row],[Rank Sharpe]])/3</f>
        <v>151.33333333333334</v>
      </c>
    </row>
    <row r="101" spans="1:48" x14ac:dyDescent="0.3">
      <c r="A101" t="s">
        <v>1495</v>
      </c>
      <c r="B101" t="s">
        <v>1496</v>
      </c>
      <c r="C101" t="s">
        <v>3063</v>
      </c>
      <c r="D101" t="s">
        <v>304</v>
      </c>
      <c r="E101">
        <v>6573.9540416</v>
      </c>
      <c r="F101">
        <v>1336.1</v>
      </c>
      <c r="G101">
        <v>88.839159318953605</v>
      </c>
      <c r="H101">
        <f>(Table2[[#This Row],[1Y Return vs Nifty]]-AVERAGE(Table2[1Y Return vs Nifty]))/_xlfn.STDEV.P(Table2[1Y Return vs Nifty])</f>
        <v>0.8291837334236164</v>
      </c>
      <c r="I101">
        <v>5.8151911325677998</v>
      </c>
      <c r="J101">
        <f>(Table2[[#This Row],[1M Return vs Nifty]]-AVERAGE(Table2[1M Return vs Nifty]))/_xlfn.STDEV.P(Table2[1M Return vs Nifty])</f>
        <v>0.55630465193604395</v>
      </c>
      <c r="K101">
        <v>46.710167437989</v>
      </c>
      <c r="L101">
        <f>(Table2[[#This Row],[6M Return vs Nifty]]-AVERAGE(Table2[6M Return vs Nifty]))/_xlfn.STDEV.P(Table2[6M Return vs Nifty])</f>
        <v>1.3358662460174624</v>
      </c>
      <c r="M101">
        <v>9.1443911819334307</v>
      </c>
      <c r="N101">
        <f>(Table2[[#This Row],[1W Return vs Nifty]]-AVERAGE(Table2[1W Return vs Nifty]))/_xlfn.STDEV.P(Table2[1W Return vs Nifty])</f>
        <v>1.7800902011325321</v>
      </c>
      <c r="O101">
        <v>1207.46</v>
      </c>
      <c r="P101">
        <v>1145.65429016706</v>
      </c>
      <c r="Q101">
        <v>938.78092943068202</v>
      </c>
      <c r="R101">
        <v>71.314747140315305</v>
      </c>
      <c r="S101" s="1">
        <f>(Table2[[#This Row],[Close Price]]-Table2[[#This Row],[20D EMA]])/Table2[[#This Row],[20D EMA]]</f>
        <v>0.10653769068954655</v>
      </c>
      <c r="T101" s="1">
        <f>(Table2[[#This Row],[Close Price]]-Table2[[#This Row],[50D EMA]])/Table2[[#This Row],[50D EMA]]</f>
        <v>0.16623313984637458</v>
      </c>
      <c r="U101" s="1">
        <f>(Table2[[#This Row],[Close Price]]-Table2[[#This Row],[200D EMA]])/Table2[[#This Row],[200D EMA]]</f>
        <v>0.4232287407140552</v>
      </c>
      <c r="V101">
        <v>0.96793084608671198</v>
      </c>
      <c r="W101">
        <v>1305.75</v>
      </c>
      <c r="X101">
        <v>1355</v>
      </c>
      <c r="Y101">
        <v>1225.05</v>
      </c>
      <c r="Z101">
        <v>1388</v>
      </c>
      <c r="AA101">
        <v>1065.45</v>
      </c>
      <c r="AB101">
        <v>1388</v>
      </c>
      <c r="AC101" s="1">
        <f>(Table2[[#This Row],[Close Price]]/Table2[[#This Row],[Day Low]])-1</f>
        <v>2.3243346735592585E-2</v>
      </c>
      <c r="AD101" s="1">
        <f>(Table2[[#This Row],[Day High]]/Table2[[#This Row],[Close Price]])-1</f>
        <v>1.4145647780854809E-2</v>
      </c>
      <c r="AE101" s="1">
        <f>(Table2[[#This Row],[Close Price]]/Table2[[#This Row],[Current Week Low]])-1</f>
        <v>9.0649361250561222E-2</v>
      </c>
      <c r="AF101" s="1">
        <f>(Table2[[#This Row],[Current Week High]]/Table2[[#This Row],[Close Price]])-1</f>
        <v>3.884439787441063E-2</v>
      </c>
      <c r="AG101" s="1">
        <f>(Table2[[#This Row],[Close Price]]/Table2[[#This Row],[Current Month Low]])-1</f>
        <v>0.25402412126331586</v>
      </c>
      <c r="AH101" s="1">
        <f>(Table2[[#This Row],[Current Month High]]/Table2[[#This Row],[Close Price]])-1</f>
        <v>3.884439787441063E-2</v>
      </c>
      <c r="AI101">
        <v>4.6628908371479403</v>
      </c>
      <c r="AJ101">
        <v>146.89206014749499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0.26</v>
      </c>
      <c r="AM101" t="s">
        <v>3111</v>
      </c>
      <c r="AN101">
        <v>7.26</v>
      </c>
      <c r="AO101" t="s">
        <v>3111</v>
      </c>
      <c r="AP101">
        <v>8.7513904097897999E-2</v>
      </c>
      <c r="AQ101">
        <f>(Table2[[#This Row],[Sharpe Ratio]]-AVERAGE(Table2[Sharpe Ratio]))/_xlfn.STDEV.P(Table2[Sharpe Ratio])</f>
        <v>0.27767859067442202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4.7791234231840773</v>
      </c>
      <c r="AS101">
        <f>_xlfn.RANK.AVG(Table2[[#This Row],[1Y Return vs Nifty Z-Score]],Table2[1Y Return vs Nifty Z-Score])</f>
        <v>113</v>
      </c>
      <c r="AT101">
        <f>_xlfn.RANK.AVG(Table2[[#This Row],[6M Return vs Nifty Z-Score]],Table2[6M Return vs Nifty Z-Score])</f>
        <v>75</v>
      </c>
      <c r="AU101">
        <f>_xlfn.RANK.AVG(Table2[[#This Row],[Sharpe Ratio Z-Score]],Table2[Sharpe Ratio Z-Score])</f>
        <v>269</v>
      </c>
      <c r="AV101">
        <f>(Table2[[#This Row],[Rank 1Y]]+Table2[[#This Row],[Rank 6M]]+Table2[[#This Row],[Rank Sharpe]])/3</f>
        <v>152.33333333333334</v>
      </c>
    </row>
    <row r="102" spans="1:48" x14ac:dyDescent="0.3">
      <c r="A102" t="s">
        <v>293</v>
      </c>
      <c r="B102" t="s">
        <v>294</v>
      </c>
      <c r="C102" t="s">
        <v>3064</v>
      </c>
      <c r="D102" t="s">
        <v>295</v>
      </c>
      <c r="E102">
        <v>93061.396115199997</v>
      </c>
      <c r="F102">
        <v>10732</v>
      </c>
      <c r="G102">
        <v>144.016158128858</v>
      </c>
      <c r="H102">
        <f>(Table2[[#This Row],[1Y Return vs Nifty]]-AVERAGE(Table2[1Y Return vs Nifty]))/_xlfn.STDEV.P(Table2[1Y Return vs Nifty])</f>
        <v>1.6618740698054408</v>
      </c>
      <c r="I102">
        <v>1.50572070972868</v>
      </c>
      <c r="J102">
        <f>(Table2[[#This Row],[1M Return vs Nifty]]-AVERAGE(Table2[1M Return vs Nifty]))/_xlfn.STDEV.P(Table2[1M Return vs Nifty])</f>
        <v>0.14876821352245956</v>
      </c>
      <c r="K102">
        <v>26.7273399957705</v>
      </c>
      <c r="L102">
        <f>(Table2[[#This Row],[6M Return vs Nifty]]-AVERAGE(Table2[6M Return vs Nifty]))/_xlfn.STDEV.P(Table2[6M Return vs Nifty])</f>
        <v>0.66729431222156943</v>
      </c>
      <c r="M102">
        <v>5.0686822246777004</v>
      </c>
      <c r="N102">
        <f>(Table2[[#This Row],[1W Return vs Nifty]]-AVERAGE(Table2[1W Return vs Nifty]))/_xlfn.STDEV.P(Table2[1W Return vs Nifty])</f>
        <v>1.0076677839295463</v>
      </c>
      <c r="O102">
        <v>10510.05</v>
      </c>
      <c r="P102">
        <v>9963.2728784559204</v>
      </c>
      <c r="Q102">
        <v>7732.0509245006097</v>
      </c>
      <c r="R102">
        <v>58.129427075642901</v>
      </c>
      <c r="S102" s="1">
        <f>(Table2[[#This Row],[Close Price]]-Table2[[#This Row],[20D EMA]])/Table2[[#This Row],[20D EMA]]</f>
        <v>2.1117882407790708E-2</v>
      </c>
      <c r="T102" s="1">
        <f>(Table2[[#This Row],[Close Price]]-Table2[[#This Row],[50D EMA]])/Table2[[#This Row],[50D EMA]]</f>
        <v>7.7156084242792994E-2</v>
      </c>
      <c r="U102" s="1">
        <f>(Table2[[#This Row],[Close Price]]-Table2[[#This Row],[200D EMA]])/Table2[[#This Row],[200D EMA]]</f>
        <v>0.38798878910554357</v>
      </c>
      <c r="V102">
        <v>0.81034561619325096</v>
      </c>
      <c r="W102">
        <v>10632</v>
      </c>
      <c r="X102">
        <v>10897</v>
      </c>
      <c r="Y102">
        <v>10455.049999999999</v>
      </c>
      <c r="Z102">
        <v>10945</v>
      </c>
      <c r="AA102">
        <v>9605.0499999999993</v>
      </c>
      <c r="AB102">
        <v>11222.95</v>
      </c>
      <c r="AC102" s="1">
        <f>(Table2[[#This Row],[Close Price]]/Table2[[#This Row],[Day Low]])-1</f>
        <v>9.4055680963129884E-3</v>
      </c>
      <c r="AD102" s="1">
        <f>(Table2[[#This Row],[Day High]]/Table2[[#This Row],[Close Price]])-1</f>
        <v>1.5374580693253925E-2</v>
      </c>
      <c r="AE102" s="1">
        <f>(Table2[[#This Row],[Close Price]]/Table2[[#This Row],[Current Week Low]])-1</f>
        <v>2.6489591154513992E-2</v>
      </c>
      <c r="AF102" s="1">
        <f>(Table2[[#This Row],[Current Week High]]/Table2[[#This Row],[Close Price]])-1</f>
        <v>1.9847185985836679E-2</v>
      </c>
      <c r="AG102" s="1">
        <f>(Table2[[#This Row],[Close Price]]/Table2[[#This Row],[Current Month Low]])-1</f>
        <v>0.11732890510720928</v>
      </c>
      <c r="AH102" s="1">
        <f>(Table2[[#This Row],[Current Month High]]/Table2[[#This Row],[Close Price]])-1</f>
        <v>4.5746366008199812E-2</v>
      </c>
      <c r="AI102">
        <v>6.60530716238687</v>
      </c>
      <c r="AJ102">
        <v>177.464588502894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0.23</v>
      </c>
      <c r="AM102" t="s">
        <v>3111</v>
      </c>
      <c r="AN102">
        <v>-3.26</v>
      </c>
      <c r="AO102" t="s">
        <v>3110</v>
      </c>
      <c r="AP102">
        <v>8.9216210932617002E-2</v>
      </c>
      <c r="AQ102">
        <f>(Table2[[#This Row],[Sharpe Ratio]]-AVERAGE(Table2[Sharpe Ratio]))/_xlfn.STDEV.P(Table2[Sharpe Ratio])</f>
        <v>0.29707577270428526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3.7826801521833016</v>
      </c>
      <c r="AS102">
        <f>_xlfn.RANK.AVG(Table2[[#This Row],[1Y Return vs Nifty Z-Score]],Table2[1Y Return vs Nifty Z-Score])</f>
        <v>43</v>
      </c>
      <c r="AT102">
        <f>_xlfn.RANK.AVG(Table2[[#This Row],[6M Return vs Nifty Z-Score]],Table2[6M Return vs Nifty Z-Score])</f>
        <v>153</v>
      </c>
      <c r="AU102">
        <f>_xlfn.RANK.AVG(Table2[[#This Row],[Sharpe Ratio Z-Score]],Table2[Sharpe Ratio Z-Score])</f>
        <v>262</v>
      </c>
      <c r="AV102">
        <f>(Table2[[#This Row],[Rank 1Y]]+Table2[[#This Row],[Rank 6M]]+Table2[[#This Row],[Rank Sharpe]])/3</f>
        <v>152.66666666666666</v>
      </c>
    </row>
    <row r="103" spans="1:48" x14ac:dyDescent="0.3">
      <c r="A103" t="s">
        <v>894</v>
      </c>
      <c r="B103" t="s">
        <v>895</v>
      </c>
      <c r="C103" t="s">
        <v>3069</v>
      </c>
      <c r="D103" t="s">
        <v>54</v>
      </c>
      <c r="E103">
        <v>16395.031793819999</v>
      </c>
      <c r="F103">
        <v>676.45</v>
      </c>
      <c r="G103">
        <v>110.797250419164</v>
      </c>
      <c r="H103">
        <f>(Table2[[#This Row],[1Y Return vs Nifty]]-AVERAGE(Table2[1Y Return vs Nifty]))/_xlfn.STDEV.P(Table2[1Y Return vs Nifty])</f>
        <v>1.1605589560508911</v>
      </c>
      <c r="I103">
        <v>34.205607490239402</v>
      </c>
      <c r="J103">
        <f>(Table2[[#This Row],[1M Return vs Nifty]]-AVERAGE(Table2[1M Return vs Nifty]))/_xlfn.STDEV.P(Table2[1M Return vs Nifty])</f>
        <v>3.2411192653895782</v>
      </c>
      <c r="K103">
        <v>44.881527360642501</v>
      </c>
      <c r="L103">
        <f>(Table2[[#This Row],[6M Return vs Nifty]]-AVERAGE(Table2[6M Return vs Nifty]))/_xlfn.STDEV.P(Table2[6M Return vs Nifty])</f>
        <v>1.2746848423215453</v>
      </c>
      <c r="M103">
        <v>5.3532418319426496</v>
      </c>
      <c r="N103">
        <f>(Table2[[#This Row],[1W Return vs Nifty]]-AVERAGE(Table2[1W Return vs Nifty]))/_xlfn.STDEV.P(Table2[1W Return vs Nifty])</f>
        <v>1.0615971056713818</v>
      </c>
      <c r="O103">
        <v>610.58000000000004</v>
      </c>
      <c r="P103">
        <v>542.80384539695001</v>
      </c>
      <c r="Q103">
        <v>449.40054951242797</v>
      </c>
      <c r="R103">
        <v>78.734663346277401</v>
      </c>
      <c r="S103" s="1">
        <f>(Table2[[#This Row],[Close Price]]-Table2[[#This Row],[20D EMA]])/Table2[[#This Row],[20D EMA]]</f>
        <v>0.10788103115070916</v>
      </c>
      <c r="T103" s="1">
        <f>(Table2[[#This Row],[Close Price]]-Table2[[#This Row],[50D EMA]])/Table2[[#This Row],[50D EMA]]</f>
        <v>0.24621445801533554</v>
      </c>
      <c r="U103" s="1">
        <f>(Table2[[#This Row],[Close Price]]-Table2[[#This Row],[200D EMA]])/Table2[[#This Row],[200D EMA]]</f>
        <v>0.50522735393605278</v>
      </c>
      <c r="V103">
        <v>1.7041639332798499</v>
      </c>
      <c r="W103">
        <v>665.2</v>
      </c>
      <c r="X103">
        <v>679</v>
      </c>
      <c r="Y103">
        <v>658.75</v>
      </c>
      <c r="Z103">
        <v>697.55</v>
      </c>
      <c r="AA103">
        <v>622.1</v>
      </c>
      <c r="AB103">
        <v>697.55</v>
      </c>
      <c r="AC103" s="1">
        <f>(Table2[[#This Row],[Close Price]]/Table2[[#This Row],[Day Low]])-1</f>
        <v>1.6912206855081102E-2</v>
      </c>
      <c r="AD103" s="1">
        <f>(Table2[[#This Row],[Day High]]/Table2[[#This Row],[Close Price]])-1</f>
        <v>3.7696799467810127E-3</v>
      </c>
      <c r="AE103" s="1">
        <f>(Table2[[#This Row],[Close Price]]/Table2[[#This Row],[Current Week Low]])-1</f>
        <v>2.686907020872864E-2</v>
      </c>
      <c r="AF103" s="1">
        <f>(Table2[[#This Row],[Current Week High]]/Table2[[#This Row],[Close Price]])-1</f>
        <v>3.1192253677285731E-2</v>
      </c>
      <c r="AG103" s="1">
        <f>(Table2[[#This Row],[Close Price]]/Table2[[#This Row],[Current Month Low]])-1</f>
        <v>8.7365375341585061E-2</v>
      </c>
      <c r="AH103" s="1">
        <f>(Table2[[#This Row],[Current Month High]]/Table2[[#This Row],[Close Price]])-1</f>
        <v>3.1192253677285731E-2</v>
      </c>
      <c r="AI103">
        <v>1.2262371208823</v>
      </c>
      <c r="AJ103">
        <v>139.52033368091699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0.36</v>
      </c>
      <c r="AM103" t="s">
        <v>3111</v>
      </c>
      <c r="AN103">
        <v>20.13</v>
      </c>
      <c r="AO103" t="s">
        <v>3111</v>
      </c>
      <c r="AP103">
        <v>7.9054969654371005E-2</v>
      </c>
      <c r="AQ103">
        <f>(Table2[[#This Row],[Sharpe Ratio]]-AVERAGE(Table2[Sharpe Ratio]))/_xlfn.STDEV.P(Table2[Sharpe Ratio])</f>
        <v>0.18129203577531197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6.9192522052087089</v>
      </c>
      <c r="AS103">
        <f>_xlfn.RANK.AVG(Table2[[#This Row],[1Y Return vs Nifty Z-Score]],Table2[1Y Return vs Nifty Z-Score])</f>
        <v>86</v>
      </c>
      <c r="AT103">
        <f>_xlfn.RANK.AVG(Table2[[#This Row],[6M Return vs Nifty Z-Score]],Table2[6M Return vs Nifty Z-Score])</f>
        <v>79</v>
      </c>
      <c r="AU103">
        <f>_xlfn.RANK.AVG(Table2[[#This Row],[Sharpe Ratio Z-Score]],Table2[Sharpe Ratio Z-Score])</f>
        <v>295</v>
      </c>
      <c r="AV103">
        <f>(Table2[[#This Row],[Rank 1Y]]+Table2[[#This Row],[Rank 6M]]+Table2[[#This Row],[Rank Sharpe]])/3</f>
        <v>153.33333333333334</v>
      </c>
    </row>
    <row r="104" spans="1:48" x14ac:dyDescent="0.3">
      <c r="A104" t="s">
        <v>713</v>
      </c>
      <c r="B104" t="s">
        <v>714</v>
      </c>
      <c r="C104" t="s">
        <v>3071</v>
      </c>
      <c r="D104" t="s">
        <v>63</v>
      </c>
      <c r="E104">
        <v>23299.55144811</v>
      </c>
      <c r="F104">
        <v>175.77</v>
      </c>
      <c r="G104">
        <v>102.455622363473</v>
      </c>
      <c r="H104">
        <f>(Table2[[#This Row],[1Y Return vs Nifty]]-AVERAGE(Table2[1Y Return vs Nifty]))/_xlfn.STDEV.P(Table2[1Y Return vs Nifty])</f>
        <v>1.0346732931572693</v>
      </c>
      <c r="I104">
        <v>-3.8927906892533501</v>
      </c>
      <c r="J104">
        <f>(Table2[[#This Row],[1M Return vs Nifty]]-AVERAGE(Table2[1M Return vs Nifty]))/_xlfn.STDEV.P(Table2[1M Return vs Nifty])</f>
        <v>-0.36175625756251262</v>
      </c>
      <c r="K104">
        <v>29.4598759147941</v>
      </c>
      <c r="L104">
        <f>(Table2[[#This Row],[6M Return vs Nifty]]-AVERAGE(Table2[6M Return vs Nifty]))/_xlfn.STDEV.P(Table2[6M Return vs Nifty])</f>
        <v>0.75871765202825714</v>
      </c>
      <c r="M104">
        <v>2.21972809473362</v>
      </c>
      <c r="N104">
        <f>(Table2[[#This Row],[1W Return vs Nifty]]-AVERAGE(Table2[1W Return vs Nifty]))/_xlfn.STDEV.P(Table2[1W Return vs Nifty])</f>
        <v>0.46773815239041217</v>
      </c>
      <c r="O104">
        <v>173.35</v>
      </c>
      <c r="P104">
        <v>165.32870367814201</v>
      </c>
      <c r="Q104">
        <v>137.517066541563</v>
      </c>
      <c r="R104">
        <v>53.500014035594802</v>
      </c>
      <c r="S104" s="1">
        <f>(Table2[[#This Row],[Close Price]]-Table2[[#This Row],[20D EMA]])/Table2[[#This Row],[20D EMA]]</f>
        <v>1.3960196134987113E-2</v>
      </c>
      <c r="T104" s="1">
        <f>(Table2[[#This Row],[Close Price]]-Table2[[#This Row],[50D EMA]])/Table2[[#This Row],[50D EMA]]</f>
        <v>6.3154770403237859E-2</v>
      </c>
      <c r="U104" s="1">
        <f>(Table2[[#This Row],[Close Price]]-Table2[[#This Row],[200D EMA]])/Table2[[#This Row],[200D EMA]]</f>
        <v>0.2781686260510472</v>
      </c>
      <c r="V104">
        <v>1.17396954142132</v>
      </c>
      <c r="W104">
        <v>169.59</v>
      </c>
      <c r="X104">
        <v>175.77</v>
      </c>
      <c r="Y104">
        <v>171.11</v>
      </c>
      <c r="Z104">
        <v>180.8</v>
      </c>
      <c r="AA104">
        <v>166.75</v>
      </c>
      <c r="AB104">
        <v>183</v>
      </c>
      <c r="AC104" s="1">
        <f>(Table2[[#This Row],[Close Price]]/Table2[[#This Row],[Day Low]])-1</f>
        <v>3.6440827879002269E-2</v>
      </c>
      <c r="AD104" s="1">
        <f>(Table2[[#This Row],[Day High]]/Table2[[#This Row],[Close Price]])-1</f>
        <v>0</v>
      </c>
      <c r="AE104" s="1">
        <f>(Table2[[#This Row],[Close Price]]/Table2[[#This Row],[Current Week Low]])-1</f>
        <v>2.7233943077552336E-2</v>
      </c>
      <c r="AF104" s="1">
        <f>(Table2[[#This Row],[Current Week High]]/Table2[[#This Row],[Close Price]])-1</f>
        <v>2.8616942595437234E-2</v>
      </c>
      <c r="AG104" s="1">
        <f>(Table2[[#This Row],[Close Price]]/Table2[[#This Row],[Current Month Low]])-1</f>
        <v>5.4092953523238396E-2</v>
      </c>
      <c r="AH104" s="1">
        <f>(Table2[[#This Row],[Current Month High]]/Table2[[#This Row],[Close Price]])-1</f>
        <v>4.1133299197815276E-2</v>
      </c>
      <c r="AI104">
        <v>7.9793791325787096</v>
      </c>
      <c r="AJ104">
        <v>132.67275097783499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0.19</v>
      </c>
      <c r="AM104" t="s">
        <v>3111</v>
      </c>
      <c r="AN104">
        <v>5.33</v>
      </c>
      <c r="AO104" t="s">
        <v>3111</v>
      </c>
      <c r="AP104">
        <v>9.9136371540139004E-2</v>
      </c>
      <c r="AQ104">
        <f>(Table2[[#This Row],[Sharpe Ratio]]-AVERAGE(Table2[Sharpe Ratio]))/_xlfn.STDEV.P(Table2[Sharpe Ratio])</f>
        <v>0.41011248097864667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2.3094853209920725</v>
      </c>
      <c r="AS104">
        <f>_xlfn.RANK.AVG(Table2[[#This Row],[1Y Return vs Nifty Z-Score]],Table2[1Y Return vs Nifty Z-Score])</f>
        <v>94</v>
      </c>
      <c r="AT104">
        <f>_xlfn.RANK.AVG(Table2[[#This Row],[6M Return vs Nifty Z-Score]],Table2[6M Return vs Nifty Z-Score])</f>
        <v>136</v>
      </c>
      <c r="AU104">
        <f>_xlfn.RANK.AVG(Table2[[#This Row],[Sharpe Ratio Z-Score]],Table2[Sharpe Ratio Z-Score])</f>
        <v>231</v>
      </c>
      <c r="AV104">
        <f>(Table2[[#This Row],[Rank 1Y]]+Table2[[#This Row],[Rank 6M]]+Table2[[#This Row],[Rank Sharpe]])/3</f>
        <v>153.66666666666666</v>
      </c>
    </row>
    <row r="105" spans="1:48" x14ac:dyDescent="0.3">
      <c r="A105" t="s">
        <v>382</v>
      </c>
      <c r="B105" t="s">
        <v>383</v>
      </c>
      <c r="C105" t="s">
        <v>3079</v>
      </c>
      <c r="D105" t="s">
        <v>384</v>
      </c>
      <c r="E105">
        <v>62180.381341530003</v>
      </c>
      <c r="F105">
        <v>960.95</v>
      </c>
      <c r="G105">
        <v>111.94988881398299</v>
      </c>
      <c r="H105">
        <f>(Table2[[#This Row],[1Y Return vs Nifty]]-AVERAGE(Table2[1Y Return vs Nifty]))/_xlfn.STDEV.P(Table2[1Y Return vs Nifty])</f>
        <v>1.1779537196917174</v>
      </c>
      <c r="I105">
        <v>-8.4185736045162791</v>
      </c>
      <c r="J105">
        <f>(Table2[[#This Row],[1M Return vs Nifty]]-AVERAGE(Table2[1M Return vs Nifty]))/_xlfn.STDEV.P(Table2[1M Return vs Nifty])</f>
        <v>-0.78974885742915246</v>
      </c>
      <c r="K105">
        <v>13.2602445011381</v>
      </c>
      <c r="L105">
        <f>(Table2[[#This Row],[6M Return vs Nifty]]-AVERAGE(Table2[6M Return vs Nifty]))/_xlfn.STDEV.P(Table2[6M Return vs Nifty])</f>
        <v>0.21672133382323591</v>
      </c>
      <c r="M105">
        <v>3.6672035374297298</v>
      </c>
      <c r="N105">
        <f>(Table2[[#This Row],[1W Return vs Nifty]]-AVERAGE(Table2[1W Return vs Nifty]))/_xlfn.STDEV.P(Table2[1W Return vs Nifty])</f>
        <v>0.74206158716336723</v>
      </c>
      <c r="O105">
        <v>991.76</v>
      </c>
      <c r="P105">
        <v>949.22336737816704</v>
      </c>
      <c r="Q105">
        <v>776.41187206400298</v>
      </c>
      <c r="R105">
        <v>40.900965154139797</v>
      </c>
      <c r="S105" s="1">
        <f>(Table2[[#This Row],[Close Price]]-Table2[[#This Row],[20D EMA]])/Table2[[#This Row],[20D EMA]]</f>
        <v>-3.1065983705735205E-2</v>
      </c>
      <c r="T105" s="1">
        <f>(Table2[[#This Row],[Close Price]]-Table2[[#This Row],[50D EMA]])/Table2[[#This Row],[50D EMA]]</f>
        <v>1.2353923243822925E-2</v>
      </c>
      <c r="U105" s="1">
        <f>(Table2[[#This Row],[Close Price]]-Table2[[#This Row],[200D EMA]])/Table2[[#This Row],[200D EMA]]</f>
        <v>0.23768071377556782</v>
      </c>
      <c r="V105">
        <v>0.22319065126770701</v>
      </c>
      <c r="W105">
        <v>916.6</v>
      </c>
      <c r="X105">
        <v>959.9</v>
      </c>
      <c r="Y105">
        <v>920.3</v>
      </c>
      <c r="Z105">
        <v>1023.8</v>
      </c>
      <c r="AA105">
        <v>920.3</v>
      </c>
      <c r="AB105">
        <v>1039</v>
      </c>
      <c r="AC105" s="1">
        <f>(Table2[[#This Row],[Close Price]]/Table2[[#This Row],[Day Low]])-1</f>
        <v>4.8385337115426585E-2</v>
      </c>
      <c r="AD105" s="1">
        <f>(Table2[[#This Row],[Day High]]/Table2[[#This Row],[Close Price]])-1</f>
        <v>-1.0926687132525315E-3</v>
      </c>
      <c r="AE105" s="1">
        <f>(Table2[[#This Row],[Close Price]]/Table2[[#This Row],[Current Week Low]])-1</f>
        <v>4.4170379224166112E-2</v>
      </c>
      <c r="AF105" s="1">
        <f>(Table2[[#This Row],[Current Week High]]/Table2[[#This Row],[Close Price]])-1</f>
        <v>6.540402726468586E-2</v>
      </c>
      <c r="AG105" s="1">
        <f>(Table2[[#This Row],[Close Price]]/Table2[[#This Row],[Current Month Low]])-1</f>
        <v>4.4170379224166112E-2</v>
      </c>
      <c r="AH105" s="1">
        <f>(Table2[[#This Row],[Current Month High]]/Table2[[#This Row],[Close Price]])-1</f>
        <v>8.1221707685103173E-2</v>
      </c>
      <c r="AI105">
        <v>19.512686266612899</v>
      </c>
      <c r="AJ105">
        <v>140.39695026019601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0.34</v>
      </c>
      <c r="AM105" t="s">
        <v>3111</v>
      </c>
      <c r="AN105">
        <v>-5.15</v>
      </c>
      <c r="AO105" t="s">
        <v>3110</v>
      </c>
      <c r="AP105">
        <v>0.15039746189054501</v>
      </c>
      <c r="AQ105">
        <f>(Table2[[#This Row],[Sharpe Ratio]]-AVERAGE(Table2[Sharpe Ratio]))/_xlfn.STDEV.P(Table2[Sharpe Ratio])</f>
        <v>0.9942144068457448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2.3412021900949131</v>
      </c>
      <c r="AS105">
        <f>_xlfn.RANK.AVG(Table2[[#This Row],[1Y Return vs Nifty Z-Score]],Table2[1Y Return vs Nifty Z-Score])</f>
        <v>84</v>
      </c>
      <c r="AT105">
        <f>_xlfn.RANK.AVG(Table2[[#This Row],[6M Return vs Nifty Z-Score]],Table2[6M Return vs Nifty Z-Score])</f>
        <v>261</v>
      </c>
      <c r="AU105">
        <f>_xlfn.RANK.AVG(Table2[[#This Row],[Sharpe Ratio Z-Score]],Table2[Sharpe Ratio Z-Score])</f>
        <v>117</v>
      </c>
      <c r="AV105">
        <f>(Table2[[#This Row],[Rank 1Y]]+Table2[[#This Row],[Rank 6M]]+Table2[[#This Row],[Rank Sharpe]])/3</f>
        <v>154</v>
      </c>
    </row>
    <row r="106" spans="1:48" x14ac:dyDescent="0.3">
      <c r="A106" t="s">
        <v>1493</v>
      </c>
      <c r="B106" t="s">
        <v>1494</v>
      </c>
      <c r="C106" t="s">
        <v>3068</v>
      </c>
      <c r="D106" t="s">
        <v>46</v>
      </c>
      <c r="E106">
        <v>6575.9413582249999</v>
      </c>
      <c r="F106">
        <v>234.25</v>
      </c>
      <c r="G106">
        <v>144.33154571957499</v>
      </c>
      <c r="H106">
        <f>(Table2[[#This Row],[1Y Return vs Nifty]]-AVERAGE(Table2[1Y Return vs Nifty]))/_xlfn.STDEV.P(Table2[1Y Return vs Nifty])</f>
        <v>1.666633665373688</v>
      </c>
      <c r="I106">
        <v>4.2305444215982098</v>
      </c>
      <c r="J106">
        <f>(Table2[[#This Row],[1M Return vs Nifty]]-AVERAGE(Table2[1M Return vs Nifty]))/_xlfn.STDEV.P(Table2[1M Return vs Nifty])</f>
        <v>0.40644835560093939</v>
      </c>
      <c r="K106">
        <v>26.3868721654148</v>
      </c>
      <c r="L106">
        <f>(Table2[[#This Row],[6M Return vs Nifty]]-AVERAGE(Table2[6M Return vs Nifty]))/_xlfn.STDEV.P(Table2[6M Return vs Nifty])</f>
        <v>0.65590316968208651</v>
      </c>
      <c r="M106">
        <v>-0.76155458283383504</v>
      </c>
      <c r="N106">
        <f>(Table2[[#This Row],[1W Return vs Nifty]]-AVERAGE(Table2[1W Return vs Nifty]))/_xlfn.STDEV.P(Table2[1W Return vs Nifty])</f>
        <v>-9.7270192494591165E-2</v>
      </c>
      <c r="O106">
        <v>241.3</v>
      </c>
      <c r="P106">
        <v>229.251060834421</v>
      </c>
      <c r="Q106">
        <v>182.77614917143899</v>
      </c>
      <c r="R106">
        <v>40.2496539376695</v>
      </c>
      <c r="S106" s="1">
        <f>(Table2[[#This Row],[Close Price]]-Table2[[#This Row],[20D EMA]])/Table2[[#This Row],[20D EMA]]</f>
        <v>-2.921674264401165E-2</v>
      </c>
      <c r="T106" s="1">
        <f>(Table2[[#This Row],[Close Price]]-Table2[[#This Row],[50D EMA]])/Table2[[#This Row],[50D EMA]]</f>
        <v>2.1805522501767351E-2</v>
      </c>
      <c r="U106" s="1">
        <f>(Table2[[#This Row],[Close Price]]-Table2[[#This Row],[200D EMA]])/Table2[[#This Row],[200D EMA]]</f>
        <v>0.2816223618995275</v>
      </c>
      <c r="V106">
        <v>0.51406290184655301</v>
      </c>
      <c r="W106">
        <v>231.55</v>
      </c>
      <c r="X106">
        <v>243.45</v>
      </c>
      <c r="Y106">
        <v>230.25</v>
      </c>
      <c r="Z106">
        <v>248.25</v>
      </c>
      <c r="AA106">
        <v>229.1</v>
      </c>
      <c r="AB106">
        <v>259.85000000000002</v>
      </c>
      <c r="AC106" s="1">
        <f>(Table2[[#This Row],[Close Price]]/Table2[[#This Row],[Day Low]])-1</f>
        <v>1.1660548477650634E-2</v>
      </c>
      <c r="AD106" s="1">
        <f>(Table2[[#This Row],[Day High]]/Table2[[#This Row],[Close Price]])-1</f>
        <v>3.9274279615794994E-2</v>
      </c>
      <c r="AE106" s="1">
        <f>(Table2[[#This Row],[Close Price]]/Table2[[#This Row],[Current Week Low]])-1</f>
        <v>1.7372421281216077E-2</v>
      </c>
      <c r="AF106" s="1">
        <f>(Table2[[#This Row],[Current Week High]]/Table2[[#This Row],[Close Price]])-1</f>
        <v>5.9765208110992507E-2</v>
      </c>
      <c r="AG106" s="1">
        <f>(Table2[[#This Row],[Close Price]]/Table2[[#This Row],[Current Month Low]])-1</f>
        <v>2.2479266695766054E-2</v>
      </c>
      <c r="AH106" s="1">
        <f>(Table2[[#This Row],[Current Month High]]/Table2[[#This Row],[Close Price]])-1</f>
        <v>0.10928495197438637</v>
      </c>
      <c r="AI106">
        <v>10.6859352737634</v>
      </c>
      <c r="AJ106">
        <v>176.16638560989301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0.26</v>
      </c>
      <c r="AM106" t="s">
        <v>3111</v>
      </c>
      <c r="AN106">
        <v>-11.19</v>
      </c>
      <c r="AO106" t="s">
        <v>3110</v>
      </c>
      <c r="AP106">
        <v>8.7783975592927999E-2</v>
      </c>
      <c r="AQ106">
        <f>(Table2[[#This Row],[Sharpe Ratio]]-AVERAGE(Table2[Sharpe Ratio]))/_xlfn.STDEV.P(Table2[Sharpe Ratio])</f>
        <v>0.28075595947969906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2.9124709576418217</v>
      </c>
      <c r="AS106">
        <f>_xlfn.RANK.AVG(Table2[[#This Row],[1Y Return vs Nifty Z-Score]],Table2[1Y Return vs Nifty Z-Score])</f>
        <v>41</v>
      </c>
      <c r="AT106">
        <f>_xlfn.RANK.AVG(Table2[[#This Row],[6M Return vs Nifty Z-Score]],Table2[6M Return vs Nifty Z-Score])</f>
        <v>156</v>
      </c>
      <c r="AU106">
        <f>_xlfn.RANK.AVG(Table2[[#This Row],[Sharpe Ratio Z-Score]],Table2[Sharpe Ratio Z-Score])</f>
        <v>267</v>
      </c>
      <c r="AV106">
        <f>(Table2[[#This Row],[Rank 1Y]]+Table2[[#This Row],[Rank 6M]]+Table2[[#This Row],[Rank Sharpe]])/3</f>
        <v>154.66666666666666</v>
      </c>
    </row>
    <row r="107" spans="1:48" x14ac:dyDescent="0.3">
      <c r="A107" t="s">
        <v>1215</v>
      </c>
      <c r="B107" t="s">
        <v>1216</v>
      </c>
      <c r="C107" t="s">
        <v>3074</v>
      </c>
      <c r="D107" t="s">
        <v>846</v>
      </c>
      <c r="E107">
        <v>9430.9304420099998</v>
      </c>
      <c r="F107">
        <v>202.65</v>
      </c>
      <c r="G107">
        <v>76.836948805836897</v>
      </c>
      <c r="H107">
        <f>(Table2[[#This Row],[1Y Return vs Nifty]]-AVERAGE(Table2[1Y Return vs Nifty]))/_xlfn.STDEV.P(Table2[1Y Return vs Nifty])</f>
        <v>0.64805527546010255</v>
      </c>
      <c r="I107">
        <v>-16.8039901501472</v>
      </c>
      <c r="J107">
        <f>(Table2[[#This Row],[1M Return vs Nifty]]-AVERAGE(Table2[1M Return vs Nifty]))/_xlfn.STDEV.P(Table2[1M Return vs Nifty])</f>
        <v>-1.5827378928126175</v>
      </c>
      <c r="K107">
        <v>23.190497434903602</v>
      </c>
      <c r="L107">
        <f>(Table2[[#This Row],[6M Return vs Nifty]]-AVERAGE(Table2[6M Return vs Nifty]))/_xlfn.STDEV.P(Table2[6M Return vs Nifty])</f>
        <v>0.54896102443795247</v>
      </c>
      <c r="M107">
        <v>-8.7857717212491409</v>
      </c>
      <c r="N107">
        <f>(Table2[[#This Row],[1W Return vs Nifty]]-AVERAGE(Table2[1W Return vs Nifty]))/_xlfn.STDEV.P(Table2[1W Return vs Nifty])</f>
        <v>-1.6180081213357345</v>
      </c>
      <c r="O107">
        <v>226.74</v>
      </c>
      <c r="P107">
        <v>229.48387359567701</v>
      </c>
      <c r="Q107">
        <v>187.64483172202699</v>
      </c>
      <c r="R107">
        <v>23.933131288025798</v>
      </c>
      <c r="S107" s="1">
        <f>(Table2[[#This Row],[Close Price]]-Table2[[#This Row],[20D EMA]])/Table2[[#This Row],[20D EMA]]</f>
        <v>-0.10624503836993915</v>
      </c>
      <c r="T107" s="1">
        <f>(Table2[[#This Row],[Close Price]]-Table2[[#This Row],[50D EMA]])/Table2[[#This Row],[50D EMA]]</f>
        <v>-0.11693141298004697</v>
      </c>
      <c r="U107" s="1">
        <f>(Table2[[#This Row],[Close Price]]-Table2[[#This Row],[200D EMA]])/Table2[[#This Row],[200D EMA]]</f>
        <v>7.9965795701750775E-2</v>
      </c>
      <c r="V107">
        <v>1.67532465068318</v>
      </c>
      <c r="W107">
        <v>192.55</v>
      </c>
      <c r="X107">
        <v>203</v>
      </c>
      <c r="Y107">
        <v>201.5</v>
      </c>
      <c r="Z107">
        <v>210.95</v>
      </c>
      <c r="AA107">
        <v>197</v>
      </c>
      <c r="AB107">
        <v>249.05</v>
      </c>
      <c r="AC107" s="1">
        <f>(Table2[[#This Row],[Close Price]]/Table2[[#This Row],[Day Low]])-1</f>
        <v>5.2453908075824396E-2</v>
      </c>
      <c r="AD107" s="1">
        <f>(Table2[[#This Row],[Day High]]/Table2[[#This Row],[Close Price]])-1</f>
        <v>1.7271157167531026E-3</v>
      </c>
      <c r="AE107" s="1">
        <f>(Table2[[#This Row],[Close Price]]/Table2[[#This Row],[Current Week Low]])-1</f>
        <v>5.7071960297767621E-3</v>
      </c>
      <c r="AF107" s="1">
        <f>(Table2[[#This Row],[Current Week High]]/Table2[[#This Row],[Close Price]])-1</f>
        <v>4.0957315568714403E-2</v>
      </c>
      <c r="AG107" s="1">
        <f>(Table2[[#This Row],[Close Price]]/Table2[[#This Row],[Current Month Low]])-1</f>
        <v>2.8680203045685415E-2</v>
      </c>
      <c r="AH107" s="1">
        <f>(Table2[[#This Row],[Current Month High]]/Table2[[#This Row],[Close Price]])-1</f>
        <v>0.22896619787811501</v>
      </c>
      <c r="AI107">
        <v>26.892573900504601</v>
      </c>
      <c r="AJ107">
        <v>117.511761630946</v>
      </c>
      <c r="AK107" t="str">
        <f>IF(AND(Table2[[#This Row],[20D EMA]]&gt;Table2[[#This Row],[50D EMA]],Table2[[#This Row],[50D EMA]]&gt;Table2[[#This Row],[200D EMA]]),"Uptrend","Downtrend/NoTrend")</f>
        <v>Downtrend/NoTrend</v>
      </c>
      <c r="AL107">
        <v>-0.1</v>
      </c>
      <c r="AM107" t="s">
        <v>3110</v>
      </c>
      <c r="AN107">
        <v>-19.940000000000001</v>
      </c>
      <c r="AO107" t="s">
        <v>3110</v>
      </c>
      <c r="AP107">
        <v>0.134383536235578</v>
      </c>
      <c r="AQ107">
        <f>(Table2[[#This Row],[Sharpe Ratio]]-AVERAGE(Table2[Sharpe Ratio]))/_xlfn.STDEV.P(Table2[Sharpe Ratio])</f>
        <v>0.81174140925987359</v>
      </c>
      <c r="AR1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7">
        <f>_xlfn.RANK.AVG(Table2[[#This Row],[1Y Return vs Nifty Z-Score]],Table2[1Y Return vs Nifty Z-Score])</f>
        <v>134</v>
      </c>
      <c r="AT107">
        <f>_xlfn.RANK.AVG(Table2[[#This Row],[6M Return vs Nifty Z-Score]],Table2[6M Return vs Nifty Z-Score])</f>
        <v>183</v>
      </c>
      <c r="AU107">
        <f>_xlfn.RANK.AVG(Table2[[#This Row],[Sharpe Ratio Z-Score]],Table2[Sharpe Ratio Z-Score])</f>
        <v>149</v>
      </c>
      <c r="AV107">
        <f>(Table2[[#This Row],[Rank 1Y]]+Table2[[#This Row],[Rank 6M]]+Table2[[#This Row],[Rank Sharpe]])/3</f>
        <v>155.33333333333334</v>
      </c>
    </row>
    <row r="108" spans="1:48" x14ac:dyDescent="0.3">
      <c r="A108" t="s">
        <v>564</v>
      </c>
      <c r="B108" t="s">
        <v>565</v>
      </c>
      <c r="C108" t="s">
        <v>3065</v>
      </c>
      <c r="D108" t="s">
        <v>416</v>
      </c>
      <c r="E108">
        <v>34927.051302</v>
      </c>
      <c r="F108">
        <v>585</v>
      </c>
      <c r="G108">
        <v>129.46716750490299</v>
      </c>
      <c r="H108">
        <f>(Table2[[#This Row],[1Y Return vs Nifty]]-AVERAGE(Table2[1Y Return vs Nifty]))/_xlfn.STDEV.P(Table2[1Y Return vs Nifty])</f>
        <v>1.4423114955810801</v>
      </c>
      <c r="I108">
        <v>14.986867115318599</v>
      </c>
      <c r="J108">
        <f>(Table2[[#This Row],[1M Return vs Nifty]]-AVERAGE(Table2[1M Return vs Nifty]))/_xlfn.STDEV.P(Table2[1M Return vs Nifty])</f>
        <v>1.4236483850509769</v>
      </c>
      <c r="K108">
        <v>19.5358879942629</v>
      </c>
      <c r="L108">
        <f>(Table2[[#This Row],[6M Return vs Nifty]]-AVERAGE(Table2[6M Return vs Nifty]))/_xlfn.STDEV.P(Table2[6M Return vs Nifty])</f>
        <v>0.42668757199169455</v>
      </c>
      <c r="M108">
        <v>-4.8503472032870496</v>
      </c>
      <c r="N108">
        <f>(Table2[[#This Row],[1W Return vs Nifty]]-AVERAGE(Table2[1W Return vs Nifty]))/_xlfn.STDEV.P(Table2[1W Return vs Nifty])</f>
        <v>-0.87217220646438709</v>
      </c>
      <c r="O108">
        <v>598.17999999999995</v>
      </c>
      <c r="P108">
        <v>587.11912859383699</v>
      </c>
      <c r="Q108">
        <v>473.98491548544399</v>
      </c>
      <c r="R108">
        <v>41.836490814284502</v>
      </c>
      <c r="S108" s="1">
        <f>(Table2[[#This Row],[Close Price]]-Table2[[#This Row],[20D EMA]])/Table2[[#This Row],[20D EMA]]</f>
        <v>-2.2033501621585395E-2</v>
      </c>
      <c r="T108" s="1">
        <f>(Table2[[#This Row],[Close Price]]-Table2[[#This Row],[50D EMA]])/Table2[[#This Row],[50D EMA]]</f>
        <v>-3.6093673168379795E-3</v>
      </c>
      <c r="U108" s="1">
        <f>(Table2[[#This Row],[Close Price]]-Table2[[#This Row],[200D EMA]])/Table2[[#This Row],[200D EMA]]</f>
        <v>0.2342164927355484</v>
      </c>
      <c r="V108">
        <v>1.1363128858590501</v>
      </c>
      <c r="W108">
        <v>590.1</v>
      </c>
      <c r="X108">
        <v>608</v>
      </c>
      <c r="Y108">
        <v>578</v>
      </c>
      <c r="Z108">
        <v>609.85</v>
      </c>
      <c r="AA108">
        <v>578</v>
      </c>
      <c r="AB108">
        <v>678</v>
      </c>
      <c r="AC108" s="1">
        <f>(Table2[[#This Row],[Close Price]]/Table2[[#This Row],[Day Low]])-1</f>
        <v>-8.6426029486528222E-3</v>
      </c>
      <c r="AD108" s="1">
        <f>(Table2[[#This Row],[Day High]]/Table2[[#This Row],[Close Price]])-1</f>
        <v>3.9316239316239399E-2</v>
      </c>
      <c r="AE108" s="1">
        <f>(Table2[[#This Row],[Close Price]]/Table2[[#This Row],[Current Week Low]])-1</f>
        <v>1.211072664359869E-2</v>
      </c>
      <c r="AF108" s="1">
        <f>(Table2[[#This Row],[Current Week High]]/Table2[[#This Row],[Close Price]])-1</f>
        <v>4.2478632478632594E-2</v>
      </c>
      <c r="AG108" s="1">
        <f>(Table2[[#This Row],[Close Price]]/Table2[[#This Row],[Current Month Low]])-1</f>
        <v>1.211072664359869E-2</v>
      </c>
      <c r="AH108" s="1">
        <f>(Table2[[#This Row],[Current Month High]]/Table2[[#This Row],[Close Price]])-1</f>
        <v>0.15897435897435908</v>
      </c>
      <c r="AI108">
        <v>20.1131259357843</v>
      </c>
      <c r="AJ108">
        <v>185.795792226316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0.01</v>
      </c>
      <c r="AM108" t="s">
        <v>3111</v>
      </c>
      <c r="AN108">
        <v>-0.97</v>
      </c>
      <c r="AO108" t="s">
        <v>3110</v>
      </c>
      <c r="AP108">
        <v>0.11315087738059899</v>
      </c>
      <c r="AQ108">
        <f>(Table2[[#This Row],[Sharpe Ratio]]-AVERAGE(Table2[Sharpe Ratio]))/_xlfn.STDEV.P(Table2[Sharpe Ratio])</f>
        <v>0.5698027996108086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2.9902780457701734</v>
      </c>
      <c r="AS108">
        <f>_xlfn.RANK.AVG(Table2[[#This Row],[1Y Return vs Nifty Z-Score]],Table2[1Y Return vs Nifty Z-Score])</f>
        <v>57</v>
      </c>
      <c r="AT108">
        <f>_xlfn.RANK.AVG(Table2[[#This Row],[6M Return vs Nifty Z-Score]],Table2[6M Return vs Nifty Z-Score])</f>
        <v>213</v>
      </c>
      <c r="AU108">
        <f>_xlfn.RANK.AVG(Table2[[#This Row],[Sharpe Ratio Z-Score]],Table2[Sharpe Ratio Z-Score])</f>
        <v>203</v>
      </c>
      <c r="AV108">
        <f>(Table2[[#This Row],[Rank 1Y]]+Table2[[#This Row],[Rank 6M]]+Table2[[#This Row],[Rank Sharpe]])/3</f>
        <v>157.66666666666666</v>
      </c>
    </row>
    <row r="109" spans="1:48" x14ac:dyDescent="0.3">
      <c r="A109" t="s">
        <v>737</v>
      </c>
      <c r="B109" t="s">
        <v>738</v>
      </c>
      <c r="C109" t="s">
        <v>3065</v>
      </c>
      <c r="D109" t="s">
        <v>563</v>
      </c>
      <c r="E109">
        <v>22181.157457589899</v>
      </c>
      <c r="F109">
        <v>4357.55</v>
      </c>
      <c r="G109">
        <v>153.00571720526699</v>
      </c>
      <c r="H109">
        <f>(Table2[[#This Row],[1Y Return vs Nifty]]-AVERAGE(Table2[1Y Return vs Nifty]))/_xlfn.STDEV.P(Table2[1Y Return vs Nifty])</f>
        <v>1.7975378270360285</v>
      </c>
      <c r="I109">
        <v>17.726311408775601</v>
      </c>
      <c r="J109">
        <f>(Table2[[#This Row],[1M Return vs Nifty]]-AVERAGE(Table2[1M Return vs Nifty]))/_xlfn.STDEV.P(Table2[1M Return vs Nifty])</f>
        <v>1.6827111609946563</v>
      </c>
      <c r="K109">
        <v>14.841344556284501</v>
      </c>
      <c r="L109">
        <f>(Table2[[#This Row],[6M Return vs Nifty]]-AVERAGE(Table2[6M Return vs Nifty]))/_xlfn.STDEV.P(Table2[6M Return vs Nifty])</f>
        <v>0.26962071077330108</v>
      </c>
      <c r="M109">
        <v>2.7167206776808301</v>
      </c>
      <c r="N109">
        <f>(Table2[[#This Row],[1W Return vs Nifty]]-AVERAGE(Table2[1W Return vs Nifty]))/_xlfn.STDEV.P(Table2[1W Return vs Nifty])</f>
        <v>0.5619274618524206</v>
      </c>
      <c r="O109">
        <v>4190.4799999999996</v>
      </c>
      <c r="P109">
        <v>4009.1817430600399</v>
      </c>
      <c r="Q109">
        <v>3442.9133831843701</v>
      </c>
      <c r="R109">
        <v>59.937770465333102</v>
      </c>
      <c r="S109" s="1">
        <f>(Table2[[#This Row],[Close Price]]-Table2[[#This Row],[20D EMA]])/Table2[[#This Row],[20D EMA]]</f>
        <v>3.9868941028235579E-2</v>
      </c>
      <c r="T109" s="1">
        <f>(Table2[[#This Row],[Close Price]]-Table2[[#This Row],[50D EMA]])/Table2[[#This Row],[50D EMA]]</f>
        <v>8.6892607835250046E-2</v>
      </c>
      <c r="U109" s="1">
        <f>(Table2[[#This Row],[Close Price]]-Table2[[#This Row],[200D EMA]])/Table2[[#This Row],[200D EMA]]</f>
        <v>0.26565774825554206</v>
      </c>
      <c r="V109">
        <v>1.23616999865425</v>
      </c>
      <c r="W109">
        <v>4302</v>
      </c>
      <c r="X109">
        <v>4401.7</v>
      </c>
      <c r="Y109">
        <v>4345</v>
      </c>
      <c r="Z109">
        <v>4465</v>
      </c>
      <c r="AA109">
        <v>4130.05</v>
      </c>
      <c r="AB109">
        <v>4465</v>
      </c>
      <c r="AC109" s="1">
        <f>(Table2[[#This Row],[Close Price]]/Table2[[#This Row],[Day Low]])-1</f>
        <v>1.2912598791259944E-2</v>
      </c>
      <c r="AD109" s="1">
        <f>(Table2[[#This Row],[Day High]]/Table2[[#This Row],[Close Price]])-1</f>
        <v>1.0131840139527837E-2</v>
      </c>
      <c r="AE109" s="1">
        <f>(Table2[[#This Row],[Close Price]]/Table2[[#This Row],[Current Week Low]])-1</f>
        <v>2.8883774453394295E-3</v>
      </c>
      <c r="AF109" s="1">
        <f>(Table2[[#This Row],[Current Week High]]/Table2[[#This Row],[Close Price]])-1</f>
        <v>2.4658351596654082E-2</v>
      </c>
      <c r="AG109" s="1">
        <f>(Table2[[#This Row],[Close Price]]/Table2[[#This Row],[Current Month Low]])-1</f>
        <v>5.5084078885243581E-2</v>
      </c>
      <c r="AH109" s="1">
        <f>(Table2[[#This Row],[Current Month High]]/Table2[[#This Row],[Close Price]])-1</f>
        <v>2.4658351596654082E-2</v>
      </c>
      <c r="AI109">
        <v>0.84242383178625402</v>
      </c>
      <c r="AJ109">
        <v>187.88686605981701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0.12</v>
      </c>
      <c r="AM109" t="s">
        <v>3111</v>
      </c>
      <c r="AN109">
        <v>5.25</v>
      </c>
      <c r="AO109" t="s">
        <v>3111</v>
      </c>
      <c r="AP109">
        <v>0.117361120857306</v>
      </c>
      <c r="AQ109">
        <f>(Table2[[#This Row],[Sharpe Ratio]]-AVERAGE(Table2[Sharpe Ratio]))/_xlfn.STDEV.P(Table2[Sharpe Ratio])</f>
        <v>0.61777702931024514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4.929574189966651</v>
      </c>
      <c r="AS109">
        <f>_xlfn.RANK.AVG(Table2[[#This Row],[1Y Return vs Nifty Z-Score]],Table2[1Y Return vs Nifty Z-Score])</f>
        <v>36</v>
      </c>
      <c r="AT109">
        <f>_xlfn.RANK.AVG(Table2[[#This Row],[6M Return vs Nifty Z-Score]],Table2[6M Return vs Nifty Z-Score])</f>
        <v>246</v>
      </c>
      <c r="AU109">
        <f>_xlfn.RANK.AVG(Table2[[#This Row],[Sharpe Ratio Z-Score]],Table2[Sharpe Ratio Z-Score])</f>
        <v>192</v>
      </c>
      <c r="AV109">
        <f>(Table2[[#This Row],[Rank 1Y]]+Table2[[#This Row],[Rank 6M]]+Table2[[#This Row],[Rank Sharpe]])/3</f>
        <v>158</v>
      </c>
    </row>
    <row r="110" spans="1:48" x14ac:dyDescent="0.3">
      <c r="A110" t="s">
        <v>1713</v>
      </c>
      <c r="B110" t="s">
        <v>1714</v>
      </c>
      <c r="C110" t="s">
        <v>3077</v>
      </c>
      <c r="D110" t="s">
        <v>904</v>
      </c>
      <c r="E110">
        <v>4550.1733291500004</v>
      </c>
      <c r="F110">
        <v>367.7</v>
      </c>
      <c r="G110">
        <v>110.513020303348</v>
      </c>
      <c r="H110">
        <f>(Table2[[#This Row],[1Y Return vs Nifty]]-AVERAGE(Table2[1Y Return vs Nifty]))/_xlfn.STDEV.P(Table2[1Y Return vs Nifty])</f>
        <v>1.1562695659815967</v>
      </c>
      <c r="I110">
        <v>20.2658886494401</v>
      </c>
      <c r="J110">
        <f>(Table2[[#This Row],[1M Return vs Nifty]]-AVERAGE(Table2[1M Return vs Nifty]))/_xlfn.STDEV.P(Table2[1M Return vs Nifty])</f>
        <v>1.9228729818651566</v>
      </c>
      <c r="K110">
        <v>45.9258246710354</v>
      </c>
      <c r="L110">
        <f>(Table2[[#This Row],[6M Return vs Nifty]]-AVERAGE(Table2[6M Return vs Nifty]))/_xlfn.STDEV.P(Table2[6M Return vs Nifty])</f>
        <v>1.3096242358726373</v>
      </c>
      <c r="M110">
        <v>5.0764438433435402</v>
      </c>
      <c r="N110">
        <f>(Table2[[#This Row],[1W Return vs Nifty]]-AVERAGE(Table2[1W Return vs Nifty]))/_xlfn.STDEV.P(Table2[1W Return vs Nifty])</f>
        <v>1.0091387545788619</v>
      </c>
      <c r="O110">
        <v>350.83</v>
      </c>
      <c r="P110">
        <v>322.52372806598902</v>
      </c>
      <c r="Q110">
        <v>262.66485020907601</v>
      </c>
      <c r="R110">
        <v>56.944401987631302</v>
      </c>
      <c r="S110" s="1">
        <f>(Table2[[#This Row],[Close Price]]-Table2[[#This Row],[20D EMA]])/Table2[[#This Row],[20D EMA]]</f>
        <v>4.8085967562637187E-2</v>
      </c>
      <c r="T110" s="1">
        <f>(Table2[[#This Row],[Close Price]]-Table2[[#This Row],[50D EMA]])/Table2[[#This Row],[50D EMA]]</f>
        <v>0.14007115757004959</v>
      </c>
      <c r="U110" s="1">
        <f>(Table2[[#This Row],[Close Price]]-Table2[[#This Row],[200D EMA]])/Table2[[#This Row],[200D EMA]]</f>
        <v>0.39988277726280502</v>
      </c>
      <c r="V110">
        <v>2.2685947860692299</v>
      </c>
      <c r="W110">
        <v>355.1</v>
      </c>
      <c r="X110">
        <v>371</v>
      </c>
      <c r="Y110">
        <v>365</v>
      </c>
      <c r="Z110">
        <v>390</v>
      </c>
      <c r="AA110">
        <v>340.35</v>
      </c>
      <c r="AB110">
        <v>391.65</v>
      </c>
      <c r="AC110" s="1">
        <f>(Table2[[#This Row],[Close Price]]/Table2[[#This Row],[Day Low]])-1</f>
        <v>3.5482962545761554E-2</v>
      </c>
      <c r="AD110" s="1">
        <f>(Table2[[#This Row],[Day High]]/Table2[[#This Row],[Close Price]])-1</f>
        <v>8.9747076420996219E-3</v>
      </c>
      <c r="AE110" s="1">
        <f>(Table2[[#This Row],[Close Price]]/Table2[[#This Row],[Current Week Low]])-1</f>
        <v>7.3972602739724724E-3</v>
      </c>
      <c r="AF110" s="1">
        <f>(Table2[[#This Row],[Current Week High]]/Table2[[#This Row],[Close Price]])-1</f>
        <v>6.0647266793581789E-2</v>
      </c>
      <c r="AG110" s="1">
        <f>(Table2[[#This Row],[Close Price]]/Table2[[#This Row],[Current Month Low]])-1</f>
        <v>8.0358454532099222E-2</v>
      </c>
      <c r="AH110" s="1">
        <f>(Table2[[#This Row],[Current Month High]]/Table2[[#This Row],[Close Price]])-1</f>
        <v>6.5134620614631489E-2</v>
      </c>
      <c r="AI110">
        <v>3.6659608258337602</v>
      </c>
      <c r="AJ110">
        <v>153.812562982868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0.39</v>
      </c>
      <c r="AM110" t="s">
        <v>3111</v>
      </c>
      <c r="AN110">
        <v>13.3</v>
      </c>
      <c r="AO110" t="s">
        <v>3111</v>
      </c>
      <c r="AP110">
        <v>7.4124863207169003E-2</v>
      </c>
      <c r="AQ110">
        <f>(Table2[[#This Row],[Sharpe Ratio]]-AVERAGE(Table2[Sharpe Ratio]))/_xlfn.STDEV.P(Table2[Sharpe Ratio])</f>
        <v>0.1251152230923239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5.5230207613905762</v>
      </c>
      <c r="AS110">
        <f>_xlfn.RANK.AVG(Table2[[#This Row],[1Y Return vs Nifty Z-Score]],Table2[1Y Return vs Nifty Z-Score])</f>
        <v>87</v>
      </c>
      <c r="AT110">
        <f>_xlfn.RANK.AVG(Table2[[#This Row],[6M Return vs Nifty Z-Score]],Table2[6M Return vs Nifty Z-Score])</f>
        <v>77</v>
      </c>
      <c r="AU110">
        <f>_xlfn.RANK.AVG(Table2[[#This Row],[Sharpe Ratio Z-Score]],Table2[Sharpe Ratio Z-Score])</f>
        <v>311</v>
      </c>
      <c r="AV110">
        <f>(Table2[[#This Row],[Rank 1Y]]+Table2[[#This Row],[Rank 6M]]+Table2[[#This Row],[Rank Sharpe]])/3</f>
        <v>158.33333333333334</v>
      </c>
    </row>
    <row r="111" spans="1:48" x14ac:dyDescent="0.3">
      <c r="A111" t="s">
        <v>806</v>
      </c>
      <c r="B111" t="s">
        <v>807</v>
      </c>
      <c r="C111" t="s">
        <v>3078</v>
      </c>
      <c r="D111" t="s">
        <v>141</v>
      </c>
      <c r="E111">
        <v>19184.732966150001</v>
      </c>
      <c r="F111">
        <v>1696.8</v>
      </c>
      <c r="G111">
        <v>186.32919821750701</v>
      </c>
      <c r="H111">
        <f>(Table2[[#This Row],[1Y Return vs Nifty]]-AVERAGE(Table2[1Y Return vs Nifty]))/_xlfn.STDEV.P(Table2[1Y Return vs Nifty])</f>
        <v>2.3004310835013411</v>
      </c>
      <c r="I111">
        <v>-12.078003778927901</v>
      </c>
      <c r="J111">
        <f>(Table2[[#This Row],[1M Return vs Nifty]]-AVERAGE(Table2[1M Return vs Nifty]))/_xlfn.STDEV.P(Table2[1M Return vs Nifty])</f>
        <v>-1.1358125250202153</v>
      </c>
      <c r="K111">
        <v>15.7896092395104</v>
      </c>
      <c r="L111">
        <f>(Table2[[#This Row],[6M Return vs Nifty]]-AVERAGE(Table2[6M Return vs Nifty]))/_xlfn.STDEV.P(Table2[6M Return vs Nifty])</f>
        <v>0.30134710959488359</v>
      </c>
      <c r="M111">
        <v>-3.41426887619135</v>
      </c>
      <c r="N111">
        <f>(Table2[[#This Row],[1W Return vs Nifty]]-AVERAGE(Table2[1W Return vs Nifty]))/_xlfn.STDEV.P(Table2[1W Return vs Nifty])</f>
        <v>-0.60000873641745556</v>
      </c>
      <c r="O111">
        <v>1783.64</v>
      </c>
      <c r="P111">
        <v>1832.42634974523</v>
      </c>
      <c r="Q111">
        <v>1499.8414642996199</v>
      </c>
      <c r="R111">
        <v>30.7179178599803</v>
      </c>
      <c r="S111" s="1">
        <f>(Table2[[#This Row],[Close Price]]-Table2[[#This Row],[20D EMA]])/Table2[[#This Row],[20D EMA]]</f>
        <v>-4.8686954766657027E-2</v>
      </c>
      <c r="T111" s="1">
        <f>(Table2[[#This Row],[Close Price]]-Table2[[#This Row],[50D EMA]])/Table2[[#This Row],[50D EMA]]</f>
        <v>-7.4014625343106849E-2</v>
      </c>
      <c r="U111" s="1">
        <f>(Table2[[#This Row],[Close Price]]-Table2[[#This Row],[200D EMA]])/Table2[[#This Row],[200D EMA]]</f>
        <v>0.13131956969355668</v>
      </c>
      <c r="V111">
        <v>1.11686120978549</v>
      </c>
      <c r="W111">
        <v>1676</v>
      </c>
      <c r="X111">
        <v>1708.65</v>
      </c>
      <c r="Y111">
        <v>1675</v>
      </c>
      <c r="Z111">
        <v>1734.95</v>
      </c>
      <c r="AA111">
        <v>1597</v>
      </c>
      <c r="AB111">
        <v>1845</v>
      </c>
      <c r="AC111" s="1">
        <f>(Table2[[#This Row],[Close Price]]/Table2[[#This Row],[Day Low]])-1</f>
        <v>1.2410501193317325E-2</v>
      </c>
      <c r="AD111" s="1">
        <f>(Table2[[#This Row],[Day High]]/Table2[[#This Row],[Close Price]])-1</f>
        <v>6.983734087694593E-3</v>
      </c>
      <c r="AE111" s="1">
        <f>(Table2[[#This Row],[Close Price]]/Table2[[#This Row],[Current Week Low]])-1</f>
        <v>1.3014925373134201E-2</v>
      </c>
      <c r="AF111" s="1">
        <f>(Table2[[#This Row],[Current Week High]]/Table2[[#This Row],[Close Price]])-1</f>
        <v>2.2483498349834985E-2</v>
      </c>
      <c r="AG111" s="1">
        <f>(Table2[[#This Row],[Close Price]]/Table2[[#This Row],[Current Month Low]])-1</f>
        <v>6.2492172824045067E-2</v>
      </c>
      <c r="AH111" s="1">
        <f>(Table2[[#This Row],[Current Month High]]/Table2[[#This Row],[Close Price]])-1</f>
        <v>8.7340876944837387E-2</v>
      </c>
      <c r="AI111">
        <v>26.751923359553999</v>
      </c>
      <c r="AJ111">
        <v>215.91859896042899</v>
      </c>
      <c r="AK111" t="str">
        <f>IF(AND(Table2[[#This Row],[20D EMA]]&gt;Table2[[#This Row],[50D EMA]],Table2[[#This Row],[50D EMA]]&gt;Table2[[#This Row],[200D EMA]]),"Uptrend","Downtrend/NoTrend")</f>
        <v>Downtrend/NoTrend</v>
      </c>
      <c r="AL111">
        <v>-0.11</v>
      </c>
      <c r="AM111" t="s">
        <v>3110</v>
      </c>
      <c r="AN111">
        <v>-5.71</v>
      </c>
      <c r="AO111" t="s">
        <v>3110</v>
      </c>
      <c r="AP111">
        <v>0.107052685418512</v>
      </c>
      <c r="AQ111">
        <f>(Table2[[#This Row],[Sharpe Ratio]]-AVERAGE(Table2[Sharpe Ratio]))/_xlfn.STDEV.P(Table2[Sharpe Ratio])</f>
        <v>0.50031606717859334</v>
      </c>
      <c r="AR1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1">
        <f>_xlfn.RANK.AVG(Table2[[#This Row],[1Y Return vs Nifty Z-Score]],Table2[1Y Return vs Nifty Z-Score])</f>
        <v>23</v>
      </c>
      <c r="AT111">
        <f>_xlfn.RANK.AVG(Table2[[#This Row],[6M Return vs Nifty Z-Score]],Table2[6M Return vs Nifty Z-Score])</f>
        <v>240</v>
      </c>
      <c r="AU111">
        <f>_xlfn.RANK.AVG(Table2[[#This Row],[Sharpe Ratio Z-Score]],Table2[Sharpe Ratio Z-Score])</f>
        <v>213</v>
      </c>
      <c r="AV111">
        <f>(Table2[[#This Row],[Rank 1Y]]+Table2[[#This Row],[Rank 6M]]+Table2[[#This Row],[Rank Sharpe]])/3</f>
        <v>158.66666666666666</v>
      </c>
    </row>
    <row r="112" spans="1:48" x14ac:dyDescent="0.3">
      <c r="A112" t="s">
        <v>1531</v>
      </c>
      <c r="B112" t="s">
        <v>1532</v>
      </c>
      <c r="C112" t="s">
        <v>3065</v>
      </c>
      <c r="D112" t="s">
        <v>416</v>
      </c>
      <c r="E112">
        <v>6279.7663714559903</v>
      </c>
      <c r="F112">
        <v>203.52</v>
      </c>
      <c r="G112">
        <v>197.45844415191101</v>
      </c>
      <c r="H112">
        <f>(Table2[[#This Row],[1Y Return vs Nifty]]-AVERAGE(Table2[1Y Return vs Nifty]))/_xlfn.STDEV.P(Table2[1Y Return vs Nifty])</f>
        <v>2.4683854075979141</v>
      </c>
      <c r="I112">
        <v>9.3313454815839698</v>
      </c>
      <c r="J112">
        <f>(Table2[[#This Row],[1M Return vs Nifty]]-AVERAGE(Table2[1M Return vs Nifty]))/_xlfn.STDEV.P(Table2[1M Return vs Nifty])</f>
        <v>0.8888190631537537</v>
      </c>
      <c r="K112">
        <v>23.8193356503856</v>
      </c>
      <c r="L112">
        <f>(Table2[[#This Row],[6M Return vs Nifty]]-AVERAGE(Table2[6M Return vs Nifty]))/_xlfn.STDEV.P(Table2[6M Return vs Nifty])</f>
        <v>0.57000026840806817</v>
      </c>
      <c r="M112">
        <v>1.47702269699997</v>
      </c>
      <c r="N112">
        <f>(Table2[[#This Row],[1W Return vs Nifty]]-AVERAGE(Table2[1W Return vs Nifty]))/_xlfn.STDEV.P(Table2[1W Return vs Nifty])</f>
        <v>0.32698170863948139</v>
      </c>
      <c r="O112">
        <v>202.96</v>
      </c>
      <c r="P112">
        <v>196.50716989681001</v>
      </c>
      <c r="Q112">
        <v>158.290088787679</v>
      </c>
      <c r="R112">
        <v>49.070408485916602</v>
      </c>
      <c r="S112" s="1">
        <f>(Table2[[#This Row],[Close Price]]-Table2[[#This Row],[20D EMA]])/Table2[[#This Row],[20D EMA]]</f>
        <v>2.7591643673630381E-3</v>
      </c>
      <c r="T112" s="1">
        <f>(Table2[[#This Row],[Close Price]]-Table2[[#This Row],[50D EMA]])/Table2[[#This Row],[50D EMA]]</f>
        <v>3.5687400652467699E-2</v>
      </c>
      <c r="U112" s="1">
        <f>(Table2[[#This Row],[Close Price]]-Table2[[#This Row],[200D EMA]])/Table2[[#This Row],[200D EMA]]</f>
        <v>0.28574063959866591</v>
      </c>
      <c r="V112">
        <v>1.1976434949692401</v>
      </c>
      <c r="W112">
        <v>202.12</v>
      </c>
      <c r="X112">
        <v>207.55</v>
      </c>
      <c r="Y112">
        <v>200.43</v>
      </c>
      <c r="Z112">
        <v>212.15</v>
      </c>
      <c r="AA112">
        <v>195</v>
      </c>
      <c r="AB112">
        <v>222.8</v>
      </c>
      <c r="AC112" s="1">
        <f>(Table2[[#This Row],[Close Price]]/Table2[[#This Row],[Day Low]])-1</f>
        <v>6.9265782703344936E-3</v>
      </c>
      <c r="AD112" s="1">
        <f>(Table2[[#This Row],[Day High]]/Table2[[#This Row],[Close Price]])-1</f>
        <v>1.9801493710691842E-2</v>
      </c>
      <c r="AE112" s="1">
        <f>(Table2[[#This Row],[Close Price]]/Table2[[#This Row],[Current Week Low]])-1</f>
        <v>1.5416853764406602E-2</v>
      </c>
      <c r="AF112" s="1">
        <f>(Table2[[#This Row],[Current Week High]]/Table2[[#This Row],[Close Price]])-1</f>
        <v>4.240369496855334E-2</v>
      </c>
      <c r="AG112" s="1">
        <f>(Table2[[#This Row],[Close Price]]/Table2[[#This Row],[Current Month Low]])-1</f>
        <v>4.3692307692307697E-2</v>
      </c>
      <c r="AH112" s="1">
        <f>(Table2[[#This Row],[Current Month High]]/Table2[[#This Row],[Close Price]])-1</f>
        <v>9.4732704402515688E-2</v>
      </c>
      <c r="AI112">
        <v>14.6092107777565</v>
      </c>
      <c r="AJ112">
        <v>230.94071146245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</v>
      </c>
      <c r="AM112" t="s">
        <v>3112</v>
      </c>
      <c r="AN112">
        <v>5.31</v>
      </c>
      <c r="AO112" t="s">
        <v>3111</v>
      </c>
      <c r="AP112">
        <v>8.3479685354629005E-2</v>
      </c>
      <c r="AQ112">
        <f>(Table2[[#This Row],[Sharpe Ratio]]-AVERAGE(Table2[Sharpe Ratio]))/_xlfn.STDEV.P(Table2[Sharpe Ratio])</f>
        <v>0.23171010032033609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4.4858965481195536</v>
      </c>
      <c r="AS112">
        <f>_xlfn.RANK.AVG(Table2[[#This Row],[1Y Return vs Nifty Z-Score]],Table2[1Y Return vs Nifty Z-Score])</f>
        <v>19</v>
      </c>
      <c r="AT112">
        <f>_xlfn.RANK.AVG(Table2[[#This Row],[6M Return vs Nifty Z-Score]],Table2[6M Return vs Nifty Z-Score])</f>
        <v>177</v>
      </c>
      <c r="AU112">
        <f>_xlfn.RANK.AVG(Table2[[#This Row],[Sharpe Ratio Z-Score]],Table2[Sharpe Ratio Z-Score])</f>
        <v>283</v>
      </c>
      <c r="AV112">
        <f>(Table2[[#This Row],[Rank 1Y]]+Table2[[#This Row],[Rank 6M]]+Table2[[#This Row],[Rank Sharpe]])/3</f>
        <v>159.66666666666666</v>
      </c>
    </row>
    <row r="113" spans="1:48" x14ac:dyDescent="0.3">
      <c r="A113" t="s">
        <v>1096</v>
      </c>
      <c r="B113" t="s">
        <v>1097</v>
      </c>
      <c r="C113" t="s">
        <v>3076</v>
      </c>
      <c r="D113" t="s">
        <v>257</v>
      </c>
      <c r="E113">
        <v>11491.012145860001</v>
      </c>
      <c r="F113">
        <v>1727.05</v>
      </c>
      <c r="G113">
        <v>53.078634946030803</v>
      </c>
      <c r="H113">
        <f>(Table2[[#This Row],[1Y Return vs Nifty]]-AVERAGE(Table2[1Y Return vs Nifty]))/_xlfn.STDEV.P(Table2[1Y Return vs Nifty])</f>
        <v>0.2895124263293567</v>
      </c>
      <c r="I113">
        <v>-1.8709592440309799</v>
      </c>
      <c r="J113">
        <f>(Table2[[#This Row],[1M Return vs Nifty]]-AVERAGE(Table2[1M Return vs Nifty]))/_xlfn.STDEV.P(Table2[1M Return vs Nifty])</f>
        <v>-0.17055643359071343</v>
      </c>
      <c r="K113">
        <v>34.005879892138097</v>
      </c>
      <c r="L113">
        <f>(Table2[[#This Row],[6M Return vs Nifty]]-AVERAGE(Table2[6M Return vs Nifty]))/_xlfn.STDEV.P(Table2[6M Return vs Nifty])</f>
        <v>0.9108147803733373</v>
      </c>
      <c r="M113">
        <v>-4.4523820288922202</v>
      </c>
      <c r="N113">
        <f>(Table2[[#This Row],[1W Return vs Nifty]]-AVERAGE(Table2[1W Return vs Nifty]))/_xlfn.STDEV.P(Table2[1W Return vs Nifty])</f>
        <v>-0.79675042704085342</v>
      </c>
      <c r="O113">
        <v>1779.85</v>
      </c>
      <c r="P113">
        <v>1708.9948279443299</v>
      </c>
      <c r="Q113">
        <v>1393.3376202689701</v>
      </c>
      <c r="R113">
        <v>35.539358497175101</v>
      </c>
      <c r="S113" s="1">
        <f>(Table2[[#This Row],[Close Price]]-Table2[[#This Row],[20D EMA]])/Table2[[#This Row],[20D EMA]]</f>
        <v>-2.9665421243363181E-2</v>
      </c>
      <c r="T113" s="1">
        <f>(Table2[[#This Row],[Close Price]]-Table2[[#This Row],[50D EMA]])/Table2[[#This Row],[50D EMA]]</f>
        <v>1.0564790343682755E-2</v>
      </c>
      <c r="U113" s="1">
        <f>(Table2[[#This Row],[Close Price]]-Table2[[#This Row],[200D EMA]])/Table2[[#This Row],[200D EMA]]</f>
        <v>0.23950575573105529</v>
      </c>
      <c r="V113">
        <v>1.0358110621629599</v>
      </c>
      <c r="W113">
        <v>1665</v>
      </c>
      <c r="X113">
        <v>1735</v>
      </c>
      <c r="Y113">
        <v>1700</v>
      </c>
      <c r="Z113">
        <v>1804</v>
      </c>
      <c r="AA113">
        <v>1700</v>
      </c>
      <c r="AB113">
        <v>1970.2</v>
      </c>
      <c r="AC113" s="1">
        <f>(Table2[[#This Row],[Close Price]]/Table2[[#This Row],[Day Low]])-1</f>
        <v>3.7267267267267146E-2</v>
      </c>
      <c r="AD113" s="1">
        <f>(Table2[[#This Row],[Day High]]/Table2[[#This Row],[Close Price]])-1</f>
        <v>4.6032251527170498E-3</v>
      </c>
      <c r="AE113" s="1">
        <f>(Table2[[#This Row],[Close Price]]/Table2[[#This Row],[Current Week Low]])-1</f>
        <v>1.5911764705882403E-2</v>
      </c>
      <c r="AF113" s="1">
        <f>(Table2[[#This Row],[Current Week High]]/Table2[[#This Row],[Close Price]])-1</f>
        <v>4.4555745346110509E-2</v>
      </c>
      <c r="AG113" s="1">
        <f>(Table2[[#This Row],[Close Price]]/Table2[[#This Row],[Current Month Low]])-1</f>
        <v>1.5911764705882403E-2</v>
      </c>
      <c r="AH113" s="1">
        <f>(Table2[[#This Row],[Current Month High]]/Table2[[#This Row],[Close Price]])-1</f>
        <v>0.14078920702932751</v>
      </c>
      <c r="AI113">
        <v>12.329313834487801</v>
      </c>
      <c r="AJ113">
        <v>108.38184626351401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0.12</v>
      </c>
      <c r="AM113" t="s">
        <v>3111</v>
      </c>
      <c r="AN113">
        <v>-4.82</v>
      </c>
      <c r="AO113" t="s">
        <v>3110</v>
      </c>
      <c r="AP113">
        <v>0.1303166285089</v>
      </c>
      <c r="AQ113">
        <f>(Table2[[#This Row],[Sharpe Ratio]]-AVERAGE(Table2[Sharpe Ratio]))/_xlfn.STDEV.P(Table2[Sharpe Ratio])</f>
        <v>0.76540043954506165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0.99842078561618863</v>
      </c>
      <c r="AS113">
        <f>_xlfn.RANK.AVG(Table2[[#This Row],[1Y Return vs Nifty Z-Score]],Table2[1Y Return vs Nifty Z-Score])</f>
        <v>214</v>
      </c>
      <c r="AT113">
        <f>_xlfn.RANK.AVG(Table2[[#This Row],[6M Return vs Nifty Z-Score]],Table2[6M Return vs Nifty Z-Score])</f>
        <v>110</v>
      </c>
      <c r="AU113">
        <f>_xlfn.RANK.AVG(Table2[[#This Row],[Sharpe Ratio Z-Score]],Table2[Sharpe Ratio Z-Score])</f>
        <v>159</v>
      </c>
      <c r="AV113">
        <f>(Table2[[#This Row],[Rank 1Y]]+Table2[[#This Row],[Rank 6M]]+Table2[[#This Row],[Rank Sharpe]])/3</f>
        <v>161</v>
      </c>
    </row>
    <row r="114" spans="1:48" x14ac:dyDescent="0.3">
      <c r="A114" t="s">
        <v>1354</v>
      </c>
      <c r="B114" t="s">
        <v>1355</v>
      </c>
      <c r="C114" t="s">
        <v>3077</v>
      </c>
      <c r="D114" t="s">
        <v>212</v>
      </c>
      <c r="E114">
        <v>8009.1478113399899</v>
      </c>
      <c r="F114">
        <v>1976.65</v>
      </c>
      <c r="G114">
        <v>121.064288887209</v>
      </c>
      <c r="H114">
        <f>(Table2[[#This Row],[1Y Return vs Nifty]]-AVERAGE(Table2[1Y Return vs Nifty]))/_xlfn.STDEV.P(Table2[1Y Return vs Nifty])</f>
        <v>1.3155014846406647</v>
      </c>
      <c r="I114">
        <v>26.828051445130001</v>
      </c>
      <c r="J114">
        <f>(Table2[[#This Row],[1M Return vs Nifty]]-AVERAGE(Table2[1M Return vs Nifty]))/_xlfn.STDEV.P(Table2[1M Return vs Nifty])</f>
        <v>2.5434412168557854</v>
      </c>
      <c r="K114">
        <v>39.141737001737297</v>
      </c>
      <c r="L114">
        <f>(Table2[[#This Row],[6M Return vs Nifty]]-AVERAGE(Table2[6M Return vs Nifty]))/_xlfn.STDEV.P(Table2[6M Return vs Nifty])</f>
        <v>1.0826468161246761</v>
      </c>
      <c r="M114">
        <v>7.09465344674802</v>
      </c>
      <c r="N114">
        <f>(Table2[[#This Row],[1W Return vs Nifty]]-AVERAGE(Table2[1W Return vs Nifty]))/_xlfn.STDEV.P(Table2[1W Return vs Nifty])</f>
        <v>1.3916268950798505</v>
      </c>
      <c r="O114">
        <v>1880.98</v>
      </c>
      <c r="P114">
        <v>1711.35731209299</v>
      </c>
      <c r="Q114">
        <v>1393.12050846548</v>
      </c>
      <c r="R114">
        <v>55.441374141042701</v>
      </c>
      <c r="S114" s="1">
        <f>(Table2[[#This Row],[Close Price]]-Table2[[#This Row],[20D EMA]])/Table2[[#This Row],[20D EMA]]</f>
        <v>5.0861784814298969E-2</v>
      </c>
      <c r="T114" s="1">
        <f>(Table2[[#This Row],[Close Price]]-Table2[[#This Row],[50D EMA]])/Table2[[#This Row],[50D EMA]]</f>
        <v>0.15501887655626814</v>
      </c>
      <c r="U114" s="1">
        <f>(Table2[[#This Row],[Close Price]]-Table2[[#This Row],[200D EMA]])/Table2[[#This Row],[200D EMA]]</f>
        <v>0.41886505007185404</v>
      </c>
      <c r="V114">
        <v>1.7668600688171701</v>
      </c>
      <c r="W114">
        <v>1955</v>
      </c>
      <c r="X114">
        <v>2020.45</v>
      </c>
      <c r="Y114">
        <v>1965</v>
      </c>
      <c r="Z114">
        <v>2138.3000000000002</v>
      </c>
      <c r="AA114">
        <v>1865.35</v>
      </c>
      <c r="AB114">
        <v>2172</v>
      </c>
      <c r="AC114" s="1">
        <f>(Table2[[#This Row],[Close Price]]/Table2[[#This Row],[Day Low]])-1</f>
        <v>1.1074168797954087E-2</v>
      </c>
      <c r="AD114" s="1">
        <f>(Table2[[#This Row],[Day High]]/Table2[[#This Row],[Close Price]])-1</f>
        <v>2.2158702855841872E-2</v>
      </c>
      <c r="AE114" s="1">
        <f>(Table2[[#This Row],[Close Price]]/Table2[[#This Row],[Current Week Low]])-1</f>
        <v>5.9287531806615501E-3</v>
      </c>
      <c r="AF114" s="1">
        <f>(Table2[[#This Row],[Current Week High]]/Table2[[#This Row],[Close Price]])-1</f>
        <v>8.1779778918877888E-2</v>
      </c>
      <c r="AG114" s="1">
        <f>(Table2[[#This Row],[Close Price]]/Table2[[#This Row],[Current Month Low]])-1</f>
        <v>5.9667086605730946E-2</v>
      </c>
      <c r="AH114" s="1">
        <f>(Table2[[#This Row],[Current Month High]]/Table2[[#This Row],[Close Price]])-1</f>
        <v>9.8828826549970827E-2</v>
      </c>
      <c r="AI114">
        <v>5.1917861294072001</v>
      </c>
      <c r="AJ114">
        <v>151.927769643728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0.23</v>
      </c>
      <c r="AM114" t="s">
        <v>3111</v>
      </c>
      <c r="AN114">
        <v>7.4</v>
      </c>
      <c r="AO114" t="s">
        <v>3111</v>
      </c>
      <c r="AP114">
        <v>7.3298574588398002E-2</v>
      </c>
      <c r="AQ114">
        <f>(Table2[[#This Row],[Sharpe Ratio]]-AVERAGE(Table2[Sharpe Ratio]))/_xlfn.STDEV.P(Table2[Sharpe Ratio])</f>
        <v>0.11569995762982513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6.4489163703308021</v>
      </c>
      <c r="AS114">
        <f>_xlfn.RANK.AVG(Table2[[#This Row],[1Y Return vs Nifty Z-Score]],Table2[1Y Return vs Nifty Z-Score])</f>
        <v>68</v>
      </c>
      <c r="AT114">
        <f>_xlfn.RANK.AVG(Table2[[#This Row],[6M Return vs Nifty Z-Score]],Table2[6M Return vs Nifty Z-Score])</f>
        <v>98</v>
      </c>
      <c r="AU114">
        <f>_xlfn.RANK.AVG(Table2[[#This Row],[Sharpe Ratio Z-Score]],Table2[Sharpe Ratio Z-Score])</f>
        <v>317</v>
      </c>
      <c r="AV114">
        <f>(Table2[[#This Row],[Rank 1Y]]+Table2[[#This Row],[Rank 6M]]+Table2[[#This Row],[Rank Sharpe]])/3</f>
        <v>161</v>
      </c>
    </row>
    <row r="115" spans="1:48" x14ac:dyDescent="0.3">
      <c r="A115" t="s">
        <v>1119</v>
      </c>
      <c r="B115" t="s">
        <v>1120</v>
      </c>
      <c r="C115" t="s">
        <v>3069</v>
      </c>
      <c r="D115" t="s">
        <v>54</v>
      </c>
      <c r="E115">
        <v>10843.252803810001</v>
      </c>
      <c r="F115">
        <v>1179.1500000000001</v>
      </c>
      <c r="G115">
        <v>129.00685813065499</v>
      </c>
      <c r="H115">
        <f>(Table2[[#This Row],[1Y Return vs Nifty]]-AVERAGE(Table2[1Y Return vs Nifty]))/_xlfn.STDEV.P(Table2[1Y Return vs Nifty])</f>
        <v>1.43536484795708</v>
      </c>
      <c r="I115">
        <v>23.4604804858511</v>
      </c>
      <c r="J115">
        <f>(Table2[[#This Row],[1M Return vs Nifty]]-AVERAGE(Table2[1M Return vs Nifty]))/_xlfn.STDEV.P(Table2[1M Return vs Nifty])</f>
        <v>2.224977985834145</v>
      </c>
      <c r="K115">
        <v>42.049296244348298</v>
      </c>
      <c r="L115">
        <f>(Table2[[#This Row],[6M Return vs Nifty]]-AVERAGE(Table2[6M Return vs Nifty]))/_xlfn.STDEV.P(Table2[6M Return vs Nifty])</f>
        <v>1.1799259679904215</v>
      </c>
      <c r="M115">
        <v>6.1470404130161898</v>
      </c>
      <c r="N115">
        <f>(Table2[[#This Row],[1W Return vs Nifty]]-AVERAGE(Table2[1W Return vs Nifty]))/_xlfn.STDEV.P(Table2[1W Return vs Nifty])</f>
        <v>1.2120366550100496</v>
      </c>
      <c r="O115">
        <v>1062.9100000000001</v>
      </c>
      <c r="P115">
        <v>983.39510803647704</v>
      </c>
      <c r="Q115">
        <v>798.39275194737502</v>
      </c>
      <c r="R115">
        <v>78.682869545041697</v>
      </c>
      <c r="S115" s="1">
        <f>(Table2[[#This Row],[Close Price]]-Table2[[#This Row],[20D EMA]])/Table2[[#This Row],[20D EMA]]</f>
        <v>0.10936015278810059</v>
      </c>
      <c r="T115" s="1">
        <f>(Table2[[#This Row],[Close Price]]-Table2[[#This Row],[50D EMA]])/Table2[[#This Row],[50D EMA]]</f>
        <v>0.19906026617763276</v>
      </c>
      <c r="U115" s="1">
        <f>(Table2[[#This Row],[Close Price]]-Table2[[#This Row],[200D EMA]])/Table2[[#This Row],[200D EMA]]</f>
        <v>0.47690469023411447</v>
      </c>
      <c r="V115">
        <v>1.5631917588984701</v>
      </c>
      <c r="W115">
        <v>1171.55</v>
      </c>
      <c r="X115">
        <v>1231.5</v>
      </c>
      <c r="Y115">
        <v>1120.55</v>
      </c>
      <c r="Z115">
        <v>1189</v>
      </c>
      <c r="AA115">
        <v>1025.55</v>
      </c>
      <c r="AB115">
        <v>1189</v>
      </c>
      <c r="AC115" s="1">
        <f>(Table2[[#This Row],[Close Price]]/Table2[[#This Row],[Day Low]])-1</f>
        <v>6.4871324313944267E-3</v>
      </c>
      <c r="AD115" s="1">
        <f>(Table2[[#This Row],[Day High]]/Table2[[#This Row],[Close Price]])-1</f>
        <v>4.4396387228087919E-2</v>
      </c>
      <c r="AE115" s="1">
        <f>(Table2[[#This Row],[Close Price]]/Table2[[#This Row],[Current Week Low]])-1</f>
        <v>5.2295747623934741E-2</v>
      </c>
      <c r="AF115" s="1">
        <f>(Table2[[#This Row],[Current Week High]]/Table2[[#This Row],[Close Price]])-1</f>
        <v>8.3534749607767633E-3</v>
      </c>
      <c r="AG115" s="1">
        <f>(Table2[[#This Row],[Close Price]]/Table2[[#This Row],[Current Month Low]])-1</f>
        <v>0.14977329237969883</v>
      </c>
      <c r="AH115" s="1">
        <f>(Table2[[#This Row],[Current Month High]]/Table2[[#This Row],[Close Price]])-1</f>
        <v>8.3534749607767633E-3</v>
      </c>
      <c r="AI115">
        <v>3.5644617840042598</v>
      </c>
      <c r="AJ115">
        <v>173.671438971123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0.18</v>
      </c>
      <c r="AM115" t="s">
        <v>3111</v>
      </c>
      <c r="AN115">
        <v>15.42</v>
      </c>
      <c r="AO115" t="s">
        <v>3111</v>
      </c>
      <c r="AP115">
        <v>6.6185451790984007E-2</v>
      </c>
      <c r="AQ115">
        <f>(Table2[[#This Row],[Sharpe Ratio]]-AVERAGE(Table2[Sharpe Ratio]))/_xlfn.STDEV.P(Table2[Sharpe Ratio])</f>
        <v>3.4648448649080871E-2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6.086953905440776</v>
      </c>
      <c r="AS115">
        <f>_xlfn.RANK.AVG(Table2[[#This Row],[1Y Return vs Nifty Z-Score]],Table2[1Y Return vs Nifty Z-Score])</f>
        <v>59</v>
      </c>
      <c r="AT115">
        <f>_xlfn.RANK.AVG(Table2[[#This Row],[6M Return vs Nifty Z-Score]],Table2[6M Return vs Nifty Z-Score])</f>
        <v>88</v>
      </c>
      <c r="AU115">
        <f>_xlfn.RANK.AVG(Table2[[#This Row],[Sharpe Ratio Z-Score]],Table2[Sharpe Ratio Z-Score])</f>
        <v>337</v>
      </c>
      <c r="AV115">
        <f>(Table2[[#This Row],[Rank 1Y]]+Table2[[#This Row],[Rank 6M]]+Table2[[#This Row],[Rank Sharpe]])/3</f>
        <v>161.33333333333334</v>
      </c>
    </row>
    <row r="116" spans="1:48" x14ac:dyDescent="0.3">
      <c r="A116" t="s">
        <v>1552</v>
      </c>
      <c r="B116" t="s">
        <v>1553</v>
      </c>
      <c r="C116" t="s">
        <v>3064</v>
      </c>
      <c r="D116" t="s">
        <v>21</v>
      </c>
      <c r="E116">
        <v>6127.2382009299999</v>
      </c>
      <c r="F116">
        <v>739.9</v>
      </c>
      <c r="G116">
        <v>54.2059809741679</v>
      </c>
      <c r="H116">
        <f>(Table2[[#This Row],[1Y Return vs Nifty]]-AVERAGE(Table2[1Y Return vs Nifty]))/_xlfn.STDEV.P(Table2[1Y Return vs Nifty])</f>
        <v>0.30652549633380372</v>
      </c>
      <c r="I116">
        <v>-10.3293275582016</v>
      </c>
      <c r="J116">
        <f>(Table2[[#This Row],[1M Return vs Nifty]]-AVERAGE(Table2[1M Return vs Nifty]))/_xlfn.STDEV.P(Table2[1M Return vs Nifty])</f>
        <v>-0.97044434540434887</v>
      </c>
      <c r="K116">
        <v>44.224273219371497</v>
      </c>
      <c r="L116">
        <f>(Table2[[#This Row],[6M Return vs Nifty]]-AVERAGE(Table2[6M Return vs Nifty]))/_xlfn.STDEV.P(Table2[6M Return vs Nifty])</f>
        <v>1.2526948775132354</v>
      </c>
      <c r="M116">
        <v>-6.4955547880721403</v>
      </c>
      <c r="N116">
        <f>(Table2[[#This Row],[1W Return vs Nifty]]-AVERAGE(Table2[1W Return vs Nifty]))/_xlfn.STDEV.P(Table2[1W Return vs Nifty])</f>
        <v>-1.1839695484159187</v>
      </c>
      <c r="O116">
        <v>845.54</v>
      </c>
      <c r="P116">
        <v>843.39436901497197</v>
      </c>
      <c r="Q116">
        <v>684.43389895387099</v>
      </c>
      <c r="R116">
        <v>13.992052886765499</v>
      </c>
      <c r="S116" s="1">
        <f>(Table2[[#This Row],[Close Price]]-Table2[[#This Row],[20D EMA]])/Table2[[#This Row],[20D EMA]]</f>
        <v>-0.12493790950162026</v>
      </c>
      <c r="T116" s="1">
        <f>(Table2[[#This Row],[Close Price]]-Table2[[#This Row],[50D EMA]])/Table2[[#This Row],[50D EMA]]</f>
        <v>-0.12271171449229198</v>
      </c>
      <c r="U116" s="1">
        <f>(Table2[[#This Row],[Close Price]]-Table2[[#This Row],[200D EMA]])/Table2[[#This Row],[200D EMA]]</f>
        <v>8.1039383249290595E-2</v>
      </c>
      <c r="V116">
        <v>0.85973123191042</v>
      </c>
      <c r="W116">
        <v>716.05</v>
      </c>
      <c r="X116">
        <v>738</v>
      </c>
      <c r="Y116">
        <v>728.95</v>
      </c>
      <c r="Z116">
        <v>830</v>
      </c>
      <c r="AA116">
        <v>728.95</v>
      </c>
      <c r="AB116">
        <v>881.45</v>
      </c>
      <c r="AC116" s="1">
        <f>(Table2[[#This Row],[Close Price]]/Table2[[#This Row],[Day Low]])-1</f>
        <v>3.330772990712938E-2</v>
      </c>
      <c r="AD116" s="1">
        <f>(Table2[[#This Row],[Day High]]/Table2[[#This Row],[Close Price]])-1</f>
        <v>-2.5679145830517225E-3</v>
      </c>
      <c r="AE116" s="1">
        <f>(Table2[[#This Row],[Close Price]]/Table2[[#This Row],[Current Week Low]])-1</f>
        <v>1.5021606420193345E-2</v>
      </c>
      <c r="AF116" s="1">
        <f>(Table2[[#This Row],[Current Week High]]/Table2[[#This Row],[Close Price]])-1</f>
        <v>0.12177321259629692</v>
      </c>
      <c r="AG116" s="1">
        <f>(Table2[[#This Row],[Close Price]]/Table2[[#This Row],[Current Month Low]])-1</f>
        <v>1.5021606420193345E-2</v>
      </c>
      <c r="AH116" s="1">
        <f>(Table2[[#This Row],[Current Month High]]/Table2[[#This Row],[Close Price]])-1</f>
        <v>0.19130963643735655</v>
      </c>
      <c r="AI116">
        <v>15.1421124488022</v>
      </c>
      <c r="AJ116">
        <v>94.144578313253007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-0.19</v>
      </c>
      <c r="AM116" t="s">
        <v>3110</v>
      </c>
      <c r="AN116">
        <v>-18.579999999999998</v>
      </c>
      <c r="AO116" t="s">
        <v>3110</v>
      </c>
      <c r="AP116">
        <v>0.1160888440121</v>
      </c>
      <c r="AQ116">
        <f>(Table2[[#This Row],[Sharpe Ratio]]-AVERAGE(Table2[Sharpe Ratio]))/_xlfn.STDEV.P(Table2[Sharpe Ratio])</f>
        <v>0.60327988634194196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8.0863663687136267E-3</v>
      </c>
      <c r="AS116">
        <f>_xlfn.RANK.AVG(Table2[[#This Row],[1Y Return vs Nifty Z-Score]],Table2[1Y Return vs Nifty Z-Score])</f>
        <v>212</v>
      </c>
      <c r="AT116">
        <f>_xlfn.RANK.AVG(Table2[[#This Row],[6M Return vs Nifty Z-Score]],Table2[6M Return vs Nifty Z-Score])</f>
        <v>82</v>
      </c>
      <c r="AU116">
        <f>_xlfn.RANK.AVG(Table2[[#This Row],[Sharpe Ratio Z-Score]],Table2[Sharpe Ratio Z-Score])</f>
        <v>197</v>
      </c>
      <c r="AV116">
        <f>(Table2[[#This Row],[Rank 1Y]]+Table2[[#This Row],[Rank 6M]]+Table2[[#This Row],[Rank Sharpe]])/3</f>
        <v>163.66666666666666</v>
      </c>
    </row>
    <row r="117" spans="1:48" x14ac:dyDescent="0.3">
      <c r="A117" t="s">
        <v>1068</v>
      </c>
      <c r="B117" t="s">
        <v>1069</v>
      </c>
      <c r="C117" t="s">
        <v>3079</v>
      </c>
      <c r="D117" t="s">
        <v>384</v>
      </c>
      <c r="E117">
        <v>12038.038992</v>
      </c>
      <c r="F117">
        <v>953.6</v>
      </c>
      <c r="G117">
        <v>59.988482929283599</v>
      </c>
      <c r="H117">
        <f>(Table2[[#This Row],[1Y Return vs Nifty]]-AVERAGE(Table2[1Y Return vs Nifty]))/_xlfn.STDEV.P(Table2[1Y Return vs Nifty])</f>
        <v>0.39379072644757962</v>
      </c>
      <c r="I117">
        <v>31.509678049050802</v>
      </c>
      <c r="J117">
        <f>(Table2[[#This Row],[1M Return vs Nifty]]-AVERAGE(Table2[1M Return vs Nifty]))/_xlfn.STDEV.P(Table2[1M Return vs Nifty])</f>
        <v>2.9861715862377389</v>
      </c>
      <c r="K117">
        <v>79.993108025054397</v>
      </c>
      <c r="L117">
        <f>(Table2[[#This Row],[6M Return vs Nifty]]-AVERAGE(Table2[6M Return vs Nifty]))/_xlfn.STDEV.P(Table2[6M Return vs Nifty])</f>
        <v>2.4494243756190506</v>
      </c>
      <c r="M117">
        <v>5.9379130992944198</v>
      </c>
      <c r="N117">
        <f>(Table2[[#This Row],[1W Return vs Nifty]]-AVERAGE(Table2[1W Return vs Nifty]))/_xlfn.STDEV.P(Table2[1W Return vs Nifty])</f>
        <v>1.1724031515233575</v>
      </c>
      <c r="O117">
        <v>908.43</v>
      </c>
      <c r="P117">
        <v>791.20399423577999</v>
      </c>
      <c r="Q117">
        <v>656.64193571909402</v>
      </c>
      <c r="R117">
        <v>53.730667547455603</v>
      </c>
      <c r="S117" s="1">
        <f>(Table2[[#This Row],[Close Price]]-Table2[[#This Row],[20D EMA]])/Table2[[#This Row],[20D EMA]]</f>
        <v>4.9723148729126157E-2</v>
      </c>
      <c r="T117" s="1">
        <f>(Table2[[#This Row],[Close Price]]-Table2[[#This Row],[50D EMA]])/Table2[[#This Row],[50D EMA]]</f>
        <v>0.20525175169404641</v>
      </c>
      <c r="U117" s="1">
        <f>(Table2[[#This Row],[Close Price]]-Table2[[#This Row],[200D EMA]])/Table2[[#This Row],[200D EMA]]</f>
        <v>0.45223743432667723</v>
      </c>
      <c r="V117">
        <v>1.3641947918316999</v>
      </c>
      <c r="W117">
        <v>944.05</v>
      </c>
      <c r="X117">
        <v>974</v>
      </c>
      <c r="Y117">
        <v>950</v>
      </c>
      <c r="Z117">
        <v>1029</v>
      </c>
      <c r="AA117">
        <v>908.35</v>
      </c>
      <c r="AB117">
        <v>1036.0999999999999</v>
      </c>
      <c r="AC117" s="1">
        <f>(Table2[[#This Row],[Close Price]]/Table2[[#This Row],[Day Low]])-1</f>
        <v>1.0115989619194021E-2</v>
      </c>
      <c r="AD117" s="1">
        <f>(Table2[[#This Row],[Day High]]/Table2[[#This Row],[Close Price]])-1</f>
        <v>2.1392617449664364E-2</v>
      </c>
      <c r="AE117" s="1">
        <f>(Table2[[#This Row],[Close Price]]/Table2[[#This Row],[Current Week Low]])-1</f>
        <v>3.7894736842105647E-3</v>
      </c>
      <c r="AF117" s="1">
        <f>(Table2[[#This Row],[Current Week High]]/Table2[[#This Row],[Close Price]])-1</f>
        <v>7.906879194630867E-2</v>
      </c>
      <c r="AG117" s="1">
        <f>(Table2[[#This Row],[Close Price]]/Table2[[#This Row],[Current Month Low]])-1</f>
        <v>4.9815599713766812E-2</v>
      </c>
      <c r="AH117" s="1">
        <f>(Table2[[#This Row],[Current Month High]]/Table2[[#This Row],[Close Price]])-1</f>
        <v>8.6514261744966348E-2</v>
      </c>
      <c r="AI117">
        <v>2.1895650458624898</v>
      </c>
      <c r="AJ117">
        <v>125.311111111111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0.7</v>
      </c>
      <c r="AM117" t="s">
        <v>3111</v>
      </c>
      <c r="AN117">
        <v>10.59</v>
      </c>
      <c r="AO117" t="s">
        <v>3111</v>
      </c>
      <c r="AP117">
        <v>8.2318638605283004E-2</v>
      </c>
      <c r="AQ117">
        <f>(Table2[[#This Row],[Sharpe Ratio]]-AVERAGE(Table2[Sharpe Ratio]))/_xlfn.STDEV.P(Table2[Sharpe Ratio])</f>
        <v>0.21848038480552825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7.2202702246332544</v>
      </c>
      <c r="AS117">
        <f>_xlfn.RANK.AVG(Table2[[#This Row],[1Y Return vs Nifty Z-Score]],Table2[1Y Return vs Nifty Z-Score])</f>
        <v>194</v>
      </c>
      <c r="AT117">
        <f>_xlfn.RANK.AVG(Table2[[#This Row],[6M Return vs Nifty Z-Score]],Table2[6M Return vs Nifty Z-Score])</f>
        <v>17</v>
      </c>
      <c r="AU117">
        <f>_xlfn.RANK.AVG(Table2[[#This Row],[Sharpe Ratio Z-Score]],Table2[Sharpe Ratio Z-Score])</f>
        <v>287</v>
      </c>
      <c r="AV117">
        <f>(Table2[[#This Row],[Rank 1Y]]+Table2[[#This Row],[Rank 6M]]+Table2[[#This Row],[Rank Sharpe]])/3</f>
        <v>166</v>
      </c>
    </row>
    <row r="118" spans="1:48" x14ac:dyDescent="0.3">
      <c r="A118" t="s">
        <v>162</v>
      </c>
      <c r="B118" t="s">
        <v>163</v>
      </c>
      <c r="C118" t="s">
        <v>3065</v>
      </c>
      <c r="D118" t="s">
        <v>122</v>
      </c>
      <c r="E118">
        <v>159279.41144639999</v>
      </c>
      <c r="F118">
        <v>482.65</v>
      </c>
      <c r="G118">
        <v>109.783399784618</v>
      </c>
      <c r="H118">
        <f>(Table2[[#This Row],[1Y Return vs Nifty]]-AVERAGE(Table2[1Y Return vs Nifty]))/_xlfn.STDEV.P(Table2[1Y Return vs Nifty])</f>
        <v>1.1452586743369553</v>
      </c>
      <c r="I118">
        <v>-10.4808842209943</v>
      </c>
      <c r="J118">
        <f>(Table2[[#This Row],[1M Return vs Nifty]]-AVERAGE(Table2[1M Return vs Nifty]))/_xlfn.STDEV.P(Table2[1M Return vs Nifty])</f>
        <v>-0.98477670101005088</v>
      </c>
      <c r="K118">
        <v>2.1461244332746099</v>
      </c>
      <c r="L118">
        <f>(Table2[[#This Row],[6M Return vs Nifty]]-AVERAGE(Table2[6M Return vs Nifty]))/_xlfn.STDEV.P(Table2[6M Return vs Nifty])</f>
        <v>-0.15512738316624977</v>
      </c>
      <c r="M118">
        <v>-3.3107098458647801</v>
      </c>
      <c r="N118">
        <f>(Table2[[#This Row],[1W Return vs Nifty]]-AVERAGE(Table2[1W Return vs Nifty]))/_xlfn.STDEV.P(Table2[1W Return vs Nifty])</f>
        <v>-0.58038238002965636</v>
      </c>
      <c r="O118">
        <v>513.57000000000005</v>
      </c>
      <c r="P118">
        <v>508.178388318592</v>
      </c>
      <c r="Q118">
        <v>420.20023551403102</v>
      </c>
      <c r="R118">
        <v>32.0507316479761</v>
      </c>
      <c r="S118" s="1">
        <f>(Table2[[#This Row],[Close Price]]-Table2[[#This Row],[20D EMA]])/Table2[[#This Row],[20D EMA]]</f>
        <v>-6.0206008917966528E-2</v>
      </c>
      <c r="T118" s="1">
        <f>(Table2[[#This Row],[Close Price]]-Table2[[#This Row],[50D EMA]])/Table2[[#This Row],[50D EMA]]</f>
        <v>-5.0235092450620945E-2</v>
      </c>
      <c r="U118" s="1">
        <f>(Table2[[#This Row],[Close Price]]-Table2[[#This Row],[200D EMA]])/Table2[[#This Row],[200D EMA]]</f>
        <v>0.14861906112350021</v>
      </c>
      <c r="V118">
        <v>0.72831685695705295</v>
      </c>
      <c r="W118">
        <v>478.85</v>
      </c>
      <c r="X118">
        <v>488.25</v>
      </c>
      <c r="Y118">
        <v>481</v>
      </c>
      <c r="Z118">
        <v>503.45</v>
      </c>
      <c r="AA118">
        <v>471.35</v>
      </c>
      <c r="AB118">
        <v>559.5</v>
      </c>
      <c r="AC118" s="1">
        <f>(Table2[[#This Row],[Close Price]]/Table2[[#This Row],[Day Low]])-1</f>
        <v>7.9356792314919655E-3</v>
      </c>
      <c r="AD118" s="1">
        <f>(Table2[[#This Row],[Day High]]/Table2[[#This Row],[Close Price]])-1</f>
        <v>1.1602610587382101E-2</v>
      </c>
      <c r="AE118" s="1">
        <f>(Table2[[#This Row],[Close Price]]/Table2[[#This Row],[Current Week Low]])-1</f>
        <v>3.4303534303534722E-3</v>
      </c>
      <c r="AF118" s="1">
        <f>(Table2[[#This Row],[Current Week High]]/Table2[[#This Row],[Close Price]])-1</f>
        <v>4.3095410753133834E-2</v>
      </c>
      <c r="AG118" s="1">
        <f>(Table2[[#This Row],[Close Price]]/Table2[[#This Row],[Current Month Low]])-1</f>
        <v>2.3973692585127715E-2</v>
      </c>
      <c r="AH118" s="1">
        <f>(Table2[[#This Row],[Current Month High]]/Table2[[#This Row],[Close Price]])-1</f>
        <v>0.15922511136434281</v>
      </c>
      <c r="AI118">
        <v>16.782442363837699</v>
      </c>
      <c r="AJ118">
        <v>147.76752307308499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-0.05</v>
      </c>
      <c r="AM118" t="s">
        <v>3110</v>
      </c>
      <c r="AN118">
        <v>-10.45</v>
      </c>
      <c r="AO118" t="s">
        <v>3110</v>
      </c>
      <c r="AP118">
        <v>0.19206266309954101</v>
      </c>
      <c r="AQ118">
        <f>(Table2[[#This Row],[Sharpe Ratio]]-AVERAGE(Table2[Sharpe Ratio]))/_xlfn.STDEV.P(Table2[Sharpe Ratio])</f>
        <v>1.4689745826722027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0.89394679280320077</v>
      </c>
      <c r="AS118">
        <f>_xlfn.RANK.AVG(Table2[[#This Row],[1Y Return vs Nifty Z-Score]],Table2[1Y Return vs Nifty Z-Score])</f>
        <v>89</v>
      </c>
      <c r="AT118">
        <f>_xlfn.RANK.AVG(Table2[[#This Row],[6M Return vs Nifty Z-Score]],Table2[6M Return vs Nifty Z-Score])</f>
        <v>359</v>
      </c>
      <c r="AU118">
        <f>_xlfn.RANK.AVG(Table2[[#This Row],[Sharpe Ratio Z-Score]],Table2[Sharpe Ratio Z-Score])</f>
        <v>50</v>
      </c>
      <c r="AV118">
        <f>(Table2[[#This Row],[Rank 1Y]]+Table2[[#This Row],[Rank 6M]]+Table2[[#This Row],[Rank Sharpe]])/3</f>
        <v>166</v>
      </c>
    </row>
    <row r="119" spans="1:48" x14ac:dyDescent="0.3">
      <c r="A119" t="s">
        <v>561</v>
      </c>
      <c r="B119" t="s">
        <v>562</v>
      </c>
      <c r="C119" t="s">
        <v>3065</v>
      </c>
      <c r="D119" t="s">
        <v>563</v>
      </c>
      <c r="E119">
        <v>35090.229134595</v>
      </c>
      <c r="F119">
        <v>2592.0500000000002</v>
      </c>
      <c r="G119">
        <v>166.93236770271201</v>
      </c>
      <c r="H119">
        <f>(Table2[[#This Row],[1Y Return vs Nifty]]-AVERAGE(Table2[1Y Return vs Nifty]))/_xlfn.STDEV.P(Table2[1Y Return vs Nifty])</f>
        <v>2.0077085057157826</v>
      </c>
      <c r="I119">
        <v>8.4863384084235101</v>
      </c>
      <c r="J119">
        <f>(Table2[[#This Row],[1M Return vs Nifty]]-AVERAGE(Table2[1M Return vs Nifty]))/_xlfn.STDEV.P(Table2[1M Return vs Nifty])</f>
        <v>0.80890874025073078</v>
      </c>
      <c r="K119">
        <v>-1.95240141890623</v>
      </c>
      <c r="L119">
        <f>(Table2[[#This Row],[6M Return vs Nifty]]-AVERAGE(Table2[6M Return vs Nifty]))/_xlfn.STDEV.P(Table2[6M Return vs Nifty])</f>
        <v>-0.29225309085843365</v>
      </c>
      <c r="M119">
        <v>4.1603796281186796</v>
      </c>
      <c r="N119">
        <f>(Table2[[#This Row],[1W Return vs Nifty]]-AVERAGE(Table2[1W Return vs Nifty]))/_xlfn.STDEV.P(Table2[1W Return vs Nifty])</f>
        <v>0.83552760057890141</v>
      </c>
      <c r="O119">
        <v>2487.37</v>
      </c>
      <c r="P119">
        <v>2502.0335388818098</v>
      </c>
      <c r="Q119">
        <v>2275.2511894972399</v>
      </c>
      <c r="R119">
        <v>58.716611925505603</v>
      </c>
      <c r="S119" s="1">
        <f>(Table2[[#This Row],[Close Price]]-Table2[[#This Row],[20D EMA]])/Table2[[#This Row],[20D EMA]]</f>
        <v>4.208461145708129E-2</v>
      </c>
      <c r="T119" s="1">
        <f>(Table2[[#This Row],[Close Price]]-Table2[[#This Row],[50D EMA]])/Table2[[#This Row],[50D EMA]]</f>
        <v>3.5977319935695126E-2</v>
      </c>
      <c r="U119" s="1">
        <f>(Table2[[#This Row],[Close Price]]-Table2[[#This Row],[200D EMA]])/Table2[[#This Row],[200D EMA]]</f>
        <v>0.1392368508431647</v>
      </c>
      <c r="V119">
        <v>1.4828097683394501</v>
      </c>
      <c r="W119">
        <v>2525</v>
      </c>
      <c r="X119">
        <v>2611</v>
      </c>
      <c r="Y119">
        <v>2544</v>
      </c>
      <c r="Z119">
        <v>2645</v>
      </c>
      <c r="AA119">
        <v>2306.1</v>
      </c>
      <c r="AB119">
        <v>2681</v>
      </c>
      <c r="AC119" s="1">
        <f>(Table2[[#This Row],[Close Price]]/Table2[[#This Row],[Day Low]])-1</f>
        <v>2.6554455445544578E-2</v>
      </c>
      <c r="AD119" s="1">
        <f>(Table2[[#This Row],[Day High]]/Table2[[#This Row],[Close Price]])-1</f>
        <v>7.3108157635848325E-3</v>
      </c>
      <c r="AE119" s="1">
        <f>(Table2[[#This Row],[Close Price]]/Table2[[#This Row],[Current Week Low]])-1</f>
        <v>1.8887578616352263E-2</v>
      </c>
      <c r="AF119" s="1">
        <f>(Table2[[#This Row],[Current Week High]]/Table2[[#This Row],[Close Price]])-1</f>
        <v>2.0427846685056261E-2</v>
      </c>
      <c r="AG119" s="1">
        <f>(Table2[[#This Row],[Close Price]]/Table2[[#This Row],[Current Month Low]])-1</f>
        <v>0.12399722475174557</v>
      </c>
      <c r="AH119" s="1">
        <f>(Table2[[#This Row],[Current Month High]]/Table2[[#This Row],[Close Price]])-1</f>
        <v>3.4316467660731709E-2</v>
      </c>
      <c r="AI119">
        <v>26.9496237823965</v>
      </c>
      <c r="AJ119">
        <v>207.79772591262699</v>
      </c>
      <c r="AK119" t="str">
        <f>IF(AND(Table2[[#This Row],[20D EMA]]&gt;Table2[[#This Row],[50D EMA]],Table2[[#This Row],[50D EMA]]&gt;Table2[[#This Row],[200D EMA]]),"Uptrend","Downtrend/NoTrend")</f>
        <v>Downtrend/NoTrend</v>
      </c>
      <c r="AL119">
        <v>-0.08</v>
      </c>
      <c r="AM119" t="s">
        <v>3110</v>
      </c>
      <c r="AN119">
        <v>5.91</v>
      </c>
      <c r="AO119" t="s">
        <v>3111</v>
      </c>
      <c r="AP119">
        <v>0.181948913559179</v>
      </c>
      <c r="AQ119">
        <f>(Table2[[#This Row],[Sharpe Ratio]]-AVERAGE(Table2[Sharpe Ratio]))/_xlfn.STDEV.P(Table2[Sharpe Ratio])</f>
        <v>1.3537319972359347</v>
      </c>
      <c r="AR1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9">
        <f>_xlfn.RANK.AVG(Table2[[#This Row],[1Y Return vs Nifty Z-Score]],Table2[1Y Return vs Nifty Z-Score])</f>
        <v>27</v>
      </c>
      <c r="AT119">
        <f>_xlfn.RANK.AVG(Table2[[#This Row],[6M Return vs Nifty Z-Score]],Table2[6M Return vs Nifty Z-Score])</f>
        <v>404</v>
      </c>
      <c r="AU119">
        <f>_xlfn.RANK.AVG(Table2[[#This Row],[Sharpe Ratio Z-Score]],Table2[Sharpe Ratio Z-Score])</f>
        <v>68</v>
      </c>
      <c r="AV119">
        <f>(Table2[[#This Row],[Rank 1Y]]+Table2[[#This Row],[Rank 6M]]+Table2[[#This Row],[Rank Sharpe]])/3</f>
        <v>166.33333333333334</v>
      </c>
    </row>
    <row r="120" spans="1:48" x14ac:dyDescent="0.3">
      <c r="A120" t="s">
        <v>1583</v>
      </c>
      <c r="B120" t="s">
        <v>1584</v>
      </c>
      <c r="C120" t="s">
        <v>3067</v>
      </c>
      <c r="D120" t="s">
        <v>1585</v>
      </c>
      <c r="E120">
        <v>5703.3314698800004</v>
      </c>
      <c r="F120">
        <v>1115.3</v>
      </c>
      <c r="G120">
        <v>81.589606807948698</v>
      </c>
      <c r="H120">
        <f>(Table2[[#This Row],[1Y Return vs Nifty]]-AVERAGE(Table2[1Y Return vs Nifty]))/_xlfn.STDEV.P(Table2[1Y Return vs Nifty])</f>
        <v>0.71977886456143414</v>
      </c>
      <c r="I120">
        <v>17.522867367062901</v>
      </c>
      <c r="J120">
        <f>(Table2[[#This Row],[1M Return vs Nifty]]-AVERAGE(Table2[1M Return vs Nifty]))/_xlfn.STDEV.P(Table2[1M Return vs Nifty])</f>
        <v>1.6634719385285612</v>
      </c>
      <c r="K120">
        <v>56.517537673370597</v>
      </c>
      <c r="L120">
        <f>(Table2[[#This Row],[6M Return vs Nifty]]-AVERAGE(Table2[6M Return vs Nifty]))/_xlfn.STDEV.P(Table2[6M Return vs Nifty])</f>
        <v>1.6639946103683585</v>
      </c>
      <c r="M120">
        <v>6.8902627989687701</v>
      </c>
      <c r="N120">
        <f>(Table2[[#This Row],[1W Return vs Nifty]]-AVERAGE(Table2[1W Return vs Nifty]))/_xlfn.STDEV.P(Table2[1W Return vs Nifty])</f>
        <v>1.3528910776142105</v>
      </c>
      <c r="O120">
        <v>1065.55</v>
      </c>
      <c r="P120">
        <v>991.91735006588499</v>
      </c>
      <c r="Q120">
        <v>802.94496991886695</v>
      </c>
      <c r="R120">
        <v>58.078703656332401</v>
      </c>
      <c r="S120" s="1">
        <f>(Table2[[#This Row],[Close Price]]-Table2[[#This Row],[20D EMA]])/Table2[[#This Row],[20D EMA]]</f>
        <v>4.6689503073530106E-2</v>
      </c>
      <c r="T120" s="1">
        <f>(Table2[[#This Row],[Close Price]]-Table2[[#This Row],[50D EMA]])/Table2[[#This Row],[50D EMA]]</f>
        <v>0.12438803487601025</v>
      </c>
      <c r="U120" s="1">
        <f>(Table2[[#This Row],[Close Price]]-Table2[[#This Row],[200D EMA]])/Table2[[#This Row],[200D EMA]]</f>
        <v>0.38901175271413024</v>
      </c>
      <c r="V120">
        <v>1.20223707259193</v>
      </c>
      <c r="W120">
        <v>1068.1500000000001</v>
      </c>
      <c r="X120">
        <v>1118.95</v>
      </c>
      <c r="Y120">
        <v>1083</v>
      </c>
      <c r="Z120">
        <v>1180</v>
      </c>
      <c r="AA120">
        <v>1010</v>
      </c>
      <c r="AB120">
        <v>1180</v>
      </c>
      <c r="AC120" s="1">
        <f>(Table2[[#This Row],[Close Price]]/Table2[[#This Row],[Day Low]])-1</f>
        <v>4.4141740392266815E-2</v>
      </c>
      <c r="AD120" s="1">
        <f>(Table2[[#This Row],[Day High]]/Table2[[#This Row],[Close Price]])-1</f>
        <v>3.272662064018661E-3</v>
      </c>
      <c r="AE120" s="1">
        <f>(Table2[[#This Row],[Close Price]]/Table2[[#This Row],[Current Week Low]])-1</f>
        <v>2.9824561403508643E-2</v>
      </c>
      <c r="AF120" s="1">
        <f>(Table2[[#This Row],[Current Week High]]/Table2[[#This Row],[Close Price]])-1</f>
        <v>5.801129740876898E-2</v>
      </c>
      <c r="AG120" s="1">
        <f>(Table2[[#This Row],[Close Price]]/Table2[[#This Row],[Current Month Low]])-1</f>
        <v>0.10425742574257413</v>
      </c>
      <c r="AH120" s="1">
        <f>(Table2[[#This Row],[Current Month High]]/Table2[[#This Row],[Close Price]])-1</f>
        <v>5.801129740876898E-2</v>
      </c>
      <c r="AI120">
        <v>2.7114070592331601</v>
      </c>
      <c r="AJ120">
        <v>114.738317757009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0.17</v>
      </c>
      <c r="AM120" t="s">
        <v>3111</v>
      </c>
      <c r="AN120">
        <v>5.16</v>
      </c>
      <c r="AO120" t="s">
        <v>3111</v>
      </c>
      <c r="AP120">
        <v>6.8295021563098995E-2</v>
      </c>
      <c r="AQ120">
        <f>(Table2[[#This Row],[Sharpe Ratio]]-AVERAGE(Table2[Sharpe Ratio]))/_xlfn.STDEV.P(Table2[Sharpe Ratio])</f>
        <v>5.8686247264373506E-2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5.4588227383369379</v>
      </c>
      <c r="AS120">
        <f>_xlfn.RANK.AVG(Table2[[#This Row],[1Y Return vs Nifty Z-Score]],Table2[1Y Return vs Nifty Z-Score])</f>
        <v>124</v>
      </c>
      <c r="AT120">
        <f>_xlfn.RANK.AVG(Table2[[#This Row],[6M Return vs Nifty Z-Score]],Table2[6M Return vs Nifty Z-Score])</f>
        <v>49</v>
      </c>
      <c r="AU120">
        <f>_xlfn.RANK.AVG(Table2[[#This Row],[Sharpe Ratio Z-Score]],Table2[Sharpe Ratio Z-Score])</f>
        <v>331</v>
      </c>
      <c r="AV120">
        <f>(Table2[[#This Row],[Rank 1Y]]+Table2[[#This Row],[Rank 6M]]+Table2[[#This Row],[Rank Sharpe]])/3</f>
        <v>168</v>
      </c>
    </row>
    <row r="121" spans="1:48" x14ac:dyDescent="0.3">
      <c r="A121" t="s">
        <v>851</v>
      </c>
      <c r="B121" t="s">
        <v>852</v>
      </c>
      <c r="C121" t="s">
        <v>3076</v>
      </c>
      <c r="D121" t="s">
        <v>133</v>
      </c>
      <c r="E121">
        <v>17635.85378211</v>
      </c>
      <c r="F121">
        <v>672.45</v>
      </c>
      <c r="G121">
        <v>75.078847672602507</v>
      </c>
      <c r="H121">
        <f>(Table2[[#This Row],[1Y Return vs Nifty]]-AVERAGE(Table2[1Y Return vs Nifty]))/_xlfn.STDEV.P(Table2[1Y Return vs Nifty])</f>
        <v>0.62152331729634269</v>
      </c>
      <c r="I121">
        <v>6.7233437216848397</v>
      </c>
      <c r="J121">
        <f>(Table2[[#This Row],[1M Return vs Nifty]]-AVERAGE(Table2[1M Return vs Nifty]))/_xlfn.STDEV.P(Table2[1M Return vs Nifty])</f>
        <v>0.64218649712596976</v>
      </c>
      <c r="K121">
        <v>10.0535664429758</v>
      </c>
      <c r="L121">
        <f>(Table2[[#This Row],[6M Return vs Nifty]]-AVERAGE(Table2[6M Return vs Nifty]))/_xlfn.STDEV.P(Table2[6M Return vs Nifty])</f>
        <v>0.10943446680676268</v>
      </c>
      <c r="M121">
        <v>7.8340230630546603</v>
      </c>
      <c r="N121">
        <f>(Table2[[#This Row],[1W Return vs Nifty]]-AVERAGE(Table2[1W Return vs Nifty]))/_xlfn.STDEV.P(Table2[1W Return vs Nifty])</f>
        <v>1.5317511463999345</v>
      </c>
      <c r="O121">
        <v>646.99</v>
      </c>
      <c r="P121">
        <v>616.95712643840704</v>
      </c>
      <c r="Q121">
        <v>538.68671180486695</v>
      </c>
      <c r="R121">
        <v>59.155932774612701</v>
      </c>
      <c r="S121" s="1">
        <f>(Table2[[#This Row],[Close Price]]-Table2[[#This Row],[20D EMA]])/Table2[[#This Row],[20D EMA]]</f>
        <v>3.9351458291472879E-2</v>
      </c>
      <c r="T121" s="1">
        <f>(Table2[[#This Row],[Close Price]]-Table2[[#This Row],[50D EMA]])/Table2[[#This Row],[50D EMA]]</f>
        <v>8.9946077585559822E-2</v>
      </c>
      <c r="U121" s="1">
        <f>(Table2[[#This Row],[Close Price]]-Table2[[#This Row],[200D EMA]])/Table2[[#This Row],[200D EMA]]</f>
        <v>0.24831369563017419</v>
      </c>
      <c r="V121">
        <v>0.98163129081804501</v>
      </c>
      <c r="W121">
        <v>651.25</v>
      </c>
      <c r="X121">
        <v>678.15</v>
      </c>
      <c r="Y121">
        <v>635.75</v>
      </c>
      <c r="Z121">
        <v>704.6</v>
      </c>
      <c r="AA121">
        <v>600.6</v>
      </c>
      <c r="AB121">
        <v>704.6</v>
      </c>
      <c r="AC121" s="1">
        <f>(Table2[[#This Row],[Close Price]]/Table2[[#This Row],[Day Low]])-1</f>
        <v>3.2552783109405015E-2</v>
      </c>
      <c r="AD121" s="1">
        <f>(Table2[[#This Row],[Day High]]/Table2[[#This Row],[Close Price]])-1</f>
        <v>8.4764666517955778E-3</v>
      </c>
      <c r="AE121" s="1">
        <f>(Table2[[#This Row],[Close Price]]/Table2[[#This Row],[Current Week Low]])-1</f>
        <v>5.772709398348419E-2</v>
      </c>
      <c r="AF121" s="1">
        <f>(Table2[[#This Row],[Current Week High]]/Table2[[#This Row],[Close Price]])-1</f>
        <v>4.781024611495277E-2</v>
      </c>
      <c r="AG121" s="1">
        <f>(Table2[[#This Row],[Close Price]]/Table2[[#This Row],[Current Month Low]])-1</f>
        <v>0.11963036963036977</v>
      </c>
      <c r="AH121" s="1">
        <f>(Table2[[#This Row],[Current Month High]]/Table2[[#This Row],[Close Price]])-1</f>
        <v>4.781024611495277E-2</v>
      </c>
      <c r="AI121">
        <v>0.71756601607348902</v>
      </c>
      <c r="AJ121">
        <v>124.774193548387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0.23</v>
      </c>
      <c r="AM121" t="s">
        <v>3111</v>
      </c>
      <c r="AN121">
        <v>4.3899999999999997</v>
      </c>
      <c r="AO121" t="s">
        <v>3111</v>
      </c>
      <c r="AP121">
        <v>0.174368163456844</v>
      </c>
      <c r="AQ121">
        <f>(Table2[[#This Row],[Sharpe Ratio]]-AVERAGE(Table2[Sharpe Ratio]))/_xlfn.STDEV.P(Table2[Sharpe Ratio])</f>
        <v>1.2673520411323282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4.1722474687613378</v>
      </c>
      <c r="AS121">
        <f>_xlfn.RANK.AVG(Table2[[#This Row],[1Y Return vs Nifty Z-Score]],Table2[1Y Return vs Nifty Z-Score])</f>
        <v>138</v>
      </c>
      <c r="AT121">
        <f>_xlfn.RANK.AVG(Table2[[#This Row],[6M Return vs Nifty Z-Score]],Table2[6M Return vs Nifty Z-Score])</f>
        <v>283</v>
      </c>
      <c r="AU121">
        <f>_xlfn.RANK.AVG(Table2[[#This Row],[Sharpe Ratio Z-Score]],Table2[Sharpe Ratio Z-Score])</f>
        <v>83</v>
      </c>
      <c r="AV121">
        <f>(Table2[[#This Row],[Rank 1Y]]+Table2[[#This Row],[Rank 6M]]+Table2[[#This Row],[Rank Sharpe]])/3</f>
        <v>168</v>
      </c>
    </row>
    <row r="122" spans="1:48" x14ac:dyDescent="0.3">
      <c r="A122" t="s">
        <v>1438</v>
      </c>
      <c r="B122" t="s">
        <v>1439</v>
      </c>
      <c r="C122" t="s">
        <v>3078</v>
      </c>
      <c r="D122" t="s">
        <v>141</v>
      </c>
      <c r="E122">
        <v>7146.6905484500003</v>
      </c>
      <c r="F122">
        <v>857.05</v>
      </c>
      <c r="G122">
        <v>83.726890483591802</v>
      </c>
      <c r="H122">
        <f>(Table2[[#This Row],[1Y Return vs Nifty]]-AVERAGE(Table2[1Y Return vs Nifty]))/_xlfn.STDEV.P(Table2[1Y Return vs Nifty])</f>
        <v>0.75203316438201773</v>
      </c>
      <c r="I122">
        <v>-13.0287966385009</v>
      </c>
      <c r="J122">
        <f>(Table2[[#This Row],[1M Return vs Nifty]]-AVERAGE(Table2[1M Return vs Nifty]))/_xlfn.STDEV.P(Table2[1M Return vs Nifty])</f>
        <v>-1.2257267598658439</v>
      </c>
      <c r="K122">
        <v>9.0543017027504007</v>
      </c>
      <c r="L122">
        <f>(Table2[[#This Row],[6M Return vs Nifty]]-AVERAGE(Table2[6M Return vs Nifty]))/_xlfn.STDEV.P(Table2[6M Return vs Nifty])</f>
        <v>7.6001742549980753E-2</v>
      </c>
      <c r="M122">
        <v>-2.70439175727239E-2</v>
      </c>
      <c r="N122">
        <f>(Table2[[#This Row],[1W Return vs Nifty]]-AVERAGE(Table2[1W Return vs Nifty]))/_xlfn.STDEV.P(Table2[1W Return vs Nifty])</f>
        <v>4.1933197510070054E-2</v>
      </c>
      <c r="O122">
        <v>901.89</v>
      </c>
      <c r="P122">
        <v>909.01026364835104</v>
      </c>
      <c r="Q122">
        <v>743.05476153871598</v>
      </c>
      <c r="R122">
        <v>34.634494321825699</v>
      </c>
      <c r="S122" s="1">
        <f>(Table2[[#This Row],[Close Price]]-Table2[[#This Row],[20D EMA]])/Table2[[#This Row],[20D EMA]]</f>
        <v>-4.9717814811118907E-2</v>
      </c>
      <c r="T122" s="1">
        <f>(Table2[[#This Row],[Close Price]]-Table2[[#This Row],[50D EMA]])/Table2[[#This Row],[50D EMA]]</f>
        <v>-5.7161360796748738E-2</v>
      </c>
      <c r="U122" s="1">
        <f>(Table2[[#This Row],[Close Price]]-Table2[[#This Row],[200D EMA]])/Table2[[#This Row],[200D EMA]]</f>
        <v>0.15341431663155339</v>
      </c>
      <c r="V122">
        <v>0.44164476901622701</v>
      </c>
      <c r="W122">
        <v>842.35</v>
      </c>
      <c r="X122">
        <v>875</v>
      </c>
      <c r="Y122">
        <v>840.05</v>
      </c>
      <c r="Z122">
        <v>888</v>
      </c>
      <c r="AA122">
        <v>836.9</v>
      </c>
      <c r="AB122">
        <v>938.2</v>
      </c>
      <c r="AC122" s="1">
        <f>(Table2[[#This Row],[Close Price]]/Table2[[#This Row],[Day Low]])-1</f>
        <v>1.7451178251320698E-2</v>
      </c>
      <c r="AD122" s="1">
        <f>(Table2[[#This Row],[Day High]]/Table2[[#This Row],[Close Price]])-1</f>
        <v>2.0943935593022545E-2</v>
      </c>
      <c r="AE122" s="1">
        <f>(Table2[[#This Row],[Close Price]]/Table2[[#This Row],[Current Week Low]])-1</f>
        <v>2.0236890661270213E-2</v>
      </c>
      <c r="AF122" s="1">
        <f>(Table2[[#This Row],[Current Week High]]/Table2[[#This Row],[Close Price]])-1</f>
        <v>3.6112245493261863E-2</v>
      </c>
      <c r="AG122" s="1">
        <f>(Table2[[#This Row],[Close Price]]/Table2[[#This Row],[Current Month Low]])-1</f>
        <v>2.4076950651212847E-2</v>
      </c>
      <c r="AH122" s="1">
        <f>(Table2[[#This Row],[Current Month High]]/Table2[[#This Row],[Close Price]])-1</f>
        <v>9.4685257569570247E-2</v>
      </c>
      <c r="AI122">
        <v>26.136363636363601</v>
      </c>
      <c r="AJ122">
        <v>143.22830292979501</v>
      </c>
      <c r="AK122" t="str">
        <f>IF(AND(Table2[[#This Row],[20D EMA]]&gt;Table2[[#This Row],[50D EMA]],Table2[[#This Row],[50D EMA]]&gt;Table2[[#This Row],[200D EMA]]),"Uptrend","Downtrend/NoTrend")</f>
        <v>Downtrend/NoTrend</v>
      </c>
      <c r="AL122">
        <v>0.08</v>
      </c>
      <c r="AM122" t="s">
        <v>3111</v>
      </c>
      <c r="AN122">
        <v>-7.78</v>
      </c>
      <c r="AO122" t="s">
        <v>3110</v>
      </c>
      <c r="AP122">
        <v>0.16712132666451801</v>
      </c>
      <c r="AQ122">
        <f>(Table2[[#This Row],[Sharpe Ratio]]-AVERAGE(Table2[Sharpe Ratio]))/_xlfn.STDEV.P(Table2[Sharpe Ratio])</f>
        <v>1.184776908650609</v>
      </c>
      <c r="AR1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2">
        <f>_xlfn.RANK.AVG(Table2[[#This Row],[1Y Return vs Nifty Z-Score]],Table2[1Y Return vs Nifty Z-Score])</f>
        <v>121</v>
      </c>
      <c r="AT122">
        <f>_xlfn.RANK.AVG(Table2[[#This Row],[6M Return vs Nifty Z-Score]],Table2[6M Return vs Nifty Z-Score])</f>
        <v>292</v>
      </c>
      <c r="AU122">
        <f>_xlfn.RANK.AVG(Table2[[#This Row],[Sharpe Ratio Z-Score]],Table2[Sharpe Ratio Z-Score])</f>
        <v>93</v>
      </c>
      <c r="AV122">
        <f>(Table2[[#This Row],[Rank 1Y]]+Table2[[#This Row],[Rank 6M]]+Table2[[#This Row],[Rank Sharpe]])/3</f>
        <v>168.66666666666666</v>
      </c>
    </row>
    <row r="123" spans="1:48" x14ac:dyDescent="0.3">
      <c r="A123" t="s">
        <v>1160</v>
      </c>
      <c r="B123" t="s">
        <v>1161</v>
      </c>
      <c r="C123" t="s">
        <v>3068</v>
      </c>
      <c r="D123" t="s">
        <v>46</v>
      </c>
      <c r="E123">
        <v>10246.202071419901</v>
      </c>
      <c r="F123">
        <v>1572.2</v>
      </c>
      <c r="G123">
        <v>40.491709144364499</v>
      </c>
      <c r="H123">
        <f>(Table2[[#This Row],[1Y Return vs Nifty]]-AVERAGE(Table2[1Y Return vs Nifty]))/_xlfn.STDEV.P(Table2[1Y Return vs Nifty])</f>
        <v>9.9559878966066315E-2</v>
      </c>
      <c r="I123">
        <v>-4.1006581271759703</v>
      </c>
      <c r="J123">
        <f>(Table2[[#This Row],[1M Return vs Nifty]]-AVERAGE(Table2[1M Return vs Nifty]))/_xlfn.STDEV.P(Table2[1M Return vs Nifty])</f>
        <v>-0.38141379015959936</v>
      </c>
      <c r="K123">
        <v>62.815269271635401</v>
      </c>
      <c r="L123">
        <f>(Table2[[#This Row],[6M Return vs Nifty]]-AVERAGE(Table2[6M Return vs Nifty]))/_xlfn.STDEV.P(Table2[6M Return vs Nifty])</f>
        <v>1.8746998574288292</v>
      </c>
      <c r="M123">
        <v>3.0060140688743902</v>
      </c>
      <c r="N123">
        <f>(Table2[[#This Row],[1W Return vs Nifty]]-AVERAGE(Table2[1W Return vs Nifty]))/_xlfn.STDEV.P(Table2[1W Return vs Nifty])</f>
        <v>0.61675392342023505</v>
      </c>
      <c r="O123">
        <v>1619.58</v>
      </c>
      <c r="P123">
        <v>1596.0714036973</v>
      </c>
      <c r="Q123">
        <v>1261.7480361530199</v>
      </c>
      <c r="R123">
        <v>43.118163723328998</v>
      </c>
      <c r="S123" s="1">
        <f>(Table2[[#This Row],[Close Price]]-Table2[[#This Row],[20D EMA]])/Table2[[#This Row],[20D EMA]]</f>
        <v>-2.9254498079748999E-2</v>
      </c>
      <c r="T123" s="1">
        <f>(Table2[[#This Row],[Close Price]]-Table2[[#This Row],[50D EMA]])/Table2[[#This Row],[50D EMA]]</f>
        <v>-1.4956350725914766E-2</v>
      </c>
      <c r="U123" s="1">
        <f>(Table2[[#This Row],[Close Price]]-Table2[[#This Row],[200D EMA]])/Table2[[#This Row],[200D EMA]]</f>
        <v>0.24604909613612402</v>
      </c>
      <c r="V123">
        <v>0.55580293252708202</v>
      </c>
      <c r="W123">
        <v>1522.15</v>
      </c>
      <c r="X123">
        <v>1580.2</v>
      </c>
      <c r="Y123">
        <v>1565</v>
      </c>
      <c r="Z123">
        <v>1642</v>
      </c>
      <c r="AA123">
        <v>1445.6</v>
      </c>
      <c r="AB123">
        <v>1642</v>
      </c>
      <c r="AC123" s="1">
        <f>(Table2[[#This Row],[Close Price]]/Table2[[#This Row],[Day Low]])-1</f>
        <v>3.2881122097033755E-2</v>
      </c>
      <c r="AD123" s="1">
        <f>(Table2[[#This Row],[Day High]]/Table2[[#This Row],[Close Price]])-1</f>
        <v>5.0884111436204638E-3</v>
      </c>
      <c r="AE123" s="1">
        <f>(Table2[[#This Row],[Close Price]]/Table2[[#This Row],[Current Week Low]])-1</f>
        <v>4.6006389776358514E-3</v>
      </c>
      <c r="AF123" s="1">
        <f>(Table2[[#This Row],[Current Week High]]/Table2[[#This Row],[Close Price]])-1</f>
        <v>4.4396387228087919E-2</v>
      </c>
      <c r="AG123" s="1">
        <f>(Table2[[#This Row],[Close Price]]/Table2[[#This Row],[Current Month Low]])-1</f>
        <v>8.7576092971776598E-2</v>
      </c>
      <c r="AH123" s="1">
        <f>(Table2[[#This Row],[Current Month High]]/Table2[[#This Row],[Close Price]])-1</f>
        <v>4.4396387228087919E-2</v>
      </c>
      <c r="AI123">
        <v>16.767601478306698</v>
      </c>
      <c r="AJ123">
        <v>99.968947956775494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0.01</v>
      </c>
      <c r="AM123" t="s">
        <v>3111</v>
      </c>
      <c r="AN123">
        <v>-5.83</v>
      </c>
      <c r="AO123" t="s">
        <v>3110</v>
      </c>
      <c r="AP123">
        <v>0.115600797478393</v>
      </c>
      <c r="AQ123">
        <f>(Table2[[#This Row],[Sharpe Ratio]]-AVERAGE(Table2[Sharpe Ratio]))/_xlfn.STDEV.P(Table2[Sharpe Ratio])</f>
        <v>0.59771876935628343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2.8073186390118146</v>
      </c>
      <c r="AS123">
        <f>_xlfn.RANK.AVG(Table2[[#This Row],[1Y Return vs Nifty Z-Score]],Table2[1Y Return vs Nifty Z-Score])</f>
        <v>271</v>
      </c>
      <c r="AT123">
        <f>_xlfn.RANK.AVG(Table2[[#This Row],[6M Return vs Nifty Z-Score]],Table2[6M Return vs Nifty Z-Score])</f>
        <v>38</v>
      </c>
      <c r="AU123">
        <f>_xlfn.RANK.AVG(Table2[[#This Row],[Sharpe Ratio Z-Score]],Table2[Sharpe Ratio Z-Score])</f>
        <v>199</v>
      </c>
      <c r="AV123">
        <f>(Table2[[#This Row],[Rank 1Y]]+Table2[[#This Row],[Rank 6M]]+Table2[[#This Row],[Rank Sharpe]])/3</f>
        <v>169.33333333333334</v>
      </c>
    </row>
    <row r="124" spans="1:48" x14ac:dyDescent="0.3">
      <c r="A124" t="s">
        <v>1282</v>
      </c>
      <c r="B124" t="s">
        <v>1283</v>
      </c>
      <c r="C124" t="s">
        <v>3072</v>
      </c>
      <c r="D124" t="s">
        <v>1284</v>
      </c>
      <c r="E124">
        <v>8622.6858161250002</v>
      </c>
      <c r="F124">
        <v>423.75</v>
      </c>
      <c r="G124">
        <v>72.516331443784594</v>
      </c>
      <c r="H124">
        <f>(Table2[[#This Row],[1Y Return vs Nifty]]-AVERAGE(Table2[1Y Return vs Nifty]))/_xlfn.STDEV.P(Table2[1Y Return vs Nifty])</f>
        <v>0.58285172321581702</v>
      </c>
      <c r="I124">
        <v>-17.473086872232201</v>
      </c>
      <c r="J124">
        <f>(Table2[[#This Row],[1M Return vs Nifty]]-AVERAGE(Table2[1M Return vs Nifty]))/_xlfn.STDEV.P(Table2[1M Return vs Nifty])</f>
        <v>-1.6460127893353045</v>
      </c>
      <c r="K124">
        <v>34.5526237503598</v>
      </c>
      <c r="L124">
        <f>(Table2[[#This Row],[6M Return vs Nifty]]-AVERAGE(Table2[6M Return vs Nifty]))/_xlfn.STDEV.P(Table2[6M Return vs Nifty])</f>
        <v>0.92910736682734563</v>
      </c>
      <c r="M124">
        <v>-4.8224714596370299</v>
      </c>
      <c r="N124">
        <f>(Table2[[#This Row],[1W Return vs Nifty]]-AVERAGE(Table2[1W Return vs Nifty]))/_xlfn.STDEV.P(Table2[1W Return vs Nifty])</f>
        <v>-0.86688923618429703</v>
      </c>
      <c r="O124">
        <v>467.82</v>
      </c>
      <c r="P124">
        <v>479.31566304906198</v>
      </c>
      <c r="Q124">
        <v>386.23466506910802</v>
      </c>
      <c r="R124">
        <v>19.312098696151601</v>
      </c>
      <c r="S124" s="1">
        <f>(Table2[[#This Row],[Close Price]]-Table2[[#This Row],[20D EMA]])/Table2[[#This Row],[20D EMA]]</f>
        <v>-9.4202898550724626E-2</v>
      </c>
      <c r="T124" s="1">
        <f>(Table2[[#This Row],[Close Price]]-Table2[[#This Row],[50D EMA]])/Table2[[#This Row],[50D EMA]]</f>
        <v>-0.1159270754800566</v>
      </c>
      <c r="U124" s="1">
        <f>(Table2[[#This Row],[Close Price]]-Table2[[#This Row],[200D EMA]])/Table2[[#This Row],[200D EMA]]</f>
        <v>9.7130937028087463E-2</v>
      </c>
      <c r="V124">
        <v>0.49912206122562403</v>
      </c>
      <c r="W124">
        <v>404.75</v>
      </c>
      <c r="X124">
        <v>425.9</v>
      </c>
      <c r="Y124">
        <v>422.1</v>
      </c>
      <c r="Z124">
        <v>440.2</v>
      </c>
      <c r="AA124">
        <v>422.1</v>
      </c>
      <c r="AB124">
        <v>506</v>
      </c>
      <c r="AC124" s="1">
        <f>(Table2[[#This Row],[Close Price]]/Table2[[#This Row],[Day Low]])-1</f>
        <v>4.6942557134033391E-2</v>
      </c>
      <c r="AD124" s="1">
        <f>(Table2[[#This Row],[Day High]]/Table2[[#This Row],[Close Price]])-1</f>
        <v>5.073746312684202E-3</v>
      </c>
      <c r="AE124" s="1">
        <f>(Table2[[#This Row],[Close Price]]/Table2[[#This Row],[Current Week Low]])-1</f>
        <v>3.9090262970860046E-3</v>
      </c>
      <c r="AF124" s="1">
        <f>(Table2[[#This Row],[Current Week High]]/Table2[[#This Row],[Close Price]])-1</f>
        <v>3.8820058997050211E-2</v>
      </c>
      <c r="AG124" s="1">
        <f>(Table2[[#This Row],[Close Price]]/Table2[[#This Row],[Current Month Low]])-1</f>
        <v>3.9090262970860046E-3</v>
      </c>
      <c r="AH124" s="1">
        <f>(Table2[[#This Row],[Current Month High]]/Table2[[#This Row],[Close Price]])-1</f>
        <v>0.19410029498525083</v>
      </c>
      <c r="AI124">
        <v>35.561959654178601</v>
      </c>
      <c r="AJ124">
        <v>115.474416294088</v>
      </c>
      <c r="AK124" t="str">
        <f>IF(AND(Table2[[#This Row],[20D EMA]]&gt;Table2[[#This Row],[50D EMA]],Table2[[#This Row],[50D EMA]]&gt;Table2[[#This Row],[200D EMA]]),"Uptrend","Downtrend/NoTrend")</f>
        <v>Downtrend/NoTrend</v>
      </c>
      <c r="AL124">
        <v>-0.06</v>
      </c>
      <c r="AM124" t="s">
        <v>3110</v>
      </c>
      <c r="AN124">
        <v>-14.35</v>
      </c>
      <c r="AO124" t="s">
        <v>3110</v>
      </c>
      <c r="AP124">
        <v>9.1266938201176998E-2</v>
      </c>
      <c r="AQ124">
        <f>(Table2[[#This Row],[Sharpe Ratio]]-AVERAGE(Table2[Sharpe Ratio]))/_xlfn.STDEV.P(Table2[Sharpe Ratio])</f>
        <v>0.32044308188179249</v>
      </c>
      <c r="AR1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4">
        <f>_xlfn.RANK.AVG(Table2[[#This Row],[1Y Return vs Nifty Z-Score]],Table2[1Y Return vs Nifty Z-Score])</f>
        <v>148</v>
      </c>
      <c r="AT124">
        <f>_xlfn.RANK.AVG(Table2[[#This Row],[6M Return vs Nifty Z-Score]],Table2[6M Return vs Nifty Z-Score])</f>
        <v>108</v>
      </c>
      <c r="AU124">
        <f>_xlfn.RANK.AVG(Table2[[#This Row],[Sharpe Ratio Z-Score]],Table2[Sharpe Ratio Z-Score])</f>
        <v>253</v>
      </c>
      <c r="AV124">
        <f>(Table2[[#This Row],[Rank 1Y]]+Table2[[#This Row],[Rank 6M]]+Table2[[#This Row],[Rank Sharpe]])/3</f>
        <v>169.66666666666666</v>
      </c>
    </row>
    <row r="125" spans="1:48" x14ac:dyDescent="0.3">
      <c r="A125" t="s">
        <v>980</v>
      </c>
      <c r="B125" t="s">
        <v>981</v>
      </c>
      <c r="C125" t="s">
        <v>3079</v>
      </c>
      <c r="D125" t="s">
        <v>304</v>
      </c>
      <c r="E125">
        <v>14152.960336979901</v>
      </c>
      <c r="F125">
        <v>374.95</v>
      </c>
      <c r="G125">
        <v>126.17825670323199</v>
      </c>
      <c r="H125">
        <f>(Table2[[#This Row],[1Y Return vs Nifty]]-AVERAGE(Table2[1Y Return vs Nifty]))/_xlfn.STDEV.P(Table2[1Y Return vs Nifty])</f>
        <v>1.3926776934381182</v>
      </c>
      <c r="I125">
        <v>39.370655936728603</v>
      </c>
      <c r="J125">
        <f>(Table2[[#This Row],[1M Return vs Nifty]]-AVERAGE(Table2[1M Return vs Nifty]))/_xlfn.STDEV.P(Table2[1M Return vs Nifty])</f>
        <v>3.7295656965241646</v>
      </c>
      <c r="K125">
        <v>13.251613494096301</v>
      </c>
      <c r="L125">
        <f>(Table2[[#This Row],[6M Return vs Nifty]]-AVERAGE(Table2[6M Return vs Nifty]))/_xlfn.STDEV.P(Table2[6M Return vs Nifty])</f>
        <v>0.21643256342349004</v>
      </c>
      <c r="M125">
        <v>-1.91730310298619</v>
      </c>
      <c r="N125">
        <f>(Table2[[#This Row],[1W Return vs Nifty]]-AVERAGE(Table2[1W Return vs Nifty]))/_xlfn.STDEV.P(Table2[1W Return vs Nifty])</f>
        <v>-0.31630596638752118</v>
      </c>
      <c r="O125">
        <v>344.55</v>
      </c>
      <c r="P125">
        <v>303.37126020977502</v>
      </c>
      <c r="Q125">
        <v>260.95573204167198</v>
      </c>
      <c r="R125">
        <v>61.770002495317001</v>
      </c>
      <c r="S125" s="1">
        <f>(Table2[[#This Row],[Close Price]]-Table2[[#This Row],[20D EMA]])/Table2[[#This Row],[20D EMA]]</f>
        <v>8.8231025975910538E-2</v>
      </c>
      <c r="T125" s="1">
        <f>(Table2[[#This Row],[Close Price]]-Table2[[#This Row],[50D EMA]])/Table2[[#This Row],[50D EMA]]</f>
        <v>0.23594436645293868</v>
      </c>
      <c r="U125" s="1">
        <f>(Table2[[#This Row],[Close Price]]-Table2[[#This Row],[200D EMA]])/Table2[[#This Row],[200D EMA]]</f>
        <v>0.43683373829904715</v>
      </c>
      <c r="V125">
        <v>3.6782615235702898</v>
      </c>
      <c r="W125">
        <v>374.6</v>
      </c>
      <c r="X125">
        <v>403.3</v>
      </c>
      <c r="Y125">
        <v>371.55</v>
      </c>
      <c r="Z125">
        <v>394.75</v>
      </c>
      <c r="AA125">
        <v>324.3</v>
      </c>
      <c r="AB125">
        <v>419.85</v>
      </c>
      <c r="AC125" s="1">
        <f>(Table2[[#This Row],[Close Price]]/Table2[[#This Row],[Day Low]])-1</f>
        <v>9.3432995194864255E-4</v>
      </c>
      <c r="AD125" s="1">
        <f>(Table2[[#This Row],[Day High]]/Table2[[#This Row],[Close Price]])-1</f>
        <v>7.5610081344179347E-2</v>
      </c>
      <c r="AE125" s="1">
        <f>(Table2[[#This Row],[Close Price]]/Table2[[#This Row],[Current Week Low]])-1</f>
        <v>9.1508545283272014E-3</v>
      </c>
      <c r="AF125" s="1">
        <f>(Table2[[#This Row],[Current Week High]]/Table2[[#This Row],[Close Price]])-1</f>
        <v>5.280704093879196E-2</v>
      </c>
      <c r="AG125" s="1">
        <f>(Table2[[#This Row],[Close Price]]/Table2[[#This Row],[Current Month Low]])-1</f>
        <v>0.15618254702436007</v>
      </c>
      <c r="AH125" s="1">
        <f>(Table2[[#This Row],[Current Month High]]/Table2[[#This Row],[Close Price]])-1</f>
        <v>0.11974929990665428</v>
      </c>
      <c r="AI125">
        <v>8.5444674250258501</v>
      </c>
      <c r="AJ125">
        <v>153.30713817943601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0.49</v>
      </c>
      <c r="AM125" t="s">
        <v>3111</v>
      </c>
      <c r="AN125">
        <v>28.87</v>
      </c>
      <c r="AO125" t="s">
        <v>3111</v>
      </c>
      <c r="AP125">
        <v>0.12073544572506199</v>
      </c>
      <c r="AQ125">
        <f>(Table2[[#This Row],[Sharpe Ratio]]-AVERAGE(Table2[Sharpe Ratio]))/_xlfn.STDEV.P(Table2[Sharpe Ratio])</f>
        <v>0.656226263227914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5.6785962502261658</v>
      </c>
      <c r="AS125">
        <f>_xlfn.RANK.AVG(Table2[[#This Row],[1Y Return vs Nifty Z-Score]],Table2[1Y Return vs Nifty Z-Score])</f>
        <v>63</v>
      </c>
      <c r="AT125">
        <f>_xlfn.RANK.AVG(Table2[[#This Row],[6M Return vs Nifty Z-Score]],Table2[6M Return vs Nifty Z-Score])</f>
        <v>262</v>
      </c>
      <c r="AU125">
        <f>_xlfn.RANK.AVG(Table2[[#This Row],[Sharpe Ratio Z-Score]],Table2[Sharpe Ratio Z-Score])</f>
        <v>186</v>
      </c>
      <c r="AV125">
        <f>(Table2[[#This Row],[Rank 1Y]]+Table2[[#This Row],[Rank 6M]]+Table2[[#This Row],[Rank Sharpe]])/3</f>
        <v>170.33333333333334</v>
      </c>
    </row>
    <row r="126" spans="1:48" x14ac:dyDescent="0.3">
      <c r="A126" t="s">
        <v>61</v>
      </c>
      <c r="B126" t="s">
        <v>62</v>
      </c>
      <c r="C126" t="s">
        <v>3071</v>
      </c>
      <c r="D126" t="s">
        <v>63</v>
      </c>
      <c r="E126">
        <v>384181.91222907999</v>
      </c>
      <c r="F126">
        <v>396.2</v>
      </c>
      <c r="G126">
        <v>62.875296331552903</v>
      </c>
      <c r="H126">
        <f>(Table2[[#This Row],[1Y Return vs Nifty]]-AVERAGE(Table2[1Y Return vs Nifty]))/_xlfn.STDEV.P(Table2[1Y Return vs Nifty])</f>
        <v>0.43735637290995472</v>
      </c>
      <c r="I126">
        <v>6.8327063608063696</v>
      </c>
      <c r="J126">
        <f>(Table2[[#This Row],[1M Return vs Nifty]]-AVERAGE(Table2[1M Return vs Nifty]))/_xlfn.STDEV.P(Table2[1M Return vs Nifty])</f>
        <v>0.65252866358031936</v>
      </c>
      <c r="K126">
        <v>10.581774730743099</v>
      </c>
      <c r="L126">
        <f>(Table2[[#This Row],[6M Return vs Nifty]]-AVERAGE(Table2[6M Return vs Nifty]))/_xlfn.STDEV.P(Table2[6M Return vs Nifty])</f>
        <v>0.12710690267304539</v>
      </c>
      <c r="M126">
        <v>-4.6209989027427802</v>
      </c>
      <c r="N126">
        <f>(Table2[[#This Row],[1W Return vs Nifty]]-AVERAGE(Table2[1W Return vs Nifty]))/_xlfn.STDEV.P(Table2[1W Return vs Nifty])</f>
        <v>-0.8287064510471791</v>
      </c>
      <c r="O126">
        <v>400.11</v>
      </c>
      <c r="P126">
        <v>385.08694210676998</v>
      </c>
      <c r="Q126">
        <v>333.54870294147202</v>
      </c>
      <c r="R126">
        <v>39.908015720820998</v>
      </c>
      <c r="S126" s="1">
        <f>(Table2[[#This Row],[Close Price]]-Table2[[#This Row],[20D EMA]])/Table2[[#This Row],[20D EMA]]</f>
        <v>-9.7723126140312044E-3</v>
      </c>
      <c r="T126" s="1">
        <f>(Table2[[#This Row],[Close Price]]-Table2[[#This Row],[50D EMA]])/Table2[[#This Row],[50D EMA]]</f>
        <v>2.8858568489577033E-2</v>
      </c>
      <c r="U126" s="1">
        <f>(Table2[[#This Row],[Close Price]]-Table2[[#This Row],[200D EMA]])/Table2[[#This Row],[200D EMA]]</f>
        <v>0.1878325309198442</v>
      </c>
      <c r="V126">
        <v>1.23880683898004</v>
      </c>
      <c r="W126">
        <v>393.65</v>
      </c>
      <c r="X126">
        <v>400</v>
      </c>
      <c r="Y126">
        <v>395</v>
      </c>
      <c r="Z126">
        <v>410</v>
      </c>
      <c r="AA126">
        <v>395</v>
      </c>
      <c r="AB126">
        <v>426.3</v>
      </c>
      <c r="AC126" s="1">
        <f>(Table2[[#This Row],[Close Price]]/Table2[[#This Row],[Day Low]])-1</f>
        <v>6.4778356407977356E-3</v>
      </c>
      <c r="AD126" s="1">
        <f>(Table2[[#This Row],[Day High]]/Table2[[#This Row],[Close Price]])-1</f>
        <v>9.591115598182709E-3</v>
      </c>
      <c r="AE126" s="1">
        <f>(Table2[[#This Row],[Close Price]]/Table2[[#This Row],[Current Week Low]])-1</f>
        <v>3.0379746835442756E-3</v>
      </c>
      <c r="AF126" s="1">
        <f>(Table2[[#This Row],[Current Week High]]/Table2[[#This Row],[Close Price]])-1</f>
        <v>3.4830893488137393E-2</v>
      </c>
      <c r="AG126" s="1">
        <f>(Table2[[#This Row],[Close Price]]/Table2[[#This Row],[Current Month Low]])-1</f>
        <v>3.0379746835442756E-3</v>
      </c>
      <c r="AH126" s="1">
        <f>(Table2[[#This Row],[Current Month High]]/Table2[[#This Row],[Close Price]])-1</f>
        <v>7.5971731448763347E-2</v>
      </c>
      <c r="AI126">
        <v>6.3490083572408498</v>
      </c>
      <c r="AJ126">
        <v>89.258734655335203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0.03</v>
      </c>
      <c r="AM126" t="s">
        <v>3111</v>
      </c>
      <c r="AN126">
        <v>-0.03</v>
      </c>
      <c r="AO126" t="s">
        <v>3110</v>
      </c>
      <c r="AP126">
        <v>0.18925681164741401</v>
      </c>
      <c r="AQ126">
        <f>(Table2[[#This Row],[Sharpe Ratio]]-AVERAGE(Table2[Sharpe Ratio]))/_xlfn.STDEV.P(Table2[Sharpe Ratio])</f>
        <v>1.4370029015065995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1.8252883896227399</v>
      </c>
      <c r="AS126">
        <f>_xlfn.RANK.AVG(Table2[[#This Row],[1Y Return vs Nifty Z-Score]],Table2[1Y Return vs Nifty Z-Score])</f>
        <v>184</v>
      </c>
      <c r="AT126">
        <f>_xlfn.RANK.AVG(Table2[[#This Row],[6M Return vs Nifty Z-Score]],Table2[6M Return vs Nifty Z-Score])</f>
        <v>278</v>
      </c>
      <c r="AU126">
        <f>_xlfn.RANK.AVG(Table2[[#This Row],[Sharpe Ratio Z-Score]],Table2[Sharpe Ratio Z-Score])</f>
        <v>58</v>
      </c>
      <c r="AV126">
        <f>(Table2[[#This Row],[Rank 1Y]]+Table2[[#This Row],[Rank 6M]]+Table2[[#This Row],[Rank Sharpe]])/3</f>
        <v>173.33333333333334</v>
      </c>
    </row>
    <row r="127" spans="1:48" x14ac:dyDescent="0.3">
      <c r="A127" t="s">
        <v>915</v>
      </c>
      <c r="B127" t="s">
        <v>916</v>
      </c>
      <c r="C127" t="s">
        <v>3079</v>
      </c>
      <c r="D127" t="s">
        <v>539</v>
      </c>
      <c r="E127">
        <v>15979.753243159999</v>
      </c>
      <c r="F127">
        <v>849.8</v>
      </c>
      <c r="G127">
        <v>67.403071137017207</v>
      </c>
      <c r="H127">
        <f>(Table2[[#This Row],[1Y Return vs Nifty]]-AVERAGE(Table2[1Y Return vs Nifty]))/_xlfn.STDEV.P(Table2[1Y Return vs Nifty])</f>
        <v>0.50568619162322725</v>
      </c>
      <c r="I127">
        <v>-3.50750537083601</v>
      </c>
      <c r="J127">
        <f>(Table2[[#This Row],[1M Return vs Nifty]]-AVERAGE(Table2[1M Return vs Nifty]))/_xlfn.STDEV.P(Table2[1M Return vs Nifty])</f>
        <v>-0.32532073508887144</v>
      </c>
      <c r="K127">
        <v>23.192840842263902</v>
      </c>
      <c r="L127">
        <f>(Table2[[#This Row],[6M Return vs Nifty]]-AVERAGE(Table2[6M Return vs Nifty]))/_xlfn.STDEV.P(Table2[6M Return vs Nifty])</f>
        <v>0.54903942857746058</v>
      </c>
      <c r="M127">
        <v>-0.46586062126972599</v>
      </c>
      <c r="N127">
        <f>(Table2[[#This Row],[1W Return vs Nifty]]-AVERAGE(Table2[1W Return vs Nifty]))/_xlfn.STDEV.P(Table2[1W Return vs Nifty])</f>
        <v>-4.1230704165310827E-2</v>
      </c>
      <c r="O127">
        <v>838.84</v>
      </c>
      <c r="P127">
        <v>806.50516156642004</v>
      </c>
      <c r="Q127">
        <v>678.28582688782899</v>
      </c>
      <c r="R127">
        <v>55.521780091517101</v>
      </c>
      <c r="S127" s="1">
        <f>(Table2[[#This Row],[Close Price]]-Table2[[#This Row],[20D EMA]])/Table2[[#This Row],[20D EMA]]</f>
        <v>1.3065662104811313E-2</v>
      </c>
      <c r="T127" s="1">
        <f>(Table2[[#This Row],[Close Price]]-Table2[[#This Row],[50D EMA]])/Table2[[#This Row],[50D EMA]]</f>
        <v>5.3682035152126363E-2</v>
      </c>
      <c r="U127" s="1">
        <f>(Table2[[#This Row],[Close Price]]-Table2[[#This Row],[200D EMA]])/Table2[[#This Row],[200D EMA]]</f>
        <v>0.25286415595491279</v>
      </c>
      <c r="V127">
        <v>0.721048291971082</v>
      </c>
      <c r="W127">
        <v>836.5</v>
      </c>
      <c r="X127">
        <v>858.15</v>
      </c>
      <c r="Y127">
        <v>816.95</v>
      </c>
      <c r="Z127">
        <v>888.65</v>
      </c>
      <c r="AA127">
        <v>785</v>
      </c>
      <c r="AB127">
        <v>888.65</v>
      </c>
      <c r="AC127" s="1">
        <f>(Table2[[#This Row],[Close Price]]/Table2[[#This Row],[Day Low]])-1</f>
        <v>1.5899581589958078E-2</v>
      </c>
      <c r="AD127" s="1">
        <f>(Table2[[#This Row],[Day High]]/Table2[[#This Row],[Close Price]])-1</f>
        <v>9.82584137444098E-3</v>
      </c>
      <c r="AE127" s="1">
        <f>(Table2[[#This Row],[Close Price]]/Table2[[#This Row],[Current Week Low]])-1</f>
        <v>4.0210539200685291E-2</v>
      </c>
      <c r="AF127" s="1">
        <f>(Table2[[#This Row],[Current Week High]]/Table2[[#This Row],[Close Price]])-1</f>
        <v>4.571663920922564E-2</v>
      </c>
      <c r="AG127" s="1">
        <f>(Table2[[#This Row],[Close Price]]/Table2[[#This Row],[Current Month Low]])-1</f>
        <v>8.2547770700636791E-2</v>
      </c>
      <c r="AH127" s="1">
        <f>(Table2[[#This Row],[Current Month High]]/Table2[[#This Row],[Close Price]])-1</f>
        <v>4.571663920922564E-2</v>
      </c>
      <c r="AI127">
        <v>11.4907953314883</v>
      </c>
      <c r="AJ127">
        <v>97.410926365795703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0.23</v>
      </c>
      <c r="AM127" t="s">
        <v>3111</v>
      </c>
      <c r="AN127">
        <v>-2.58</v>
      </c>
      <c r="AO127" t="s">
        <v>3110</v>
      </c>
      <c r="AP127">
        <v>0.124439715177009</v>
      </c>
      <c r="AQ127">
        <f>(Table2[[#This Row],[Sharpe Ratio]]-AVERAGE(Table2[Sharpe Ratio]))/_xlfn.STDEV.P(Table2[Sharpe Ratio])</f>
        <v>0.69843509854574815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1.3866092794922535</v>
      </c>
      <c r="AS127">
        <f>_xlfn.RANK.AVG(Table2[[#This Row],[1Y Return vs Nifty Z-Score]],Table2[1Y Return vs Nifty Z-Score])</f>
        <v>166</v>
      </c>
      <c r="AT127">
        <f>_xlfn.RANK.AVG(Table2[[#This Row],[6M Return vs Nifty Z-Score]],Table2[6M Return vs Nifty Z-Score])</f>
        <v>182</v>
      </c>
      <c r="AU127">
        <f>_xlfn.RANK.AVG(Table2[[#This Row],[Sharpe Ratio Z-Score]],Table2[Sharpe Ratio Z-Score])</f>
        <v>174</v>
      </c>
      <c r="AV127">
        <f>(Table2[[#This Row],[Rank 1Y]]+Table2[[#This Row],[Rank 6M]]+Table2[[#This Row],[Rank Sharpe]])/3</f>
        <v>174</v>
      </c>
    </row>
    <row r="128" spans="1:48" x14ac:dyDescent="0.3">
      <c r="A128" t="s">
        <v>1541</v>
      </c>
      <c r="B128" t="s">
        <v>1542</v>
      </c>
      <c r="C128" t="s">
        <v>3070</v>
      </c>
      <c r="D128" t="s">
        <v>212</v>
      </c>
      <c r="E128">
        <v>6209.2529156099999</v>
      </c>
      <c r="F128">
        <v>509.45</v>
      </c>
      <c r="G128">
        <v>52.674483406831499</v>
      </c>
      <c r="H128">
        <f>(Table2[[#This Row],[1Y Return vs Nifty]]-AVERAGE(Table2[1Y Return vs Nifty]))/_xlfn.STDEV.P(Table2[1Y Return vs Nifty])</f>
        <v>0.2834132710946814</v>
      </c>
      <c r="I128">
        <v>2.5194402559614799</v>
      </c>
      <c r="J128">
        <f>(Table2[[#This Row],[1M Return vs Nifty]]-AVERAGE(Table2[1M Return vs Nifty]))/_xlfn.STDEV.P(Table2[1M Return vs Nifty])</f>
        <v>0.2446332764852952</v>
      </c>
      <c r="K128">
        <v>10.391939821344501</v>
      </c>
      <c r="L128">
        <f>(Table2[[#This Row],[6M Return vs Nifty]]-AVERAGE(Table2[6M Return vs Nifty]))/_xlfn.STDEV.P(Table2[6M Return vs Nifty])</f>
        <v>0.12075553458734377</v>
      </c>
      <c r="M128">
        <v>3.57728576133725</v>
      </c>
      <c r="N128">
        <f>(Table2[[#This Row],[1W Return vs Nifty]]-AVERAGE(Table2[1W Return vs Nifty]))/_xlfn.STDEV.P(Table2[1W Return vs Nifty])</f>
        <v>0.72502050138239538</v>
      </c>
      <c r="O128">
        <v>500.16</v>
      </c>
      <c r="P128">
        <v>483.39816062763902</v>
      </c>
      <c r="Q128">
        <v>413.86303316222597</v>
      </c>
      <c r="R128">
        <v>55.7543133063336</v>
      </c>
      <c r="S128" s="1">
        <f>(Table2[[#This Row],[Close Price]]-Table2[[#This Row],[20D EMA]])/Table2[[#This Row],[20D EMA]]</f>
        <v>1.8574056301983291E-2</v>
      </c>
      <c r="T128" s="1">
        <f>(Table2[[#This Row],[Close Price]]-Table2[[#This Row],[50D EMA]])/Table2[[#This Row],[50D EMA]]</f>
        <v>5.3893128882690704E-2</v>
      </c>
      <c r="U128" s="1">
        <f>(Table2[[#This Row],[Close Price]]-Table2[[#This Row],[200D EMA]])/Table2[[#This Row],[200D EMA]]</f>
        <v>0.23096280454772061</v>
      </c>
      <c r="V128">
        <v>1.51216267223211</v>
      </c>
      <c r="W128">
        <v>497.15</v>
      </c>
      <c r="X128">
        <v>507.9</v>
      </c>
      <c r="Y128">
        <v>505.85</v>
      </c>
      <c r="Z128">
        <v>524.1</v>
      </c>
      <c r="AA128">
        <v>474.1</v>
      </c>
      <c r="AB128">
        <v>542.5</v>
      </c>
      <c r="AC128" s="1">
        <f>(Table2[[#This Row],[Close Price]]/Table2[[#This Row],[Day Low]])-1</f>
        <v>2.4741023835864517E-2</v>
      </c>
      <c r="AD128" s="1">
        <f>(Table2[[#This Row],[Day High]]/Table2[[#This Row],[Close Price]])-1</f>
        <v>-3.0424968102856775E-3</v>
      </c>
      <c r="AE128" s="1">
        <f>(Table2[[#This Row],[Close Price]]/Table2[[#This Row],[Current Week Low]])-1</f>
        <v>7.1167342097460118E-3</v>
      </c>
      <c r="AF128" s="1">
        <f>(Table2[[#This Row],[Current Week High]]/Table2[[#This Row],[Close Price]])-1</f>
        <v>2.875650211011882E-2</v>
      </c>
      <c r="AG128" s="1">
        <f>(Table2[[#This Row],[Close Price]]/Table2[[#This Row],[Current Month Low]])-1</f>
        <v>7.4562328622653329E-2</v>
      </c>
      <c r="AH128" s="1">
        <f>(Table2[[#This Row],[Current Month High]]/Table2[[#This Row],[Close Price]])-1</f>
        <v>6.4873883599960713E-2</v>
      </c>
      <c r="AI128">
        <v>5.7195751729513802</v>
      </c>
      <c r="AJ128">
        <v>83.792979942693407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7.0000000000000007E-2</v>
      </c>
      <c r="AM128" t="s">
        <v>3111</v>
      </c>
      <c r="AN128">
        <v>2.57</v>
      </c>
      <c r="AO128" t="s">
        <v>3111</v>
      </c>
      <c r="AP128">
        <v>0.21810284886684</v>
      </c>
      <c r="AQ128">
        <f>(Table2[[#This Row],[Sharpe Ratio]]-AVERAGE(Table2[Sharpe Ratio]))/_xlfn.STDEV.P(Table2[Sharpe Ratio])</f>
        <v>1.7656932547223745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3.1395158382720902</v>
      </c>
      <c r="AS128">
        <f>_xlfn.RANK.AVG(Table2[[#This Row],[1Y Return vs Nifty Z-Score]],Table2[1Y Return vs Nifty Z-Score])</f>
        <v>216</v>
      </c>
      <c r="AT128">
        <f>_xlfn.RANK.AVG(Table2[[#This Row],[6M Return vs Nifty Z-Score]],Table2[6M Return vs Nifty Z-Score])</f>
        <v>282</v>
      </c>
      <c r="AU128">
        <f>_xlfn.RANK.AVG(Table2[[#This Row],[Sharpe Ratio Z-Score]],Table2[Sharpe Ratio Z-Score])</f>
        <v>27</v>
      </c>
      <c r="AV128">
        <f>(Table2[[#This Row],[Rank 1Y]]+Table2[[#This Row],[Rank 6M]]+Table2[[#This Row],[Rank Sharpe]])/3</f>
        <v>175</v>
      </c>
    </row>
    <row r="129" spans="1:48" x14ac:dyDescent="0.3">
      <c r="A129" t="s">
        <v>1045</v>
      </c>
      <c r="B129" t="s">
        <v>1046</v>
      </c>
      <c r="C129" t="s">
        <v>3075</v>
      </c>
      <c r="D129" t="s">
        <v>396</v>
      </c>
      <c r="E129">
        <v>12336.686779850001</v>
      </c>
      <c r="F129">
        <v>264.85000000000002</v>
      </c>
      <c r="G129">
        <v>136.50793945898999</v>
      </c>
      <c r="H129">
        <f>(Table2[[#This Row],[1Y Return vs Nifty]]-AVERAGE(Table2[1Y Return vs Nifty]))/_xlfn.STDEV.P(Table2[1Y Return vs Nifty])</f>
        <v>1.548565603149251</v>
      </c>
      <c r="I129">
        <v>-20.495172529541399</v>
      </c>
      <c r="J129">
        <f>(Table2[[#This Row],[1M Return vs Nifty]]-AVERAGE(Table2[1M Return vs Nifty]))/_xlfn.STDEV.P(Table2[1M Return vs Nifty])</f>
        <v>-1.9318042914264524</v>
      </c>
      <c r="K129">
        <v>8.8290678614174301</v>
      </c>
      <c r="L129">
        <f>(Table2[[#This Row],[6M Return vs Nifty]]-AVERAGE(Table2[6M Return vs Nifty]))/_xlfn.STDEV.P(Table2[6M Return vs Nifty])</f>
        <v>6.8466020926417376E-2</v>
      </c>
      <c r="M129">
        <v>-0.43901757544757403</v>
      </c>
      <c r="N129">
        <f>(Table2[[#This Row],[1W Return vs Nifty]]-AVERAGE(Table2[1W Return vs Nifty]))/_xlfn.STDEV.P(Table2[1W Return vs Nifty])</f>
        <v>-3.6143449271379947E-2</v>
      </c>
      <c r="O129">
        <v>275.22000000000003</v>
      </c>
      <c r="P129">
        <v>270.40658655360602</v>
      </c>
      <c r="Q129">
        <v>220.93102612823299</v>
      </c>
      <c r="R129">
        <v>43.430610735019499</v>
      </c>
      <c r="S129" s="1">
        <f>(Table2[[#This Row],[Close Price]]-Table2[[#This Row],[20D EMA]])/Table2[[#This Row],[20D EMA]]</f>
        <v>-3.7678947750890208E-2</v>
      </c>
      <c r="T129" s="1">
        <f>(Table2[[#This Row],[Close Price]]-Table2[[#This Row],[50D EMA]])/Table2[[#This Row],[50D EMA]]</f>
        <v>-2.0549005941112478E-2</v>
      </c>
      <c r="U129" s="1">
        <f>(Table2[[#This Row],[Close Price]]-Table2[[#This Row],[200D EMA]])/Table2[[#This Row],[200D EMA]]</f>
        <v>0.19879043084820303</v>
      </c>
      <c r="V129">
        <v>0.85410241012641397</v>
      </c>
      <c r="W129">
        <v>259.5</v>
      </c>
      <c r="X129">
        <v>268.89999999999998</v>
      </c>
      <c r="Y129">
        <v>263.10000000000002</v>
      </c>
      <c r="Z129">
        <v>288.75</v>
      </c>
      <c r="AA129">
        <v>248.35</v>
      </c>
      <c r="AB129">
        <v>296.60000000000002</v>
      </c>
      <c r="AC129" s="1">
        <f>(Table2[[#This Row],[Close Price]]/Table2[[#This Row],[Day Low]])-1</f>
        <v>2.0616570327553152E-2</v>
      </c>
      <c r="AD129" s="1">
        <f>(Table2[[#This Row],[Day High]]/Table2[[#This Row],[Close Price]])-1</f>
        <v>1.5291674532754262E-2</v>
      </c>
      <c r="AE129" s="1">
        <f>(Table2[[#This Row],[Close Price]]/Table2[[#This Row],[Current Week Low]])-1</f>
        <v>6.6514633219307839E-3</v>
      </c>
      <c r="AF129" s="1">
        <f>(Table2[[#This Row],[Current Week High]]/Table2[[#This Row],[Close Price]])-1</f>
        <v>9.023975835378506E-2</v>
      </c>
      <c r="AG129" s="1">
        <f>(Table2[[#This Row],[Close Price]]/Table2[[#This Row],[Current Month Low]])-1</f>
        <v>6.6438494060801379E-2</v>
      </c>
      <c r="AH129" s="1">
        <f>(Table2[[#This Row],[Current Month High]]/Table2[[#This Row],[Close Price]])-1</f>
        <v>0.11987917689258065</v>
      </c>
      <c r="AI129">
        <v>40.218978102189702</v>
      </c>
      <c r="AJ129">
        <v>171.15289460663001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-0.01</v>
      </c>
      <c r="AM129" t="s">
        <v>3110</v>
      </c>
      <c r="AN129">
        <v>-4.78</v>
      </c>
      <c r="AO129" t="s">
        <v>3110</v>
      </c>
      <c r="AP129">
        <v>0.121593569210975</v>
      </c>
      <c r="AQ129">
        <f>(Table2[[#This Row],[Sharpe Ratio]]-AVERAGE(Table2[Sharpe Ratio]))/_xlfn.STDEV.P(Table2[Sharpe Ratio])</f>
        <v>0.66600427569950404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0.31508815907734017</v>
      </c>
      <c r="AS129">
        <f>_xlfn.RANK.AVG(Table2[[#This Row],[1Y Return vs Nifty Z-Score]],Table2[1Y Return vs Nifty Z-Score])</f>
        <v>50</v>
      </c>
      <c r="AT129">
        <f>_xlfn.RANK.AVG(Table2[[#This Row],[6M Return vs Nifty Z-Score]],Table2[6M Return vs Nifty Z-Score])</f>
        <v>293</v>
      </c>
      <c r="AU129">
        <f>_xlfn.RANK.AVG(Table2[[#This Row],[Sharpe Ratio Z-Score]],Table2[Sharpe Ratio Z-Score])</f>
        <v>184</v>
      </c>
      <c r="AV129">
        <f>(Table2[[#This Row],[Rank 1Y]]+Table2[[#This Row],[Rank 6M]]+Table2[[#This Row],[Rank Sharpe]])/3</f>
        <v>175.66666666666666</v>
      </c>
    </row>
    <row r="130" spans="1:48" x14ac:dyDescent="0.3">
      <c r="A130" t="s">
        <v>794</v>
      </c>
      <c r="B130" t="s">
        <v>795</v>
      </c>
      <c r="C130" t="s">
        <v>3076</v>
      </c>
      <c r="D130" t="s">
        <v>436</v>
      </c>
      <c r="E130">
        <v>19629.624131824999</v>
      </c>
      <c r="F130">
        <v>616.75</v>
      </c>
      <c r="G130">
        <v>64.778131273884895</v>
      </c>
      <c r="H130">
        <f>(Table2[[#This Row],[1Y Return vs Nifty]]-AVERAGE(Table2[1Y Return vs Nifty]))/_xlfn.STDEV.P(Table2[1Y Return vs Nifty])</f>
        <v>0.466072546358756</v>
      </c>
      <c r="I130">
        <v>12.8452723376469</v>
      </c>
      <c r="J130">
        <f>(Table2[[#This Row],[1M Return vs Nifty]]-AVERAGE(Table2[1M Return vs Nifty]))/_xlfn.STDEV.P(Table2[1M Return vs Nifty])</f>
        <v>1.2211228256244751</v>
      </c>
      <c r="K130">
        <v>14.0868732018871</v>
      </c>
      <c r="L130">
        <f>(Table2[[#This Row],[6M Return vs Nifty]]-AVERAGE(Table2[6M Return vs Nifty]))/_xlfn.STDEV.P(Table2[6M Return vs Nifty])</f>
        <v>0.2443781181591361</v>
      </c>
      <c r="M130">
        <v>-1.2426911231793301</v>
      </c>
      <c r="N130">
        <f>(Table2[[#This Row],[1W Return vs Nifty]]-AVERAGE(Table2[1W Return vs Nifty]))/_xlfn.STDEV.P(Table2[1W Return vs Nifty])</f>
        <v>-0.18845448788858402</v>
      </c>
      <c r="O130">
        <v>610.07000000000005</v>
      </c>
      <c r="P130">
        <v>579.17131900076299</v>
      </c>
      <c r="Q130">
        <v>494.23692228719602</v>
      </c>
      <c r="R130">
        <v>48.7628633214456</v>
      </c>
      <c r="S130" s="1">
        <f>(Table2[[#This Row],[Close Price]]-Table2[[#This Row],[20D EMA]])/Table2[[#This Row],[20D EMA]]</f>
        <v>1.0949563164882636E-2</v>
      </c>
      <c r="T130" s="1">
        <f>(Table2[[#This Row],[Close Price]]-Table2[[#This Row],[50D EMA]])/Table2[[#This Row],[50D EMA]]</f>
        <v>6.4883532326965074E-2</v>
      </c>
      <c r="U130" s="1">
        <f>(Table2[[#This Row],[Close Price]]-Table2[[#This Row],[200D EMA]])/Table2[[#This Row],[200D EMA]]</f>
        <v>0.24788329683230925</v>
      </c>
      <c r="V130">
        <v>2.1290479718322701</v>
      </c>
      <c r="W130">
        <v>601.1</v>
      </c>
      <c r="X130">
        <v>622.9</v>
      </c>
      <c r="Y130">
        <v>613</v>
      </c>
      <c r="Z130">
        <v>656.95</v>
      </c>
      <c r="AA130">
        <v>597.5</v>
      </c>
      <c r="AB130">
        <v>670</v>
      </c>
      <c r="AC130" s="1">
        <f>(Table2[[#This Row],[Close Price]]/Table2[[#This Row],[Day Low]])-1</f>
        <v>2.6035601397438102E-2</v>
      </c>
      <c r="AD130" s="1">
        <f>(Table2[[#This Row],[Day High]]/Table2[[#This Row],[Close Price]])-1</f>
        <v>9.9716254560193729E-3</v>
      </c>
      <c r="AE130" s="1">
        <f>(Table2[[#This Row],[Close Price]]/Table2[[#This Row],[Current Week Low]])-1</f>
        <v>6.1174551386622422E-3</v>
      </c>
      <c r="AF130" s="1">
        <f>(Table2[[#This Row],[Current Week High]]/Table2[[#This Row],[Close Price]])-1</f>
        <v>6.5180381029590562E-2</v>
      </c>
      <c r="AG130" s="1">
        <f>(Table2[[#This Row],[Close Price]]/Table2[[#This Row],[Current Month Low]])-1</f>
        <v>3.2217573221757334E-2</v>
      </c>
      <c r="AH130" s="1">
        <f>(Table2[[#This Row],[Current Month High]]/Table2[[#This Row],[Close Price]])-1</f>
        <v>8.6339683826510027E-2</v>
      </c>
      <c r="AI130">
        <v>4.9909895792525196</v>
      </c>
      <c r="AJ130">
        <v>110.99355265333099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0.26</v>
      </c>
      <c r="AM130" t="s">
        <v>3111</v>
      </c>
      <c r="AN130">
        <v>6.57</v>
      </c>
      <c r="AO130" t="s">
        <v>3111</v>
      </c>
      <c r="AP130">
        <v>0.157076500819889</v>
      </c>
      <c r="AQ130">
        <f>(Table2[[#This Row],[Sharpe Ratio]]-AVERAGE(Table2[Sharpe Ratio]))/_xlfn.STDEV.P(Table2[Sharpe Ratio])</f>
        <v>1.070319684257977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2.81343868651176</v>
      </c>
      <c r="AS130">
        <f>_xlfn.RANK.AVG(Table2[[#This Row],[1Y Return vs Nifty Z-Score]],Table2[1Y Return vs Nifty Z-Score])</f>
        <v>175</v>
      </c>
      <c r="AT130">
        <f>_xlfn.RANK.AVG(Table2[[#This Row],[6M Return vs Nifty Z-Score]],Table2[6M Return vs Nifty Z-Score])</f>
        <v>253</v>
      </c>
      <c r="AU130">
        <f>_xlfn.RANK.AVG(Table2[[#This Row],[Sharpe Ratio Z-Score]],Table2[Sharpe Ratio Z-Score])</f>
        <v>101</v>
      </c>
      <c r="AV130">
        <f>(Table2[[#This Row],[Rank 1Y]]+Table2[[#This Row],[Rank 6M]]+Table2[[#This Row],[Rank Sharpe]])/3</f>
        <v>176.33333333333334</v>
      </c>
    </row>
    <row r="131" spans="1:48" x14ac:dyDescent="0.3">
      <c r="A131" t="s">
        <v>49</v>
      </c>
      <c r="B131" t="s">
        <v>50</v>
      </c>
      <c r="C131" t="s">
        <v>3063</v>
      </c>
      <c r="D131" t="s">
        <v>51</v>
      </c>
      <c r="E131">
        <v>422571.57852953998</v>
      </c>
      <c r="F131">
        <v>335.9</v>
      </c>
      <c r="G131">
        <v>66.424381102349997</v>
      </c>
      <c r="H131">
        <f>(Table2[[#This Row],[1Y Return vs Nifty]]-AVERAGE(Table2[1Y Return vs Nifty]))/_xlfn.STDEV.P(Table2[1Y Return vs Nifty])</f>
        <v>0.49091652760093735</v>
      </c>
      <c r="I131">
        <v>10.446594552122001</v>
      </c>
      <c r="J131">
        <f>(Table2[[#This Row],[1M Return vs Nifty]]-AVERAGE(Table2[1M Return vs Nifty]))/_xlfn.STDEV.P(Table2[1M Return vs Nifty])</f>
        <v>0.99428553340549686</v>
      </c>
      <c r="K131">
        <v>16.807333792716801</v>
      </c>
      <c r="L131">
        <f>(Table2[[#This Row],[6M Return vs Nifty]]-AVERAGE(Table2[6M Return vs Nifty]))/_xlfn.STDEV.P(Table2[6M Return vs Nifty])</f>
        <v>0.33539744979705194</v>
      </c>
      <c r="M131">
        <v>4.9142615420213298</v>
      </c>
      <c r="N131">
        <f>(Table2[[#This Row],[1W Return vs Nifty]]-AVERAGE(Table2[1W Return vs Nifty]))/_xlfn.STDEV.P(Table2[1W Return vs Nifty])</f>
        <v>0.97840220137335676</v>
      </c>
      <c r="O131">
        <v>323.08999999999997</v>
      </c>
      <c r="P131">
        <v>304.455701862262</v>
      </c>
      <c r="Q131">
        <v>260.16669620306197</v>
      </c>
      <c r="R131">
        <v>57.846653981557999</v>
      </c>
      <c r="S131" s="1">
        <f>(Table2[[#This Row],[Close Price]]-Table2[[#This Row],[20D EMA]])/Table2[[#This Row],[20D EMA]]</f>
        <v>3.9648395184004467E-2</v>
      </c>
      <c r="T131" s="1">
        <f>(Table2[[#This Row],[Close Price]]-Table2[[#This Row],[50D EMA]])/Table2[[#This Row],[50D EMA]]</f>
        <v>0.10328037197333753</v>
      </c>
      <c r="U131" s="1">
        <f>(Table2[[#This Row],[Close Price]]-Table2[[#This Row],[200D EMA]])/Table2[[#This Row],[200D EMA]]</f>
        <v>0.29109530505713771</v>
      </c>
      <c r="V131">
        <v>1.3130302038132999</v>
      </c>
      <c r="W131">
        <v>329.8</v>
      </c>
      <c r="X131">
        <v>336.5</v>
      </c>
      <c r="Y131">
        <v>329.9</v>
      </c>
      <c r="Z131">
        <v>345</v>
      </c>
      <c r="AA131">
        <v>305.14999999999998</v>
      </c>
      <c r="AB131">
        <v>345</v>
      </c>
      <c r="AC131" s="1">
        <f>(Table2[[#This Row],[Close Price]]/Table2[[#This Row],[Day Low]])-1</f>
        <v>1.8496058217101208E-2</v>
      </c>
      <c r="AD131" s="1">
        <f>(Table2[[#This Row],[Day High]]/Table2[[#This Row],[Close Price]])-1</f>
        <v>1.7862459065198788E-3</v>
      </c>
      <c r="AE131" s="1">
        <f>(Table2[[#This Row],[Close Price]]/Table2[[#This Row],[Current Week Low]])-1</f>
        <v>1.8187329493785986E-2</v>
      </c>
      <c r="AF131" s="1">
        <f>(Table2[[#This Row],[Current Week High]]/Table2[[#This Row],[Close Price]])-1</f>
        <v>2.7091396248883681E-2</v>
      </c>
      <c r="AG131" s="1">
        <f>(Table2[[#This Row],[Close Price]]/Table2[[#This Row],[Current Month Low]])-1</f>
        <v>0.10077011305915118</v>
      </c>
      <c r="AH131" s="1">
        <f>(Table2[[#This Row],[Current Month High]]/Table2[[#This Row],[Close Price]])-1</f>
        <v>2.7091396248883681E-2</v>
      </c>
      <c r="AI131">
        <v>0.99619103428068001</v>
      </c>
      <c r="AJ131">
        <v>97.511574074074005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0.16</v>
      </c>
      <c r="AM131" t="s">
        <v>3111</v>
      </c>
      <c r="AN131">
        <v>1.3</v>
      </c>
      <c r="AO131" t="s">
        <v>3111</v>
      </c>
      <c r="AP131">
        <v>0.145897753246997</v>
      </c>
      <c r="AQ131">
        <f>(Table2[[#This Row],[Sharpe Ratio]]-AVERAGE(Table2[Sharpe Ratio]))/_xlfn.STDEV.P(Table2[Sharpe Ratio])</f>
        <v>0.94294182433587226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3.7419435365127152</v>
      </c>
      <c r="AS131">
        <f>_xlfn.RANK.AVG(Table2[[#This Row],[1Y Return vs Nifty Z-Score]],Table2[1Y Return vs Nifty Z-Score])</f>
        <v>170</v>
      </c>
      <c r="AT131">
        <f>_xlfn.RANK.AVG(Table2[[#This Row],[6M Return vs Nifty Z-Score]],Table2[6M Return vs Nifty Z-Score])</f>
        <v>231</v>
      </c>
      <c r="AU131">
        <f>_xlfn.RANK.AVG(Table2[[#This Row],[Sharpe Ratio Z-Score]],Table2[Sharpe Ratio Z-Score])</f>
        <v>129</v>
      </c>
      <c r="AV131">
        <f>(Table2[[#This Row],[Rank 1Y]]+Table2[[#This Row],[Rank 6M]]+Table2[[#This Row],[Rank Sharpe]])/3</f>
        <v>176.66666666666666</v>
      </c>
    </row>
    <row r="132" spans="1:48" x14ac:dyDescent="0.3">
      <c r="A132" t="s">
        <v>936</v>
      </c>
      <c r="B132" t="s">
        <v>937</v>
      </c>
      <c r="C132" t="s">
        <v>3075</v>
      </c>
      <c r="D132" t="s">
        <v>70</v>
      </c>
      <c r="E132">
        <v>15493.5</v>
      </c>
      <c r="F132">
        <v>103.29</v>
      </c>
      <c r="G132">
        <v>138.83326202454299</v>
      </c>
      <c r="H132">
        <f>(Table2[[#This Row],[1Y Return vs Nifty]]-AVERAGE(Table2[1Y Return vs Nifty]))/_xlfn.STDEV.P(Table2[1Y Return vs Nifty])</f>
        <v>1.5836576464112888</v>
      </c>
      <c r="I132">
        <v>14.460618636568601</v>
      </c>
      <c r="J132">
        <f>(Table2[[#This Row],[1M Return vs Nifty]]-AVERAGE(Table2[1M Return vs Nifty]))/_xlfn.STDEV.P(Table2[1M Return vs Nifty])</f>
        <v>1.3738823094761852</v>
      </c>
      <c r="K132">
        <v>20.815713055162501</v>
      </c>
      <c r="L132">
        <f>(Table2[[#This Row],[6M Return vs Nifty]]-AVERAGE(Table2[6M Return vs Nifty]))/_xlfn.STDEV.P(Table2[6M Return vs Nifty])</f>
        <v>0.46950709382163924</v>
      </c>
      <c r="M132">
        <v>-1.37802701519258</v>
      </c>
      <c r="N132">
        <f>(Table2[[#This Row],[1W Return vs Nifty]]-AVERAGE(Table2[1W Return vs Nifty]))/_xlfn.STDEV.P(Table2[1W Return vs Nifty])</f>
        <v>-0.21410314875704398</v>
      </c>
      <c r="O132">
        <v>99.76</v>
      </c>
      <c r="P132">
        <v>91.034829103552696</v>
      </c>
      <c r="Q132">
        <v>74.252498788192199</v>
      </c>
      <c r="R132">
        <v>54.866927317822302</v>
      </c>
      <c r="S132" s="1">
        <f>(Table2[[#This Row],[Close Price]]-Table2[[#This Row],[20D EMA]])/Table2[[#This Row],[20D EMA]]</f>
        <v>3.5384923817161199E-2</v>
      </c>
      <c r="T132" s="1">
        <f>(Table2[[#This Row],[Close Price]]-Table2[[#This Row],[50D EMA]])/Table2[[#This Row],[50D EMA]]</f>
        <v>0.13462068328273541</v>
      </c>
      <c r="U132" s="1">
        <f>(Table2[[#This Row],[Close Price]]-Table2[[#This Row],[200D EMA]])/Table2[[#This Row],[200D EMA]]</f>
        <v>0.39106429663247128</v>
      </c>
      <c r="V132">
        <v>1.25473990358214</v>
      </c>
      <c r="W132">
        <v>99.13</v>
      </c>
      <c r="X132">
        <v>104.4</v>
      </c>
      <c r="Y132">
        <v>95.6</v>
      </c>
      <c r="Z132">
        <v>108.35</v>
      </c>
      <c r="AA132">
        <v>95.6</v>
      </c>
      <c r="AB132">
        <v>112.48</v>
      </c>
      <c r="AC132" s="1">
        <f>(Table2[[#This Row],[Close Price]]/Table2[[#This Row],[Day Low]])-1</f>
        <v>4.1965096338141938E-2</v>
      </c>
      <c r="AD132" s="1">
        <f>(Table2[[#This Row],[Day High]]/Table2[[#This Row],[Close Price]])-1</f>
        <v>1.0746442056346117E-2</v>
      </c>
      <c r="AE132" s="1">
        <f>(Table2[[#This Row],[Close Price]]/Table2[[#This Row],[Current Week Low]])-1</f>
        <v>8.0439330543933263E-2</v>
      </c>
      <c r="AF132" s="1">
        <f>(Table2[[#This Row],[Current Week High]]/Table2[[#This Row],[Close Price]])-1</f>
        <v>4.8988285410010546E-2</v>
      </c>
      <c r="AG132" s="1">
        <f>(Table2[[#This Row],[Close Price]]/Table2[[#This Row],[Current Month Low]])-1</f>
        <v>8.0439330543933263E-2</v>
      </c>
      <c r="AH132" s="1">
        <f>(Table2[[#This Row],[Current Month High]]/Table2[[#This Row],[Close Price]])-1</f>
        <v>8.8972795043082531E-2</v>
      </c>
      <c r="AI132">
        <v>29.4314052833153</v>
      </c>
      <c r="AJ132">
        <v>174.47439353099699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0.31</v>
      </c>
      <c r="AM132" t="s">
        <v>3111</v>
      </c>
      <c r="AN132">
        <v>-3.3</v>
      </c>
      <c r="AO132" t="s">
        <v>3110</v>
      </c>
      <c r="AP132">
        <v>8.3487651493224999E-2</v>
      </c>
      <c r="AQ132">
        <f>(Table2[[#This Row],[Sharpe Ratio]]-AVERAGE(Table2[Sharpe Ratio]))/_xlfn.STDEV.P(Table2[Sharpe Ratio])</f>
        <v>0.23180087164150459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3.4447447725935736</v>
      </c>
      <c r="AS132">
        <f>_xlfn.RANK.AVG(Table2[[#This Row],[1Y Return vs Nifty Z-Score]],Table2[1Y Return vs Nifty Z-Score])</f>
        <v>47</v>
      </c>
      <c r="AT132">
        <f>_xlfn.RANK.AVG(Table2[[#This Row],[6M Return vs Nifty Z-Score]],Table2[6M Return vs Nifty Z-Score])</f>
        <v>202</v>
      </c>
      <c r="AU132">
        <f>_xlfn.RANK.AVG(Table2[[#This Row],[Sharpe Ratio Z-Score]],Table2[Sharpe Ratio Z-Score])</f>
        <v>282</v>
      </c>
      <c r="AV132">
        <f>(Table2[[#This Row],[Rank 1Y]]+Table2[[#This Row],[Rank 6M]]+Table2[[#This Row],[Rank Sharpe]])/3</f>
        <v>177</v>
      </c>
    </row>
    <row r="133" spans="1:48" x14ac:dyDescent="0.3">
      <c r="A133" t="s">
        <v>961</v>
      </c>
      <c r="B133" t="s">
        <v>962</v>
      </c>
      <c r="C133" t="s">
        <v>3065</v>
      </c>
      <c r="D133" t="s">
        <v>263</v>
      </c>
      <c r="E133">
        <v>14789.503292345</v>
      </c>
      <c r="F133">
        <v>3562.85</v>
      </c>
      <c r="G133">
        <v>125.906189820158</v>
      </c>
      <c r="H133">
        <f>(Table2[[#This Row],[1Y Return vs Nifty]]-AVERAGE(Table2[1Y Return vs Nifty]))/_xlfn.STDEV.P(Table2[1Y Return vs Nifty])</f>
        <v>1.3885718618548215</v>
      </c>
      <c r="I133">
        <v>-8.2396082163750002</v>
      </c>
      <c r="J133">
        <f>(Table2[[#This Row],[1M Return vs Nifty]]-AVERAGE(Table2[1M Return vs Nifty]))/_xlfn.STDEV.P(Table2[1M Return vs Nifty])</f>
        <v>-0.77282452340985752</v>
      </c>
      <c r="K133">
        <v>-6.8328600012418601</v>
      </c>
      <c r="L133">
        <f>(Table2[[#This Row],[6M Return vs Nifty]]-AVERAGE(Table2[6M Return vs Nifty]))/_xlfn.STDEV.P(Table2[6M Return vs Nifty])</f>
        <v>-0.45554017531321706</v>
      </c>
      <c r="M133">
        <v>-1.91244730504766</v>
      </c>
      <c r="N133">
        <f>(Table2[[#This Row],[1W Return vs Nifty]]-AVERAGE(Table2[1W Return vs Nifty]))/_xlfn.STDEV.P(Table2[1W Return vs Nifty])</f>
        <v>-0.31538570264433818</v>
      </c>
      <c r="O133">
        <v>3707.88</v>
      </c>
      <c r="P133">
        <v>3816.1947096030499</v>
      </c>
      <c r="Q133">
        <v>3305.3618385592099</v>
      </c>
      <c r="R133">
        <v>30.508727089682299</v>
      </c>
      <c r="S133" s="1">
        <f>(Table2[[#This Row],[Close Price]]-Table2[[#This Row],[20D EMA]])/Table2[[#This Row],[20D EMA]]</f>
        <v>-3.9113995059171333E-2</v>
      </c>
      <c r="T133" s="1">
        <f>(Table2[[#This Row],[Close Price]]-Table2[[#This Row],[50D EMA]])/Table2[[#This Row],[50D EMA]]</f>
        <v>-6.6386735709667757E-2</v>
      </c>
      <c r="U133" s="1">
        <f>(Table2[[#This Row],[Close Price]]-Table2[[#This Row],[200D EMA]])/Table2[[#This Row],[200D EMA]]</f>
        <v>7.790014346902116E-2</v>
      </c>
      <c r="V133">
        <v>0.65240677404203995</v>
      </c>
      <c r="W133">
        <v>3574.95</v>
      </c>
      <c r="X133">
        <v>3650</v>
      </c>
      <c r="Y133">
        <v>3543</v>
      </c>
      <c r="Z133">
        <v>3735.95</v>
      </c>
      <c r="AA133">
        <v>3543</v>
      </c>
      <c r="AB133">
        <v>3772.95</v>
      </c>
      <c r="AC133" s="1">
        <f>(Table2[[#This Row],[Close Price]]/Table2[[#This Row],[Day Low]])-1</f>
        <v>-3.3846627225555537E-3</v>
      </c>
      <c r="AD133" s="1">
        <f>(Table2[[#This Row],[Day High]]/Table2[[#This Row],[Close Price]])-1</f>
        <v>2.4460754732868351E-2</v>
      </c>
      <c r="AE133" s="1">
        <f>(Table2[[#This Row],[Close Price]]/Table2[[#This Row],[Current Week Low]])-1</f>
        <v>5.602596669489035E-3</v>
      </c>
      <c r="AF133" s="1">
        <f>(Table2[[#This Row],[Current Week High]]/Table2[[#This Row],[Close Price]])-1</f>
        <v>4.8584700450482021E-2</v>
      </c>
      <c r="AG133" s="1">
        <f>(Table2[[#This Row],[Close Price]]/Table2[[#This Row],[Current Month Low]])-1</f>
        <v>5.602596669489035E-3</v>
      </c>
      <c r="AH133" s="1">
        <f>(Table2[[#This Row],[Current Month High]]/Table2[[#This Row],[Close Price]])-1</f>
        <v>5.8969645087500133E-2</v>
      </c>
      <c r="AI133">
        <v>17.6714465546494</v>
      </c>
      <c r="AJ133">
        <v>170.681481481481</v>
      </c>
      <c r="AK133" t="str">
        <f>IF(AND(Table2[[#This Row],[20D EMA]]&gt;Table2[[#This Row],[50D EMA]],Table2[[#This Row],[50D EMA]]&gt;Table2[[#This Row],[200D EMA]]),"Uptrend","Downtrend/NoTrend")</f>
        <v>Downtrend/NoTrend</v>
      </c>
      <c r="AL133">
        <v>-0.15</v>
      </c>
      <c r="AM133" t="s">
        <v>3110</v>
      </c>
      <c r="AN133">
        <v>-3.52</v>
      </c>
      <c r="AO133" t="s">
        <v>3110</v>
      </c>
      <c r="AP133">
        <v>0.26393783867499199</v>
      </c>
      <c r="AQ133">
        <f>(Table2[[#This Row],[Sharpe Ratio]]-AVERAGE(Table2[Sharpe Ratio]))/_xlfn.STDEV.P(Table2[Sharpe Ratio])</f>
        <v>2.287966691280837</v>
      </c>
      <c r="AR1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3">
        <f>_xlfn.RANK.AVG(Table2[[#This Row],[1Y Return vs Nifty Z-Score]],Table2[1Y Return vs Nifty Z-Score])</f>
        <v>64</v>
      </c>
      <c r="AT133">
        <f>_xlfn.RANK.AVG(Table2[[#This Row],[6M Return vs Nifty Z-Score]],Table2[6M Return vs Nifty Z-Score])</f>
        <v>465</v>
      </c>
      <c r="AU133">
        <f>_xlfn.RANK.AVG(Table2[[#This Row],[Sharpe Ratio Z-Score]],Table2[Sharpe Ratio Z-Score])</f>
        <v>7</v>
      </c>
      <c r="AV133">
        <f>(Table2[[#This Row],[Rank 1Y]]+Table2[[#This Row],[Rank 6M]]+Table2[[#This Row],[Rank Sharpe]])/3</f>
        <v>178.66666666666666</v>
      </c>
    </row>
    <row r="134" spans="1:48" x14ac:dyDescent="0.3">
      <c r="A134" t="s">
        <v>217</v>
      </c>
      <c r="B134" t="s">
        <v>218</v>
      </c>
      <c r="C134" t="s">
        <v>3071</v>
      </c>
      <c r="D134" t="s">
        <v>63</v>
      </c>
      <c r="E134">
        <v>117321.67247044</v>
      </c>
      <c r="F134">
        <v>672.55</v>
      </c>
      <c r="G134">
        <v>73.127732474689594</v>
      </c>
      <c r="H134">
        <f>(Table2[[#This Row],[1Y Return vs Nifty]]-AVERAGE(Table2[1Y Return vs Nifty]))/_xlfn.STDEV.P(Table2[1Y Return vs Nifty])</f>
        <v>0.59207853404404742</v>
      </c>
      <c r="I134">
        <v>-2.6713577207449801</v>
      </c>
      <c r="J134">
        <f>(Table2[[#This Row],[1M Return vs Nifty]]-AVERAGE(Table2[1M Return vs Nifty]))/_xlfn.STDEV.P(Table2[1M Return vs Nifty])</f>
        <v>-0.24624822689852868</v>
      </c>
      <c r="K134">
        <v>25.452539416048999</v>
      </c>
      <c r="L134">
        <f>(Table2[[#This Row],[6M Return vs Nifty]]-AVERAGE(Table2[6M Return vs Nifty]))/_xlfn.STDEV.P(Table2[6M Return vs Nifty])</f>
        <v>0.62464289608674106</v>
      </c>
      <c r="M134">
        <v>-1.3345576816660001</v>
      </c>
      <c r="N134">
        <f>(Table2[[#This Row],[1W Return vs Nifty]]-AVERAGE(Table2[1W Return vs Nifty]))/_xlfn.STDEV.P(Table2[1W Return vs Nifty])</f>
        <v>-0.20586490406662536</v>
      </c>
      <c r="O134">
        <v>698.52</v>
      </c>
      <c r="P134">
        <v>685.43886929809503</v>
      </c>
      <c r="Q134">
        <v>565.12934420060299</v>
      </c>
      <c r="R134">
        <v>33.887940349457601</v>
      </c>
      <c r="S134" s="1">
        <f>(Table2[[#This Row],[Close Price]]-Table2[[#This Row],[20D EMA]])/Table2[[#This Row],[20D EMA]]</f>
        <v>-3.7178606195957205E-2</v>
      </c>
      <c r="T134" s="1">
        <f>(Table2[[#This Row],[Close Price]]-Table2[[#This Row],[50D EMA]])/Table2[[#This Row],[50D EMA]]</f>
        <v>-1.8803820260869606E-2</v>
      </c>
      <c r="U134" s="1">
        <f>(Table2[[#This Row],[Close Price]]-Table2[[#This Row],[200D EMA]])/Table2[[#This Row],[200D EMA]]</f>
        <v>0.19008153956568577</v>
      </c>
      <c r="V134">
        <v>0.67285993561346702</v>
      </c>
      <c r="W134">
        <v>648</v>
      </c>
      <c r="X134">
        <v>679.3</v>
      </c>
      <c r="Y134">
        <v>670</v>
      </c>
      <c r="Z134">
        <v>702</v>
      </c>
      <c r="AA134">
        <v>670</v>
      </c>
      <c r="AB134">
        <v>748</v>
      </c>
      <c r="AC134" s="1">
        <f>(Table2[[#This Row],[Close Price]]/Table2[[#This Row],[Day Low]])-1</f>
        <v>3.7885802469135754E-2</v>
      </c>
      <c r="AD134" s="1">
        <f>(Table2[[#This Row],[Day High]]/Table2[[#This Row],[Close Price]])-1</f>
        <v>1.0036428518325868E-2</v>
      </c>
      <c r="AE134" s="1">
        <f>(Table2[[#This Row],[Close Price]]/Table2[[#This Row],[Current Week Low]])-1</f>
        <v>3.8059701492536568E-3</v>
      </c>
      <c r="AF134" s="1">
        <f>(Table2[[#This Row],[Current Week High]]/Table2[[#This Row],[Close Price]])-1</f>
        <v>4.3788565905880761E-2</v>
      </c>
      <c r="AG134" s="1">
        <f>(Table2[[#This Row],[Close Price]]/Table2[[#This Row],[Current Month Low]])-1</f>
        <v>3.8059701492536568E-3</v>
      </c>
      <c r="AH134" s="1">
        <f>(Table2[[#This Row],[Current Month High]]/Table2[[#This Row],[Close Price]])-1</f>
        <v>0.11218496766039698</v>
      </c>
      <c r="AI134">
        <v>9.1278479175736393</v>
      </c>
      <c r="AJ134">
        <v>102.67647058823501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0.1</v>
      </c>
      <c r="AM134" t="s">
        <v>3111</v>
      </c>
      <c r="AN134">
        <v>-3.03</v>
      </c>
      <c r="AO134" t="s">
        <v>3110</v>
      </c>
      <c r="AP134">
        <v>0.101727117827525</v>
      </c>
      <c r="AQ134">
        <f>(Table2[[#This Row],[Sharpe Ratio]]-AVERAGE(Table2[Sharpe Ratio]))/_xlfn.STDEV.P(Table2[Sharpe Ratio])</f>
        <v>0.43963311515850872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1.2042414143241433</v>
      </c>
      <c r="AS134">
        <f>_xlfn.RANK.AVG(Table2[[#This Row],[1Y Return vs Nifty Z-Score]],Table2[1Y Return vs Nifty Z-Score])</f>
        <v>146</v>
      </c>
      <c r="AT134">
        <f>_xlfn.RANK.AVG(Table2[[#This Row],[6M Return vs Nifty Z-Score]],Table2[6M Return vs Nifty Z-Score])</f>
        <v>165</v>
      </c>
      <c r="AU134">
        <f>_xlfn.RANK.AVG(Table2[[#This Row],[Sharpe Ratio Z-Score]],Table2[Sharpe Ratio Z-Score])</f>
        <v>227</v>
      </c>
      <c r="AV134">
        <f>(Table2[[#This Row],[Rank 1Y]]+Table2[[#This Row],[Rank 6M]]+Table2[[#This Row],[Rank Sharpe]])/3</f>
        <v>179.33333333333334</v>
      </c>
    </row>
    <row r="135" spans="1:48" x14ac:dyDescent="0.3">
      <c r="A135" t="s">
        <v>78</v>
      </c>
      <c r="B135" t="s">
        <v>79</v>
      </c>
      <c r="C135" t="s">
        <v>3063</v>
      </c>
      <c r="D135" t="s">
        <v>80</v>
      </c>
      <c r="E135">
        <v>321540.35046122503</v>
      </c>
      <c r="F135">
        <v>521.75</v>
      </c>
      <c r="G135">
        <v>98.688793532515604</v>
      </c>
      <c r="H135">
        <f>(Table2[[#This Row],[1Y Return vs Nifty]]-AVERAGE(Table2[1Y Return vs Nifty]))/_xlfn.STDEV.P(Table2[1Y Return vs Nifty])</f>
        <v>0.97782710663036376</v>
      </c>
      <c r="I135">
        <v>5.4861214857854499</v>
      </c>
      <c r="J135">
        <f>(Table2[[#This Row],[1M Return vs Nifty]]-AVERAGE(Table2[1M Return vs Nifty]))/_xlfn.STDEV.P(Table2[1M Return vs Nifty])</f>
        <v>0.52518531274091762</v>
      </c>
      <c r="K135">
        <v>2.7082030064333802</v>
      </c>
      <c r="L135">
        <f>(Table2[[#This Row],[6M Return vs Nifty]]-AVERAGE(Table2[6M Return vs Nifty]))/_xlfn.STDEV.P(Table2[6M Return vs Nifty])</f>
        <v>-0.13632173818489698</v>
      </c>
      <c r="M135">
        <v>1.4836612116465699</v>
      </c>
      <c r="N135">
        <f>(Table2[[#This Row],[1W Return vs Nifty]]-AVERAGE(Table2[1W Return vs Nifty]))/_xlfn.STDEV.P(Table2[1W Return vs Nifty])</f>
        <v>0.32823983025310532</v>
      </c>
      <c r="O135">
        <v>513.07000000000005</v>
      </c>
      <c r="P135">
        <v>496.41007406076898</v>
      </c>
      <c r="Q135">
        <v>429.28167793093701</v>
      </c>
      <c r="R135">
        <v>53.745457923914898</v>
      </c>
      <c r="S135" s="1">
        <f>(Table2[[#This Row],[Close Price]]-Table2[[#This Row],[20D EMA]])/Table2[[#This Row],[20D EMA]]</f>
        <v>1.6917769505135651E-2</v>
      </c>
      <c r="T135" s="1">
        <f>(Table2[[#This Row],[Close Price]]-Table2[[#This Row],[50D EMA]])/Table2[[#This Row],[50D EMA]]</f>
        <v>5.1046357161818975E-2</v>
      </c>
      <c r="U135" s="1">
        <f>(Table2[[#This Row],[Close Price]]-Table2[[#This Row],[200D EMA]])/Table2[[#This Row],[200D EMA]]</f>
        <v>0.21540244278475665</v>
      </c>
      <c r="V135">
        <v>1.03613814601787</v>
      </c>
      <c r="W135">
        <v>499.05</v>
      </c>
      <c r="X135">
        <v>527.9</v>
      </c>
      <c r="Y135">
        <v>520</v>
      </c>
      <c r="Z135">
        <v>530.5</v>
      </c>
      <c r="AA135">
        <v>497.55</v>
      </c>
      <c r="AB135">
        <v>542.25</v>
      </c>
      <c r="AC135" s="1">
        <f>(Table2[[#This Row],[Close Price]]/Table2[[#This Row],[Day Low]])-1</f>
        <v>4.548642420599136E-2</v>
      </c>
      <c r="AD135" s="1">
        <f>(Table2[[#This Row],[Day High]]/Table2[[#This Row],[Close Price]])-1</f>
        <v>1.1787254432199301E-2</v>
      </c>
      <c r="AE135" s="1">
        <f>(Table2[[#This Row],[Close Price]]/Table2[[#This Row],[Current Week Low]])-1</f>
        <v>3.3653846153847145E-3</v>
      </c>
      <c r="AF135" s="1">
        <f>(Table2[[#This Row],[Current Week High]]/Table2[[#This Row],[Close Price]])-1</f>
        <v>1.677048394825098E-2</v>
      </c>
      <c r="AG135" s="1">
        <f>(Table2[[#This Row],[Close Price]]/Table2[[#This Row],[Current Month Low]])-1</f>
        <v>4.8638327806250548E-2</v>
      </c>
      <c r="AH135" s="1">
        <f>(Table2[[#This Row],[Current Month High]]/Table2[[#This Row],[Close Price]])-1</f>
        <v>3.9290848107331078E-2</v>
      </c>
      <c r="AI135">
        <v>3.4926996850844501</v>
      </c>
      <c r="AJ135">
        <v>130.81497797356801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0.15</v>
      </c>
      <c r="AM135" t="s">
        <v>3111</v>
      </c>
      <c r="AN135">
        <v>2.33</v>
      </c>
      <c r="AO135" t="s">
        <v>3111</v>
      </c>
      <c r="AP135">
        <v>0.16777896206833801</v>
      </c>
      <c r="AQ135">
        <f>(Table2[[#This Row],[Sharpe Ratio]]-AVERAGE(Table2[Sharpe Ratio]))/_xlfn.STDEV.P(Table2[Sharpe Ratio])</f>
        <v>1.1922704306038854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2.8872009420433753</v>
      </c>
      <c r="AS135">
        <f>_xlfn.RANK.AVG(Table2[[#This Row],[1Y Return vs Nifty Z-Score]],Table2[1Y Return vs Nifty Z-Score])</f>
        <v>98</v>
      </c>
      <c r="AT135">
        <f>_xlfn.RANK.AVG(Table2[[#This Row],[6M Return vs Nifty Z-Score]],Table2[6M Return vs Nifty Z-Score])</f>
        <v>353</v>
      </c>
      <c r="AU135">
        <f>_xlfn.RANK.AVG(Table2[[#This Row],[Sharpe Ratio Z-Score]],Table2[Sharpe Ratio Z-Score])</f>
        <v>91</v>
      </c>
      <c r="AV135">
        <f>(Table2[[#This Row],[Rank 1Y]]+Table2[[#This Row],[Rank 6M]]+Table2[[#This Row],[Rank Sharpe]])/3</f>
        <v>180.66666666666666</v>
      </c>
    </row>
    <row r="136" spans="1:48" x14ac:dyDescent="0.3">
      <c r="A136" t="s">
        <v>114</v>
      </c>
      <c r="B136" t="s">
        <v>115</v>
      </c>
      <c r="C136" t="s">
        <v>3072</v>
      </c>
      <c r="D136" t="s">
        <v>116</v>
      </c>
      <c r="E136">
        <v>245068.50200000001</v>
      </c>
      <c r="F136">
        <v>580</v>
      </c>
      <c r="G136">
        <v>68.712187313627098</v>
      </c>
      <c r="H136">
        <f>(Table2[[#This Row],[1Y Return vs Nifty]]-AVERAGE(Table2[1Y Return vs Nifty]))/_xlfn.STDEV.P(Table2[1Y Return vs Nifty])</f>
        <v>0.52544240187343938</v>
      </c>
      <c r="I136">
        <v>-7.51006402182509</v>
      </c>
      <c r="J136">
        <f>(Table2[[#This Row],[1M Return vs Nifty]]-AVERAGE(Table2[1M Return vs Nifty]))/_xlfn.STDEV.P(Table2[1M Return vs Nifty])</f>
        <v>-0.70383325220017989</v>
      </c>
      <c r="K136">
        <v>75.433545528845102</v>
      </c>
      <c r="L136">
        <f>(Table2[[#This Row],[6M Return vs Nifty]]-AVERAGE(Table2[6M Return vs Nifty]))/_xlfn.STDEV.P(Table2[6M Return vs Nifty])</f>
        <v>2.2968736155142313</v>
      </c>
      <c r="M136">
        <v>-1.8905324054469901</v>
      </c>
      <c r="N136">
        <f>(Table2[[#This Row],[1W Return vs Nifty]]-AVERAGE(Table2[1W Return vs Nifty]))/_xlfn.STDEV.P(Table2[1W Return vs Nifty])</f>
        <v>-0.31123242283465619</v>
      </c>
      <c r="O136">
        <v>622.38</v>
      </c>
      <c r="P136">
        <v>622.87914637658503</v>
      </c>
      <c r="Q136">
        <v>484.72612639640198</v>
      </c>
      <c r="R136">
        <v>31.843020202534799</v>
      </c>
      <c r="S136" s="1">
        <f>(Table2[[#This Row],[Close Price]]-Table2[[#This Row],[20D EMA]])/Table2[[#This Row],[20D EMA]]</f>
        <v>-6.8093447732896301E-2</v>
      </c>
      <c r="T136" s="1">
        <f>(Table2[[#This Row],[Close Price]]-Table2[[#This Row],[50D EMA]])/Table2[[#This Row],[50D EMA]]</f>
        <v>-6.8840234299095998E-2</v>
      </c>
      <c r="U136" s="1">
        <f>(Table2[[#This Row],[Close Price]]-Table2[[#This Row],[200D EMA]])/Table2[[#This Row],[200D EMA]]</f>
        <v>0.19655196700844721</v>
      </c>
      <c r="V136">
        <v>0.25952196590026699</v>
      </c>
      <c r="W136">
        <v>544.04999999999995</v>
      </c>
      <c r="X136">
        <v>618</v>
      </c>
      <c r="Y136">
        <v>576.25</v>
      </c>
      <c r="Z136">
        <v>627.9</v>
      </c>
      <c r="AA136">
        <v>576.25</v>
      </c>
      <c r="AB136">
        <v>663.15</v>
      </c>
      <c r="AC136" s="1">
        <f>(Table2[[#This Row],[Close Price]]/Table2[[#This Row],[Day Low]])-1</f>
        <v>6.6078485433324285E-2</v>
      </c>
      <c r="AD136" s="1">
        <f>(Table2[[#This Row],[Day High]]/Table2[[#This Row],[Close Price]])-1</f>
        <v>6.5517241379310365E-2</v>
      </c>
      <c r="AE136" s="1">
        <f>(Table2[[#This Row],[Close Price]]/Table2[[#This Row],[Current Week Low]])-1</f>
        <v>6.5075921908894774E-3</v>
      </c>
      <c r="AF136" s="1">
        <f>(Table2[[#This Row],[Current Week High]]/Table2[[#This Row],[Close Price]])-1</f>
        <v>8.2586206896551717E-2</v>
      </c>
      <c r="AG136" s="1">
        <f>(Table2[[#This Row],[Close Price]]/Table2[[#This Row],[Current Month Low]])-1</f>
        <v>6.5075921908894774E-3</v>
      </c>
      <c r="AH136" s="1">
        <f>(Table2[[#This Row],[Current Month High]]/Table2[[#This Row],[Close Price]])-1</f>
        <v>0.14336206896551729</v>
      </c>
      <c r="AI136">
        <v>31.5043959622272</v>
      </c>
      <c r="AJ136">
        <v>115.811665495432</v>
      </c>
      <c r="AK136" t="str">
        <f>IF(AND(Table2[[#This Row],[20D EMA]]&gt;Table2[[#This Row],[50D EMA]],Table2[[#This Row],[50D EMA]]&gt;Table2[[#This Row],[200D EMA]]),"Uptrend","Downtrend/NoTrend")</f>
        <v>Downtrend/NoTrend</v>
      </c>
      <c r="AL136">
        <v>-0.13</v>
      </c>
      <c r="AM136" t="s">
        <v>3110</v>
      </c>
      <c r="AN136">
        <v>-3.89</v>
      </c>
      <c r="AO136" t="s">
        <v>3110</v>
      </c>
      <c r="AP136">
        <v>5.6672501440816002E-2</v>
      </c>
      <c r="AQ136">
        <f>(Table2[[#This Row],[Sharpe Ratio]]-AVERAGE(Table2[Sharpe Ratio]))/_xlfn.STDEV.P(Table2[Sharpe Ratio])</f>
        <v>-7.3748243310227168E-2</v>
      </c>
      <c r="AR1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6">
        <f>_xlfn.RANK.AVG(Table2[[#This Row],[1Y Return vs Nifty Z-Score]],Table2[1Y Return vs Nifty Z-Score])</f>
        <v>156</v>
      </c>
      <c r="AT136">
        <f>_xlfn.RANK.AVG(Table2[[#This Row],[6M Return vs Nifty Z-Score]],Table2[6M Return vs Nifty Z-Score])</f>
        <v>20</v>
      </c>
      <c r="AU136">
        <f>_xlfn.RANK.AVG(Table2[[#This Row],[Sharpe Ratio Z-Score]],Table2[Sharpe Ratio Z-Score])</f>
        <v>367</v>
      </c>
      <c r="AV136">
        <f>(Table2[[#This Row],[Rank 1Y]]+Table2[[#This Row],[Rank 6M]]+Table2[[#This Row],[Rank Sharpe]])/3</f>
        <v>181</v>
      </c>
    </row>
    <row r="137" spans="1:48" x14ac:dyDescent="0.3">
      <c r="A137" t="s">
        <v>792</v>
      </c>
      <c r="B137" t="s">
        <v>793</v>
      </c>
      <c r="C137" t="s">
        <v>3066</v>
      </c>
      <c r="D137" t="s">
        <v>649</v>
      </c>
      <c r="E137">
        <v>19668.837954703999</v>
      </c>
      <c r="F137">
        <v>136.41999999999999</v>
      </c>
      <c r="G137">
        <v>81.334758031850299</v>
      </c>
      <c r="H137">
        <f>(Table2[[#This Row],[1Y Return vs Nifty]]-AVERAGE(Table2[1Y Return vs Nifty]))/_xlfn.STDEV.P(Table2[1Y Return vs Nifty])</f>
        <v>0.71593287587642107</v>
      </c>
      <c r="I137">
        <v>16.309954116362999</v>
      </c>
      <c r="J137">
        <f>(Table2[[#This Row],[1M Return vs Nifty]]-AVERAGE(Table2[1M Return vs Nifty]))/_xlfn.STDEV.P(Table2[1M Return vs Nifty])</f>
        <v>1.5487695974531521</v>
      </c>
      <c r="K137">
        <v>28.441591861989298</v>
      </c>
      <c r="L137">
        <f>(Table2[[#This Row],[6M Return vs Nifty]]-AVERAGE(Table2[6M Return vs Nifty]))/_xlfn.STDEV.P(Table2[6M Return vs Nifty])</f>
        <v>0.72464859246670177</v>
      </c>
      <c r="M137">
        <v>9.5736495134070001</v>
      </c>
      <c r="N137">
        <f>(Table2[[#This Row],[1W Return vs Nifty]]-AVERAGE(Table2[1W Return vs Nifty]))/_xlfn.STDEV.P(Table2[1W Return vs Nifty])</f>
        <v>1.8614426140449074</v>
      </c>
      <c r="O137">
        <v>129.28</v>
      </c>
      <c r="P137">
        <v>120.422821750536</v>
      </c>
      <c r="Q137">
        <v>100.72760458789899</v>
      </c>
      <c r="R137">
        <v>58.254666526665297</v>
      </c>
      <c r="S137" s="1">
        <f>(Table2[[#This Row],[Close Price]]-Table2[[#This Row],[20D EMA]])/Table2[[#This Row],[20D EMA]]</f>
        <v>5.52289603960395E-2</v>
      </c>
      <c r="T137" s="1">
        <f>(Table2[[#This Row],[Close Price]]-Table2[[#This Row],[50D EMA]])/Table2[[#This Row],[50D EMA]]</f>
        <v>0.13284174890539618</v>
      </c>
      <c r="U137" s="1">
        <f>(Table2[[#This Row],[Close Price]]-Table2[[#This Row],[200D EMA]])/Table2[[#This Row],[200D EMA]]</f>
        <v>0.35434571841678575</v>
      </c>
      <c r="V137">
        <v>1.6735326347439501</v>
      </c>
      <c r="W137">
        <v>132.28</v>
      </c>
      <c r="X137">
        <v>137.74</v>
      </c>
      <c r="Y137">
        <v>130.66</v>
      </c>
      <c r="Z137">
        <v>146.19999999999999</v>
      </c>
      <c r="AA137">
        <v>122.27</v>
      </c>
      <c r="AB137">
        <v>146.19999999999999</v>
      </c>
      <c r="AC137" s="1">
        <f>(Table2[[#This Row],[Close Price]]/Table2[[#This Row],[Day Low]])-1</f>
        <v>3.1297248261263899E-2</v>
      </c>
      <c r="AD137" s="1">
        <f>(Table2[[#This Row],[Day High]]/Table2[[#This Row],[Close Price]])-1</f>
        <v>9.6760005864244825E-3</v>
      </c>
      <c r="AE137" s="1">
        <f>(Table2[[#This Row],[Close Price]]/Table2[[#This Row],[Current Week Low]])-1</f>
        <v>4.4083881830705662E-2</v>
      </c>
      <c r="AF137" s="1">
        <f>(Table2[[#This Row],[Current Week High]]/Table2[[#This Row],[Close Price]])-1</f>
        <v>7.1690367981234404E-2</v>
      </c>
      <c r="AG137" s="1">
        <f>(Table2[[#This Row],[Close Price]]/Table2[[#This Row],[Current Month Low]])-1</f>
        <v>0.11572748834546487</v>
      </c>
      <c r="AH137" s="1">
        <f>(Table2[[#This Row],[Current Month High]]/Table2[[#This Row],[Close Price]])-1</f>
        <v>7.1690367981234404E-2</v>
      </c>
      <c r="AI137">
        <v>1.9797749608317901</v>
      </c>
      <c r="AJ137">
        <v>128.325203252032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0.24</v>
      </c>
      <c r="AM137" t="s">
        <v>3111</v>
      </c>
      <c r="AN137">
        <v>10.69</v>
      </c>
      <c r="AO137" t="s">
        <v>3111</v>
      </c>
      <c r="AP137">
        <v>8.4729839028262005E-2</v>
      </c>
      <c r="AQ137">
        <f>(Table2[[#This Row],[Sharpe Ratio]]-AVERAGE(Table2[Sharpe Ratio]))/_xlfn.STDEV.P(Table2[Sharpe Ratio])</f>
        <v>0.24595515760271752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5.0967488374438998</v>
      </c>
      <c r="AS137">
        <f>_xlfn.RANK.AVG(Table2[[#This Row],[1Y Return vs Nifty Z-Score]],Table2[1Y Return vs Nifty Z-Score])</f>
        <v>125</v>
      </c>
      <c r="AT137">
        <f>_xlfn.RANK.AVG(Table2[[#This Row],[6M Return vs Nifty Z-Score]],Table2[6M Return vs Nifty Z-Score])</f>
        <v>146</v>
      </c>
      <c r="AU137">
        <f>_xlfn.RANK.AVG(Table2[[#This Row],[Sharpe Ratio Z-Score]],Table2[Sharpe Ratio Z-Score])</f>
        <v>278</v>
      </c>
      <c r="AV137">
        <f>(Table2[[#This Row],[Rank 1Y]]+Table2[[#This Row],[Rank 6M]]+Table2[[#This Row],[Rank Sharpe]])/3</f>
        <v>183</v>
      </c>
    </row>
    <row r="138" spans="1:48" x14ac:dyDescent="0.3">
      <c r="A138" t="s">
        <v>1709</v>
      </c>
      <c r="B138" t="s">
        <v>1710</v>
      </c>
      <c r="C138" t="s">
        <v>3076</v>
      </c>
      <c r="D138" t="s">
        <v>89</v>
      </c>
      <c r="E138">
        <v>4576.2671577399997</v>
      </c>
      <c r="F138">
        <v>1173.4000000000001</v>
      </c>
      <c r="G138">
        <v>63.222592845957301</v>
      </c>
      <c r="H138">
        <f>(Table2[[#This Row],[1Y Return vs Nifty]]-AVERAGE(Table2[1Y Return vs Nifty]))/_xlfn.STDEV.P(Table2[1Y Return vs Nifty])</f>
        <v>0.44259751428482275</v>
      </c>
      <c r="I138">
        <v>-17.721156056017701</v>
      </c>
      <c r="J138">
        <f>(Table2[[#This Row],[1M Return vs Nifty]]-AVERAGE(Table2[1M Return vs Nifty]))/_xlfn.STDEV.P(Table2[1M Return vs Nifty])</f>
        <v>-1.6694721060774074</v>
      </c>
      <c r="K138">
        <v>50.894774612064502</v>
      </c>
      <c r="L138">
        <f>(Table2[[#This Row],[6M Return vs Nifty]]-AVERAGE(Table2[6M Return vs Nifty]))/_xlfn.STDEV.P(Table2[6M Return vs Nifty])</f>
        <v>1.4758720043936266</v>
      </c>
      <c r="M138">
        <v>-8.3204934754608892</v>
      </c>
      <c r="N138">
        <f>(Table2[[#This Row],[1W Return vs Nifty]]-AVERAGE(Table2[1W Return vs Nifty]))/_xlfn.STDEV.P(Table2[1W Return vs Nifty])</f>
        <v>-1.5298292667970845</v>
      </c>
      <c r="O138">
        <v>1271.5999999999999</v>
      </c>
      <c r="P138">
        <v>1225.9998999202301</v>
      </c>
      <c r="Q138">
        <v>936.49247672164495</v>
      </c>
      <c r="R138">
        <v>27.2569992226191</v>
      </c>
      <c r="S138" s="1">
        <f>(Table2[[#This Row],[Close Price]]-Table2[[#This Row],[20D EMA]])/Table2[[#This Row],[20D EMA]]</f>
        <v>-7.7225542623466356E-2</v>
      </c>
      <c r="T138" s="1">
        <f>(Table2[[#This Row],[Close Price]]-Table2[[#This Row],[50D EMA]])/Table2[[#This Row],[50D EMA]]</f>
        <v>-4.2903673910293462E-2</v>
      </c>
      <c r="U138" s="1">
        <f>(Table2[[#This Row],[Close Price]]-Table2[[#This Row],[200D EMA]])/Table2[[#This Row],[200D EMA]]</f>
        <v>0.25297322633887159</v>
      </c>
      <c r="V138">
        <v>6.0058127923443498E-2</v>
      </c>
      <c r="W138">
        <v>1132.2</v>
      </c>
      <c r="X138">
        <v>1199.9000000000001</v>
      </c>
      <c r="Y138">
        <v>1165</v>
      </c>
      <c r="Z138">
        <v>1220</v>
      </c>
      <c r="AA138">
        <v>1165</v>
      </c>
      <c r="AB138">
        <v>1312.7</v>
      </c>
      <c r="AC138" s="1">
        <f>(Table2[[#This Row],[Close Price]]/Table2[[#This Row],[Day Low]])-1</f>
        <v>3.6389330506977569E-2</v>
      </c>
      <c r="AD138" s="1">
        <f>(Table2[[#This Row],[Day High]]/Table2[[#This Row],[Close Price]])-1</f>
        <v>2.2583944094085595E-2</v>
      </c>
      <c r="AE138" s="1">
        <f>(Table2[[#This Row],[Close Price]]/Table2[[#This Row],[Current Week Low]])-1</f>
        <v>7.2103004291845796E-3</v>
      </c>
      <c r="AF138" s="1">
        <f>(Table2[[#This Row],[Current Week High]]/Table2[[#This Row],[Close Price]])-1</f>
        <v>3.9713652633373009E-2</v>
      </c>
      <c r="AG138" s="1">
        <f>(Table2[[#This Row],[Close Price]]/Table2[[#This Row],[Current Month Low]])-1</f>
        <v>7.2103004291845796E-3</v>
      </c>
      <c r="AH138" s="1">
        <f>(Table2[[#This Row],[Current Month High]]/Table2[[#This Row],[Close Price]])-1</f>
        <v>0.11871484574740077</v>
      </c>
      <c r="AI138">
        <v>32.708411448568903</v>
      </c>
      <c r="AJ138">
        <v>96.745901639344197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</v>
      </c>
      <c r="AM138">
        <v>0</v>
      </c>
      <c r="AN138">
        <v>-10.050000000000001</v>
      </c>
      <c r="AO138" t="s">
        <v>3110</v>
      </c>
      <c r="AP138">
        <v>7.5842540255303001E-2</v>
      </c>
      <c r="AQ138">
        <f>(Table2[[#This Row],[Sharpe Ratio]]-AVERAGE(Table2[Sharpe Ratio]))/_xlfn.STDEV.P(Table2[Sharpe Ratio])</f>
        <v>0.14468754324732883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-1.1361443109487137</v>
      </c>
      <c r="AS138">
        <f>_xlfn.RANK.AVG(Table2[[#This Row],[1Y Return vs Nifty Z-Score]],Table2[1Y Return vs Nifty Z-Score])</f>
        <v>182</v>
      </c>
      <c r="AT138">
        <f>_xlfn.RANK.AVG(Table2[[#This Row],[6M Return vs Nifty Z-Score]],Table2[6M Return vs Nifty Z-Score])</f>
        <v>64</v>
      </c>
      <c r="AU138">
        <f>_xlfn.RANK.AVG(Table2[[#This Row],[Sharpe Ratio Z-Score]],Table2[Sharpe Ratio Z-Score])</f>
        <v>304</v>
      </c>
      <c r="AV138">
        <f>(Table2[[#This Row],[Rank 1Y]]+Table2[[#This Row],[Rank 6M]]+Table2[[#This Row],[Rank Sharpe]])/3</f>
        <v>183.33333333333334</v>
      </c>
    </row>
    <row r="139" spans="1:48" x14ac:dyDescent="0.3">
      <c r="A139" t="s">
        <v>102</v>
      </c>
      <c r="B139" t="s">
        <v>103</v>
      </c>
      <c r="C139" t="s">
        <v>3070</v>
      </c>
      <c r="D139" t="s">
        <v>104</v>
      </c>
      <c r="E139">
        <v>270011.49281296</v>
      </c>
      <c r="F139">
        <v>9671.6</v>
      </c>
      <c r="G139">
        <v>85.024610654905004</v>
      </c>
      <c r="H139">
        <f>(Table2[[#This Row],[1Y Return vs Nifty]]-AVERAGE(Table2[1Y Return vs Nifty]))/_xlfn.STDEV.P(Table2[1Y Return vs Nifty])</f>
        <v>0.7716173945737167</v>
      </c>
      <c r="I139">
        <v>3.60328104801803</v>
      </c>
      <c r="J139">
        <f>(Table2[[#This Row],[1M Return vs Nifty]]-AVERAGE(Table2[1M Return vs Nifty]))/_xlfn.STDEV.P(Table2[1M Return vs Nifty])</f>
        <v>0.34712954003108037</v>
      </c>
      <c r="K139">
        <v>9.5223640718713103</v>
      </c>
      <c r="L139">
        <f>(Table2[[#This Row],[6M Return vs Nifty]]-AVERAGE(Table2[6M Return vs Nifty]))/_xlfn.STDEV.P(Table2[6M Return vs Nifty])</f>
        <v>9.1661856923941021E-2</v>
      </c>
      <c r="M139">
        <v>0.80086744133258803</v>
      </c>
      <c r="N139">
        <f>(Table2[[#This Row],[1W Return vs Nifty]]-AVERAGE(Table2[1W Return vs Nifty]))/_xlfn.STDEV.P(Table2[1W Return vs Nifty])</f>
        <v>0.19883775075030877</v>
      </c>
      <c r="O139">
        <v>9590.2800000000007</v>
      </c>
      <c r="P139">
        <v>9461.9465502106705</v>
      </c>
      <c r="Q139">
        <v>8181.2047231294</v>
      </c>
      <c r="R139">
        <v>54.774866311616201</v>
      </c>
      <c r="S139" s="1">
        <f>(Table2[[#This Row],[Close Price]]-Table2[[#This Row],[20D EMA]])/Table2[[#This Row],[20D EMA]]</f>
        <v>8.4794187448124243E-3</v>
      </c>
      <c r="T139" s="1">
        <f>(Table2[[#This Row],[Close Price]]-Table2[[#This Row],[50D EMA]])/Table2[[#This Row],[50D EMA]]</f>
        <v>2.2157539009207566E-2</v>
      </c>
      <c r="U139" s="1">
        <f>(Table2[[#This Row],[Close Price]]-Table2[[#This Row],[200D EMA]])/Table2[[#This Row],[200D EMA]]</f>
        <v>0.18217308175372343</v>
      </c>
      <c r="V139">
        <v>0.77057672194954097</v>
      </c>
      <c r="W139">
        <v>9671.6</v>
      </c>
      <c r="X139">
        <v>9775</v>
      </c>
      <c r="Y139">
        <v>9615</v>
      </c>
      <c r="Z139">
        <v>9789.85</v>
      </c>
      <c r="AA139">
        <v>9369.2999999999993</v>
      </c>
      <c r="AB139">
        <v>9844</v>
      </c>
      <c r="AC139" s="1">
        <f>(Table2[[#This Row],[Close Price]]/Table2[[#This Row],[Day Low]])-1</f>
        <v>0</v>
      </c>
      <c r="AD139" s="1">
        <f>(Table2[[#This Row],[Day High]]/Table2[[#This Row],[Close Price]])-1</f>
        <v>1.0691095578807985E-2</v>
      </c>
      <c r="AE139" s="1">
        <f>(Table2[[#This Row],[Close Price]]/Table2[[#This Row],[Current Week Low]])-1</f>
        <v>5.886635465418566E-3</v>
      </c>
      <c r="AF139" s="1">
        <f>(Table2[[#This Row],[Current Week High]]/Table2[[#This Row],[Close Price]])-1</f>
        <v>1.222651888001991E-2</v>
      </c>
      <c r="AG139" s="1">
        <f>(Table2[[#This Row],[Close Price]]/Table2[[#This Row],[Current Month Low]])-1</f>
        <v>3.2264950423190664E-2</v>
      </c>
      <c r="AH139" s="1">
        <f>(Table2[[#This Row],[Current Month High]]/Table2[[#This Row],[Close Price]])-1</f>
        <v>1.7825385665246607E-2</v>
      </c>
      <c r="AI139">
        <v>3.3771503009520201</v>
      </c>
      <c r="AJ139">
        <v>113.848271305879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0.03</v>
      </c>
      <c r="AM139" t="s">
        <v>3111</v>
      </c>
      <c r="AN139">
        <v>1.88</v>
      </c>
      <c r="AO139" t="s">
        <v>3111</v>
      </c>
      <c r="AP139">
        <v>0.13495178388534401</v>
      </c>
      <c r="AQ139">
        <f>(Table2[[#This Row],[Sharpe Ratio]]-AVERAGE(Table2[Sharpe Ratio]))/_xlfn.STDEV.P(Table2[Sharpe Ratio])</f>
        <v>0.81821638949008146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2.2274629317691281</v>
      </c>
      <c r="AS139">
        <f>_xlfn.RANK.AVG(Table2[[#This Row],[1Y Return vs Nifty Z-Score]],Table2[1Y Return vs Nifty Z-Score])</f>
        <v>117</v>
      </c>
      <c r="AT139">
        <f>_xlfn.RANK.AVG(Table2[[#This Row],[6M Return vs Nifty Z-Score]],Table2[6M Return vs Nifty Z-Score])</f>
        <v>286</v>
      </c>
      <c r="AU139">
        <f>_xlfn.RANK.AVG(Table2[[#This Row],[Sharpe Ratio Z-Score]],Table2[Sharpe Ratio Z-Score])</f>
        <v>147</v>
      </c>
      <c r="AV139">
        <f>(Table2[[#This Row],[Rank 1Y]]+Table2[[#This Row],[Rank 6M]]+Table2[[#This Row],[Rank Sharpe]])/3</f>
        <v>183.33333333333334</v>
      </c>
    </row>
    <row r="140" spans="1:48" x14ac:dyDescent="0.3">
      <c r="A140" t="s">
        <v>766</v>
      </c>
      <c r="B140" t="s">
        <v>767</v>
      </c>
      <c r="C140" t="s">
        <v>3066</v>
      </c>
      <c r="D140" t="s">
        <v>649</v>
      </c>
      <c r="E140">
        <v>20628.728064909999</v>
      </c>
      <c r="F140">
        <v>1206.0999999999999</v>
      </c>
      <c r="G140">
        <v>28.605099965851</v>
      </c>
      <c r="H140">
        <f>(Table2[[#This Row],[1Y Return vs Nifty]]-AVERAGE(Table2[1Y Return vs Nifty]))/_xlfn.STDEV.P(Table2[1Y Return vs Nifty])</f>
        <v>-7.9824009407344063E-2</v>
      </c>
      <c r="I140">
        <v>-11.5145849207245</v>
      </c>
      <c r="J140">
        <f>(Table2[[#This Row],[1M Return vs Nifty]]-AVERAGE(Table2[1M Return vs Nifty]))/_xlfn.STDEV.P(Table2[1M Return vs Nifty])</f>
        <v>-1.0825313344613088</v>
      </c>
      <c r="K140">
        <v>64.006405280064101</v>
      </c>
      <c r="L140">
        <f>(Table2[[#This Row],[6M Return vs Nifty]]-AVERAGE(Table2[6M Return vs Nifty]))/_xlfn.STDEV.P(Table2[6M Return vs Nifty])</f>
        <v>1.9145520808877874</v>
      </c>
      <c r="M140">
        <v>5.61089411004561</v>
      </c>
      <c r="N140">
        <f>(Table2[[#This Row],[1W Return vs Nifty]]-AVERAGE(Table2[1W Return vs Nifty]))/_xlfn.STDEV.P(Table2[1W Return vs Nifty])</f>
        <v>1.1104269896344767</v>
      </c>
      <c r="O140">
        <v>1264.3</v>
      </c>
      <c r="P140">
        <v>1268.7967044572499</v>
      </c>
      <c r="Q140">
        <v>1039.46616955271</v>
      </c>
      <c r="R140">
        <v>42.590289857568798</v>
      </c>
      <c r="S140" s="1">
        <f>(Table2[[#This Row],[Close Price]]-Table2[[#This Row],[20D EMA]])/Table2[[#This Row],[20D EMA]]</f>
        <v>-4.6033378153919204E-2</v>
      </c>
      <c r="T140" s="1">
        <f>(Table2[[#This Row],[Close Price]]-Table2[[#This Row],[50D EMA]])/Table2[[#This Row],[50D EMA]]</f>
        <v>-4.9414302730294075E-2</v>
      </c>
      <c r="U140" s="1">
        <f>(Table2[[#This Row],[Close Price]]-Table2[[#This Row],[200D EMA]])/Table2[[#This Row],[200D EMA]]</f>
        <v>0.16030712237512618</v>
      </c>
      <c r="V140">
        <v>0.71750486419741799</v>
      </c>
      <c r="W140">
        <v>1190.2</v>
      </c>
      <c r="X140">
        <v>1215.9000000000001</v>
      </c>
      <c r="Y140">
        <v>1180.05</v>
      </c>
      <c r="Z140">
        <v>1276.45</v>
      </c>
      <c r="AA140">
        <v>1106</v>
      </c>
      <c r="AB140">
        <v>1312.95</v>
      </c>
      <c r="AC140" s="1">
        <f>(Table2[[#This Row],[Close Price]]/Table2[[#This Row],[Day Low]])-1</f>
        <v>1.3359099311039957E-2</v>
      </c>
      <c r="AD140" s="1">
        <f>(Table2[[#This Row],[Day High]]/Table2[[#This Row],[Close Price]])-1</f>
        <v>8.1253627394082262E-3</v>
      </c>
      <c r="AE140" s="1">
        <f>(Table2[[#This Row],[Close Price]]/Table2[[#This Row],[Current Week Low]])-1</f>
        <v>2.2075335790856299E-2</v>
      </c>
      <c r="AF140" s="1">
        <f>(Table2[[#This Row],[Current Week High]]/Table2[[#This Row],[Close Price]])-1</f>
        <v>5.8328496807893426E-2</v>
      </c>
      <c r="AG140" s="1">
        <f>(Table2[[#This Row],[Close Price]]/Table2[[#This Row],[Current Month Low]])-1</f>
        <v>9.0506329113923867E-2</v>
      </c>
      <c r="AH140" s="1">
        <f>(Table2[[#This Row],[Current Month High]]/Table2[[#This Row],[Close Price]])-1</f>
        <v>8.8591327418953814E-2</v>
      </c>
      <c r="AI140">
        <v>19.423253584694599</v>
      </c>
      <c r="AJ140">
        <v>92.222648752399195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-0.02</v>
      </c>
      <c r="AM140" t="s">
        <v>3110</v>
      </c>
      <c r="AN140">
        <v>-7.12</v>
      </c>
      <c r="AO140" t="s">
        <v>3110</v>
      </c>
      <c r="AP140">
        <v>0.111713713324828</v>
      </c>
      <c r="AQ140">
        <f>(Table2[[#This Row],[Sharpe Ratio]]-AVERAGE(Table2[Sharpe Ratio]))/_xlfn.STDEV.P(Table2[Sharpe Ratio])</f>
        <v>0.55342682541625743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312</v>
      </c>
      <c r="AT140">
        <f>_xlfn.RANK.AVG(Table2[[#This Row],[6M Return vs Nifty Z-Score]],Table2[6M Return vs Nifty Z-Score])</f>
        <v>36</v>
      </c>
      <c r="AU140">
        <f>_xlfn.RANK.AVG(Table2[[#This Row],[Sharpe Ratio Z-Score]],Table2[Sharpe Ratio Z-Score])</f>
        <v>205</v>
      </c>
      <c r="AV140">
        <f>(Table2[[#This Row],[Rank 1Y]]+Table2[[#This Row],[Rank 6M]]+Table2[[#This Row],[Rank Sharpe]])/3</f>
        <v>184.33333333333334</v>
      </c>
    </row>
    <row r="141" spans="1:48" x14ac:dyDescent="0.3">
      <c r="A141" t="s">
        <v>172</v>
      </c>
      <c r="B141" t="s">
        <v>173</v>
      </c>
      <c r="C141" t="s">
        <v>3063</v>
      </c>
      <c r="D141" t="s">
        <v>174</v>
      </c>
      <c r="E141">
        <v>149359.50917038799</v>
      </c>
      <c r="F141">
        <v>227.16</v>
      </c>
      <c r="G141">
        <v>75.976560837804698</v>
      </c>
      <c r="H141">
        <f>(Table2[[#This Row],[1Y Return vs Nifty]]-AVERAGE(Table2[1Y Return vs Nifty]))/_xlfn.STDEV.P(Table2[1Y Return vs Nifty])</f>
        <v>0.6350709384723684</v>
      </c>
      <c r="I141">
        <v>1.9571054000296499</v>
      </c>
      <c r="J141">
        <f>(Table2[[#This Row],[1M Return vs Nifty]]-AVERAGE(Table2[1M Return vs Nifty]))/_xlfn.STDEV.P(Table2[1M Return vs Nifty])</f>
        <v>0.19145459746067078</v>
      </c>
      <c r="K141">
        <v>20.715088030987499</v>
      </c>
      <c r="L141">
        <f>(Table2[[#This Row],[6M Return vs Nifty]]-AVERAGE(Table2[6M Return vs Nifty]))/_xlfn.STDEV.P(Table2[6M Return vs Nifty])</f>
        <v>0.46614044977712304</v>
      </c>
      <c r="M141">
        <v>0.81239680061617903</v>
      </c>
      <c r="N141">
        <f>(Table2[[#This Row],[1W Return vs Nifty]]-AVERAGE(Table2[1W Return vs Nifty]))/_xlfn.STDEV.P(Table2[1W Return vs Nifty])</f>
        <v>0.20102277810629285</v>
      </c>
      <c r="O141">
        <v>228.77</v>
      </c>
      <c r="P141">
        <v>222.05387925231199</v>
      </c>
      <c r="Q141">
        <v>187.35320123527501</v>
      </c>
      <c r="R141">
        <v>46.070299414573697</v>
      </c>
      <c r="S141" s="1">
        <f>(Table2[[#This Row],[Close Price]]-Table2[[#This Row],[20D EMA]])/Table2[[#This Row],[20D EMA]]</f>
        <v>-7.0376360536784262E-3</v>
      </c>
      <c r="T141" s="1">
        <f>(Table2[[#This Row],[Close Price]]-Table2[[#This Row],[50D EMA]])/Table2[[#This Row],[50D EMA]]</f>
        <v>2.299496304627088E-2</v>
      </c>
      <c r="U141" s="1">
        <f>(Table2[[#This Row],[Close Price]]-Table2[[#This Row],[200D EMA]])/Table2[[#This Row],[200D EMA]]</f>
        <v>0.21246927462283538</v>
      </c>
      <c r="V141">
        <v>0.85792038940469295</v>
      </c>
      <c r="W141">
        <v>225.07</v>
      </c>
      <c r="X141">
        <v>229.87</v>
      </c>
      <c r="Y141">
        <v>225.36</v>
      </c>
      <c r="Z141">
        <v>234.9</v>
      </c>
      <c r="AA141">
        <v>221</v>
      </c>
      <c r="AB141">
        <v>243.95</v>
      </c>
      <c r="AC141" s="1">
        <f>(Table2[[#This Row],[Close Price]]/Table2[[#This Row],[Day Low]])-1</f>
        <v>9.2859999111387648E-3</v>
      </c>
      <c r="AD141" s="1">
        <f>(Table2[[#This Row],[Day High]]/Table2[[#This Row],[Close Price]])-1</f>
        <v>1.1929917238950649E-2</v>
      </c>
      <c r="AE141" s="1">
        <f>(Table2[[#This Row],[Close Price]]/Table2[[#This Row],[Current Week Low]])-1</f>
        <v>7.9872204472841712E-3</v>
      </c>
      <c r="AF141" s="1">
        <f>(Table2[[#This Row],[Current Week High]]/Table2[[#This Row],[Close Price]])-1</f>
        <v>3.4072900158478747E-2</v>
      </c>
      <c r="AG141" s="1">
        <f>(Table2[[#This Row],[Close Price]]/Table2[[#This Row],[Current Month Low]])-1</f>
        <v>2.787330316742076E-2</v>
      </c>
      <c r="AH141" s="1">
        <f>(Table2[[#This Row],[Current Month High]]/Table2[[#This Row],[Close Price]])-1</f>
        <v>7.3912660679697151E-2</v>
      </c>
      <c r="AI141">
        <v>6.2095730918499203</v>
      </c>
      <c r="AJ141">
        <v>107.982062780269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0.09</v>
      </c>
      <c r="AM141" t="s">
        <v>3111</v>
      </c>
      <c r="AN141">
        <v>-1.51</v>
      </c>
      <c r="AO141" t="s">
        <v>3110</v>
      </c>
      <c r="AP141">
        <v>0.105502344029466</v>
      </c>
      <c r="AQ141">
        <f>(Table2[[#This Row],[Sharpe Ratio]]-AVERAGE(Table2[Sharpe Ratio]))/_xlfn.STDEV.P(Table2[Sharpe Ratio])</f>
        <v>0.48265047745150963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1.9763392412679646</v>
      </c>
      <c r="AS141">
        <f>_xlfn.RANK.AVG(Table2[[#This Row],[1Y Return vs Nifty Z-Score]],Table2[1Y Return vs Nifty Z-Score])</f>
        <v>136</v>
      </c>
      <c r="AT141">
        <f>_xlfn.RANK.AVG(Table2[[#This Row],[6M Return vs Nifty Z-Score]],Table2[6M Return vs Nifty Z-Score])</f>
        <v>203</v>
      </c>
      <c r="AU141">
        <f>_xlfn.RANK.AVG(Table2[[#This Row],[Sharpe Ratio Z-Score]],Table2[Sharpe Ratio Z-Score])</f>
        <v>217</v>
      </c>
      <c r="AV141">
        <f>(Table2[[#This Row],[Rank 1Y]]+Table2[[#This Row],[Rank 6M]]+Table2[[#This Row],[Rank Sharpe]])/3</f>
        <v>185.33333333333334</v>
      </c>
    </row>
    <row r="142" spans="1:48" x14ac:dyDescent="0.3">
      <c r="A142" t="s">
        <v>881</v>
      </c>
      <c r="B142" t="s">
        <v>882</v>
      </c>
      <c r="C142" t="s">
        <v>3076</v>
      </c>
      <c r="D142" t="s">
        <v>89</v>
      </c>
      <c r="E142">
        <v>16777.555749765001</v>
      </c>
      <c r="F142">
        <v>2996.85</v>
      </c>
      <c r="G142">
        <v>13.405928588728701</v>
      </c>
      <c r="H142">
        <f>(Table2[[#This Row],[1Y Return vs Nifty]]-AVERAGE(Table2[1Y Return vs Nifty]))/_xlfn.STDEV.P(Table2[1Y Return vs Nifty])</f>
        <v>-0.30919862926197</v>
      </c>
      <c r="I142">
        <v>-12.7192615914527</v>
      </c>
      <c r="J142">
        <f>(Table2[[#This Row],[1M Return vs Nifty]]-AVERAGE(Table2[1M Return vs Nifty]))/_xlfn.STDEV.P(Table2[1M Return vs Nifty])</f>
        <v>-1.1964547616245615</v>
      </c>
      <c r="K142">
        <v>54.629035295138102</v>
      </c>
      <c r="L142">
        <f>(Table2[[#This Row],[6M Return vs Nifty]]-AVERAGE(Table2[6M Return vs Nifty]))/_xlfn.STDEV.P(Table2[6M Return vs Nifty])</f>
        <v>1.6008103742714437</v>
      </c>
      <c r="M142">
        <v>-5.3972844591198399</v>
      </c>
      <c r="N142">
        <f>(Table2[[#This Row],[1W Return vs Nifty]]-AVERAGE(Table2[1W Return vs Nifty]))/_xlfn.STDEV.P(Table2[1W Return vs Nifty])</f>
        <v>-0.97582695748792148</v>
      </c>
      <c r="O142">
        <v>3075.92</v>
      </c>
      <c r="P142">
        <v>3051.5902736881999</v>
      </c>
      <c r="Q142">
        <v>2596.2360819538799</v>
      </c>
      <c r="R142">
        <v>44.445494012339601</v>
      </c>
      <c r="S142" s="1">
        <f>(Table2[[#This Row],[Close Price]]-Table2[[#This Row],[20D EMA]])/Table2[[#This Row],[20D EMA]]</f>
        <v>-2.5706130198444744E-2</v>
      </c>
      <c r="T142" s="1">
        <f>(Table2[[#This Row],[Close Price]]-Table2[[#This Row],[50D EMA]])/Table2[[#This Row],[50D EMA]]</f>
        <v>-1.7938277677769638E-2</v>
      </c>
      <c r="U142" s="1">
        <f>(Table2[[#This Row],[Close Price]]-Table2[[#This Row],[200D EMA]])/Table2[[#This Row],[200D EMA]]</f>
        <v>0.15430565842249033</v>
      </c>
      <c r="V142">
        <v>0.43289449851226203</v>
      </c>
      <c r="W142">
        <v>2905</v>
      </c>
      <c r="X142">
        <v>2996.85</v>
      </c>
      <c r="Y142">
        <v>2882</v>
      </c>
      <c r="Z142">
        <v>3096.9</v>
      </c>
      <c r="AA142">
        <v>2836.05</v>
      </c>
      <c r="AB142">
        <v>3228.15</v>
      </c>
      <c r="AC142" s="1">
        <f>(Table2[[#This Row],[Close Price]]/Table2[[#This Row],[Day Low]])-1</f>
        <v>3.1617900172117075E-2</v>
      </c>
      <c r="AD142" s="1">
        <f>(Table2[[#This Row],[Day High]]/Table2[[#This Row],[Close Price]])-1</f>
        <v>0</v>
      </c>
      <c r="AE142" s="1">
        <f>(Table2[[#This Row],[Close Price]]/Table2[[#This Row],[Current Week Low]])-1</f>
        <v>3.9850798056904946E-2</v>
      </c>
      <c r="AF142" s="1">
        <f>(Table2[[#This Row],[Current Week High]]/Table2[[#This Row],[Close Price]])-1</f>
        <v>3.3385054307022433E-2</v>
      </c>
      <c r="AG142" s="1">
        <f>(Table2[[#This Row],[Close Price]]/Table2[[#This Row],[Current Month Low]])-1</f>
        <v>5.6698577246522275E-2</v>
      </c>
      <c r="AH142" s="1">
        <f>(Table2[[#This Row],[Current Month High]]/Table2[[#This Row],[Close Price]])-1</f>
        <v>7.7181040092096698E-2</v>
      </c>
      <c r="AI142">
        <v>25.4849452398118</v>
      </c>
      <c r="AJ142">
        <v>67.878962536022996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</v>
      </c>
      <c r="AM142">
        <v>0</v>
      </c>
      <c r="AN142">
        <v>-9.1</v>
      </c>
      <c r="AO142" t="s">
        <v>3110</v>
      </c>
      <c r="AP142">
        <v>0.154630733398538</v>
      </c>
      <c r="AQ142">
        <f>(Table2[[#This Row],[Sharpe Ratio]]-AVERAGE(Table2[Sharpe Ratio]))/_xlfn.STDEV.P(Table2[Sharpe Ratio])</f>
        <v>1.0424510327862899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0.16178105868328063</v>
      </c>
      <c r="AS142">
        <f>_xlfn.RANK.AVG(Table2[[#This Row],[1Y Return vs Nifty Z-Score]],Table2[1Y Return vs Nifty Z-Score])</f>
        <v>391</v>
      </c>
      <c r="AT142">
        <f>_xlfn.RANK.AVG(Table2[[#This Row],[6M Return vs Nifty Z-Score]],Table2[6M Return vs Nifty Z-Score])</f>
        <v>57</v>
      </c>
      <c r="AU142">
        <f>_xlfn.RANK.AVG(Table2[[#This Row],[Sharpe Ratio Z-Score]],Table2[Sharpe Ratio Z-Score])</f>
        <v>108</v>
      </c>
      <c r="AV142">
        <f>(Table2[[#This Row],[Rank 1Y]]+Table2[[#This Row],[Rank 6M]]+Table2[[#This Row],[Rank Sharpe]])/3</f>
        <v>185.33333333333334</v>
      </c>
    </row>
    <row r="143" spans="1:48" x14ac:dyDescent="0.3">
      <c r="A143" t="s">
        <v>1515</v>
      </c>
      <c r="B143" t="s">
        <v>1516</v>
      </c>
      <c r="C143" t="s">
        <v>3073</v>
      </c>
      <c r="D143" t="s">
        <v>393</v>
      </c>
      <c r="E143">
        <v>6415.5153046129999</v>
      </c>
      <c r="F143">
        <v>206.51</v>
      </c>
      <c r="G143">
        <v>112.67592733469699</v>
      </c>
      <c r="H143">
        <f>(Table2[[#This Row],[1Y Return vs Nifty]]-AVERAGE(Table2[1Y Return vs Nifty]))/_xlfn.STDEV.P(Table2[1Y Return vs Nifty])</f>
        <v>1.1889105544793857</v>
      </c>
      <c r="I143">
        <v>-3.0294028320547102</v>
      </c>
      <c r="J143">
        <f>(Table2[[#This Row],[1M Return vs Nifty]]-AVERAGE(Table2[1M Return vs Nifty]))/_xlfn.STDEV.P(Table2[1M Return vs Nifty])</f>
        <v>-0.2801077073305655</v>
      </c>
      <c r="K143">
        <v>10.639043925005</v>
      </c>
      <c r="L143">
        <f>(Table2[[#This Row],[6M Return vs Nifty]]-AVERAGE(Table2[6M Return vs Nifty]))/_xlfn.STDEV.P(Table2[6M Return vs Nifty])</f>
        <v>0.12902297666534329</v>
      </c>
      <c r="M143">
        <v>-2.62228671432164</v>
      </c>
      <c r="N143">
        <f>(Table2[[#This Row],[1W Return vs Nifty]]-AVERAGE(Table2[1W Return vs Nifty]))/_xlfn.STDEV.P(Table2[1W Return vs Nifty])</f>
        <v>-0.44991343219707036</v>
      </c>
      <c r="O143">
        <v>210.03</v>
      </c>
      <c r="P143">
        <v>204.22866877202799</v>
      </c>
      <c r="Q143">
        <v>169.35397048461601</v>
      </c>
      <c r="R143">
        <v>36.696254728895198</v>
      </c>
      <c r="S143" s="1">
        <f>(Table2[[#This Row],[Close Price]]-Table2[[#This Row],[20D EMA]])/Table2[[#This Row],[20D EMA]]</f>
        <v>-1.6759510546112508E-2</v>
      </c>
      <c r="T143" s="1">
        <f>(Table2[[#This Row],[Close Price]]-Table2[[#This Row],[50D EMA]])/Table2[[#This Row],[50D EMA]]</f>
        <v>1.1170474946975047E-2</v>
      </c>
      <c r="U143" s="1">
        <f>(Table2[[#This Row],[Close Price]]-Table2[[#This Row],[200D EMA]])/Table2[[#This Row],[200D EMA]]</f>
        <v>0.21939863239733848</v>
      </c>
      <c r="V143">
        <v>0.53929643234191704</v>
      </c>
      <c r="W143">
        <v>202.33</v>
      </c>
      <c r="X143">
        <v>205.9</v>
      </c>
      <c r="Y143">
        <v>205</v>
      </c>
      <c r="Z143">
        <v>209.22</v>
      </c>
      <c r="AA143">
        <v>205</v>
      </c>
      <c r="AB143">
        <v>219.3</v>
      </c>
      <c r="AC143" s="1">
        <f>(Table2[[#This Row],[Close Price]]/Table2[[#This Row],[Day Low]])-1</f>
        <v>2.0659318934413973E-2</v>
      </c>
      <c r="AD143" s="1">
        <f>(Table2[[#This Row],[Day High]]/Table2[[#This Row],[Close Price]])-1</f>
        <v>-2.9538521136990292E-3</v>
      </c>
      <c r="AE143" s="1">
        <f>(Table2[[#This Row],[Close Price]]/Table2[[#This Row],[Current Week Low]])-1</f>
        <v>7.3658536585365919E-3</v>
      </c>
      <c r="AF143" s="1">
        <f>(Table2[[#This Row],[Current Week High]]/Table2[[#This Row],[Close Price]])-1</f>
        <v>1.3122851193646756E-2</v>
      </c>
      <c r="AG143" s="1">
        <f>(Table2[[#This Row],[Close Price]]/Table2[[#This Row],[Current Month Low]])-1</f>
        <v>7.3658536585365919E-3</v>
      </c>
      <c r="AH143" s="1">
        <f>(Table2[[#This Row],[Current Month High]]/Table2[[#This Row],[Close Price]])-1</f>
        <v>6.193404677739589E-2</v>
      </c>
      <c r="AI143">
        <v>7.0399460318989897</v>
      </c>
      <c r="AJ143">
        <v>191.06591865357601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0.08</v>
      </c>
      <c r="AM143" t="s">
        <v>3111</v>
      </c>
      <c r="AN143">
        <v>-3.95</v>
      </c>
      <c r="AO143" t="s">
        <v>3110</v>
      </c>
      <c r="AP143">
        <v>0.116082490528293</v>
      </c>
      <c r="AQ143">
        <f>(Table2[[#This Row],[Sharpe Ratio]]-AVERAGE(Table2[Sharpe Ratio]))/_xlfn.STDEV.P(Table2[Sharpe Ratio])</f>
        <v>0.60320749064957058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1.1911198822666635</v>
      </c>
      <c r="AS143">
        <f>_xlfn.RANK.AVG(Table2[[#This Row],[1Y Return vs Nifty Z-Score]],Table2[1Y Return vs Nifty Z-Score])</f>
        <v>83</v>
      </c>
      <c r="AT143">
        <f>_xlfn.RANK.AVG(Table2[[#This Row],[6M Return vs Nifty Z-Score]],Table2[6M Return vs Nifty Z-Score])</f>
        <v>277</v>
      </c>
      <c r="AU143">
        <f>_xlfn.RANK.AVG(Table2[[#This Row],[Sharpe Ratio Z-Score]],Table2[Sharpe Ratio Z-Score])</f>
        <v>198</v>
      </c>
      <c r="AV143">
        <f>(Table2[[#This Row],[Rank 1Y]]+Table2[[#This Row],[Rank 6M]]+Table2[[#This Row],[Rank Sharpe]])/3</f>
        <v>186</v>
      </c>
    </row>
    <row r="144" spans="1:48" x14ac:dyDescent="0.3">
      <c r="A144" t="s">
        <v>215</v>
      </c>
      <c r="B144" t="s">
        <v>216</v>
      </c>
      <c r="C144" t="s">
        <v>3069</v>
      </c>
      <c r="D144" t="s">
        <v>54</v>
      </c>
      <c r="E144">
        <v>118277.77435455</v>
      </c>
      <c r="F144">
        <v>1175.45</v>
      </c>
      <c r="G144">
        <v>77.4257364563924</v>
      </c>
      <c r="H144">
        <f>(Table2[[#This Row],[1Y Return vs Nifty]]-AVERAGE(Table2[1Y Return vs Nifty]))/_xlfn.STDEV.P(Table2[1Y Return vs Nifty])</f>
        <v>0.65694082192644143</v>
      </c>
      <c r="I144">
        <v>7.3317335035635596</v>
      </c>
      <c r="J144">
        <f>(Table2[[#This Row],[1M Return vs Nifty]]-AVERAGE(Table2[1M Return vs Nifty]))/_xlfn.STDEV.P(Table2[1M Return vs Nifty])</f>
        <v>0.6997204817102578</v>
      </c>
      <c r="K144">
        <v>24.396877056818099</v>
      </c>
      <c r="L144">
        <f>(Table2[[#This Row],[6M Return vs Nifty]]-AVERAGE(Table2[6M Return vs Nifty]))/_xlfn.STDEV.P(Table2[6M Return vs Nifty])</f>
        <v>0.58932325841347588</v>
      </c>
      <c r="M144">
        <v>-0.12809438247902499</v>
      </c>
      <c r="N144">
        <f>(Table2[[#This Row],[1W Return vs Nifty]]-AVERAGE(Table2[1W Return vs Nifty]))/_xlfn.STDEV.P(Table2[1W Return vs Nifty])</f>
        <v>2.2782260782005473E-2</v>
      </c>
      <c r="O144">
        <v>1217.23</v>
      </c>
      <c r="P144">
        <v>1154.29749968027</v>
      </c>
      <c r="Q144">
        <v>940.69170376346096</v>
      </c>
      <c r="R144">
        <v>35.4783982763811</v>
      </c>
      <c r="S144" s="1">
        <f>(Table2[[#This Row],[Close Price]]-Table2[[#This Row],[20D EMA]])/Table2[[#This Row],[20D EMA]]</f>
        <v>-3.4323833622240639E-2</v>
      </c>
      <c r="T144" s="1">
        <f>(Table2[[#This Row],[Close Price]]-Table2[[#This Row],[50D EMA]])/Table2[[#This Row],[50D EMA]]</f>
        <v>1.8324998820138747E-2</v>
      </c>
      <c r="U144" s="1">
        <f>(Table2[[#This Row],[Close Price]]-Table2[[#This Row],[200D EMA]])/Table2[[#This Row],[200D EMA]]</f>
        <v>0.24955922891350341</v>
      </c>
      <c r="V144">
        <v>1.11020998171721</v>
      </c>
      <c r="W144">
        <v>1157.2</v>
      </c>
      <c r="X144">
        <v>1189.4000000000001</v>
      </c>
      <c r="Y144">
        <v>1169</v>
      </c>
      <c r="Z144">
        <v>1298</v>
      </c>
      <c r="AA144">
        <v>1169</v>
      </c>
      <c r="AB144">
        <v>1324.3</v>
      </c>
      <c r="AC144" s="1">
        <f>(Table2[[#This Row],[Close Price]]/Table2[[#This Row],[Day Low]])-1</f>
        <v>1.5770826132042837E-2</v>
      </c>
      <c r="AD144" s="1">
        <f>(Table2[[#This Row],[Day High]]/Table2[[#This Row],[Close Price]])-1</f>
        <v>1.1867795312433538E-2</v>
      </c>
      <c r="AE144" s="1">
        <f>(Table2[[#This Row],[Close Price]]/Table2[[#This Row],[Current Week Low]])-1</f>
        <v>5.5175363558597201E-3</v>
      </c>
      <c r="AF144" s="1">
        <f>(Table2[[#This Row],[Current Week High]]/Table2[[#This Row],[Close Price]])-1</f>
        <v>0.10425794376621722</v>
      </c>
      <c r="AG144" s="1">
        <f>(Table2[[#This Row],[Close Price]]/Table2[[#This Row],[Current Month Low]])-1</f>
        <v>5.5175363558597201E-3</v>
      </c>
      <c r="AH144" s="1">
        <f>(Table2[[#This Row],[Current Month High]]/Table2[[#This Row],[Close Price]])-1</f>
        <v>0.12663235356671909</v>
      </c>
      <c r="AI144">
        <v>5.9101087651951296</v>
      </c>
      <c r="AJ144">
        <v>120.237780713342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-0.06</v>
      </c>
      <c r="AM144" t="s">
        <v>3110</v>
      </c>
      <c r="AN144">
        <v>-2.54</v>
      </c>
      <c r="AO144" t="s">
        <v>3110</v>
      </c>
      <c r="AP144">
        <v>8.9727948926429005E-2</v>
      </c>
      <c r="AQ144">
        <f>(Table2[[#This Row],[Sharpe Ratio]]-AVERAGE(Table2[Sharpe Ratio]))/_xlfn.STDEV.P(Table2[Sharpe Ratio])</f>
        <v>0.30290684546691504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2.2716736682990959</v>
      </c>
      <c r="AS144">
        <f>_xlfn.RANK.AVG(Table2[[#This Row],[1Y Return vs Nifty Z-Score]],Table2[1Y Return vs Nifty Z-Score])</f>
        <v>132</v>
      </c>
      <c r="AT144">
        <f>_xlfn.RANK.AVG(Table2[[#This Row],[6M Return vs Nifty Z-Score]],Table2[6M Return vs Nifty Z-Score])</f>
        <v>170</v>
      </c>
      <c r="AU144">
        <f>_xlfn.RANK.AVG(Table2[[#This Row],[Sharpe Ratio Z-Score]],Table2[Sharpe Ratio Z-Score])</f>
        <v>258</v>
      </c>
      <c r="AV144">
        <f>(Table2[[#This Row],[Rank 1Y]]+Table2[[#This Row],[Rank 6M]]+Table2[[#This Row],[Rank Sharpe]])/3</f>
        <v>186.66666666666666</v>
      </c>
    </row>
    <row r="145" spans="1:48" x14ac:dyDescent="0.3">
      <c r="A145" t="s">
        <v>1008</v>
      </c>
      <c r="B145" t="s">
        <v>1009</v>
      </c>
      <c r="C145" t="s">
        <v>3063</v>
      </c>
      <c r="D145" t="s">
        <v>18</v>
      </c>
      <c r="E145">
        <v>13329.059413999999</v>
      </c>
      <c r="F145">
        <v>895.1</v>
      </c>
      <c r="G145">
        <v>126.207032347357</v>
      </c>
      <c r="H145">
        <f>(Table2[[#This Row],[1Y Return vs Nifty]]-AVERAGE(Table2[1Y Return vs Nifty]))/_xlfn.STDEV.P(Table2[1Y Return vs Nifty])</f>
        <v>1.3931119541138139</v>
      </c>
      <c r="I145">
        <v>-12.1052227447377</v>
      </c>
      <c r="J145">
        <f>(Table2[[#This Row],[1M Return vs Nifty]]-AVERAGE(Table2[1M Return vs Nifty]))/_xlfn.STDEV.P(Table2[1M Return vs Nifty])</f>
        <v>-1.1383865583224602</v>
      </c>
      <c r="K145">
        <v>-6.1947531442400203</v>
      </c>
      <c r="L145">
        <f>(Table2[[#This Row],[6M Return vs Nifty]]-AVERAGE(Table2[6M Return vs Nifty]))/_xlfn.STDEV.P(Table2[6M Return vs Nifty])</f>
        <v>-0.43419082739997816</v>
      </c>
      <c r="M145">
        <v>-4.2133546804247297</v>
      </c>
      <c r="N145">
        <f>(Table2[[#This Row],[1W Return vs Nifty]]-AVERAGE(Table2[1W Return vs Nifty]))/_xlfn.STDEV.P(Table2[1W Return vs Nifty])</f>
        <v>-0.75145031257802009</v>
      </c>
      <c r="O145">
        <v>968.3</v>
      </c>
      <c r="P145">
        <v>979.53015723355497</v>
      </c>
      <c r="Q145">
        <v>845.41148885594305</v>
      </c>
      <c r="R145">
        <v>32.049995008415898</v>
      </c>
      <c r="S145" s="1">
        <f>(Table2[[#This Row],[Close Price]]-Table2[[#This Row],[20D EMA]])/Table2[[#This Row],[20D EMA]]</f>
        <v>-7.5596406072498123E-2</v>
      </c>
      <c r="T145" s="1">
        <f>(Table2[[#This Row],[Close Price]]-Table2[[#This Row],[50D EMA]])/Table2[[#This Row],[50D EMA]]</f>
        <v>-8.619454603828372E-2</v>
      </c>
      <c r="U145" s="1">
        <f>(Table2[[#This Row],[Close Price]]-Table2[[#This Row],[200D EMA]])/Table2[[#This Row],[200D EMA]]</f>
        <v>5.8774350477893526E-2</v>
      </c>
      <c r="V145">
        <v>0.474779534159254</v>
      </c>
      <c r="W145">
        <v>899.05</v>
      </c>
      <c r="X145">
        <v>964</v>
      </c>
      <c r="Y145">
        <v>886.65</v>
      </c>
      <c r="Z145">
        <v>937.35</v>
      </c>
      <c r="AA145">
        <v>886.65</v>
      </c>
      <c r="AB145">
        <v>1034</v>
      </c>
      <c r="AC145" s="1">
        <f>(Table2[[#This Row],[Close Price]]/Table2[[#This Row],[Day Low]])-1</f>
        <v>-4.3935265001945334E-3</v>
      </c>
      <c r="AD145" s="1">
        <f>(Table2[[#This Row],[Day High]]/Table2[[#This Row],[Close Price]])-1</f>
        <v>7.6974639705060799E-2</v>
      </c>
      <c r="AE145" s="1">
        <f>(Table2[[#This Row],[Close Price]]/Table2[[#This Row],[Current Week Low]])-1</f>
        <v>9.5302543280888496E-3</v>
      </c>
      <c r="AF145" s="1">
        <f>(Table2[[#This Row],[Current Week High]]/Table2[[#This Row],[Close Price]])-1</f>
        <v>4.7201430007820289E-2</v>
      </c>
      <c r="AG145" s="1">
        <f>(Table2[[#This Row],[Close Price]]/Table2[[#This Row],[Current Month Low]])-1</f>
        <v>9.5302543280888496E-3</v>
      </c>
      <c r="AH145" s="1">
        <f>(Table2[[#This Row],[Current Month High]]/Table2[[#This Row],[Close Price]])-1</f>
        <v>0.1551781923807396</v>
      </c>
      <c r="AI145">
        <v>37.972080943620803</v>
      </c>
      <c r="AJ145">
        <v>165.62230526013201</v>
      </c>
      <c r="AK145" t="str">
        <f>IF(AND(Table2[[#This Row],[20D EMA]]&gt;Table2[[#This Row],[50D EMA]],Table2[[#This Row],[50D EMA]]&gt;Table2[[#This Row],[200D EMA]]),"Uptrend","Downtrend/NoTrend")</f>
        <v>Downtrend/NoTrend</v>
      </c>
      <c r="AL145">
        <v>-0.1</v>
      </c>
      <c r="AM145" t="s">
        <v>3110</v>
      </c>
      <c r="AN145">
        <v>-10.41</v>
      </c>
      <c r="AO145" t="s">
        <v>3110</v>
      </c>
      <c r="AP145">
        <v>0.194526703844107</v>
      </c>
      <c r="AQ145">
        <f>(Table2[[#This Row],[Sharpe Ratio]]-AVERAGE(Table2[Sharpe Ratio]))/_xlfn.STDEV.P(Table2[Sharpe Ratio])</f>
        <v>1.4970514521745428</v>
      </c>
      <c r="AR1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5">
        <f>_xlfn.RANK.AVG(Table2[[#This Row],[1Y Return vs Nifty Z-Score]],Table2[1Y Return vs Nifty Z-Score])</f>
        <v>62</v>
      </c>
      <c r="AT145">
        <f>_xlfn.RANK.AVG(Table2[[#This Row],[6M Return vs Nifty Z-Score]],Table2[6M Return vs Nifty Z-Score])</f>
        <v>455</v>
      </c>
      <c r="AU145">
        <f>_xlfn.RANK.AVG(Table2[[#This Row],[Sharpe Ratio Z-Score]],Table2[Sharpe Ratio Z-Score])</f>
        <v>46</v>
      </c>
      <c r="AV145">
        <f>(Table2[[#This Row],[Rank 1Y]]+Table2[[#This Row],[Rank 6M]]+Table2[[#This Row],[Rank Sharpe]])/3</f>
        <v>187.66666666666666</v>
      </c>
    </row>
    <row r="146" spans="1:48" x14ac:dyDescent="0.3">
      <c r="A146" t="s">
        <v>861</v>
      </c>
      <c r="B146" t="s">
        <v>862</v>
      </c>
      <c r="C146" t="s">
        <v>3065</v>
      </c>
      <c r="D146" t="s">
        <v>24</v>
      </c>
      <c r="E146">
        <v>17305.627447294999</v>
      </c>
      <c r="F146">
        <v>215.05</v>
      </c>
      <c r="G146">
        <v>50.215510660168199</v>
      </c>
      <c r="H146">
        <f>(Table2[[#This Row],[1Y Return vs Nifty]]-AVERAGE(Table2[1Y Return vs Nifty]))/_xlfn.STDEV.P(Table2[1Y Return vs Nifty])</f>
        <v>0.24630427843947991</v>
      </c>
      <c r="I146">
        <v>6.5400895163605703</v>
      </c>
      <c r="J146">
        <f>(Table2[[#This Row],[1M Return vs Nifty]]-AVERAGE(Table2[1M Return vs Nifty]))/_xlfn.STDEV.P(Table2[1M Return vs Nifty])</f>
        <v>0.62485657979636833</v>
      </c>
      <c r="K146">
        <v>8.4187322310091393</v>
      </c>
      <c r="L146">
        <f>(Table2[[#This Row],[6M Return vs Nifty]]-AVERAGE(Table2[6M Return vs Nifty]))/_xlfn.STDEV.P(Table2[6M Return vs Nifty])</f>
        <v>5.4737288757724309E-2</v>
      </c>
      <c r="M146">
        <v>-0.49859188027007001</v>
      </c>
      <c r="N146">
        <f>(Table2[[#This Row],[1W Return vs Nifty]]-AVERAGE(Table2[1W Return vs Nifty]))/_xlfn.STDEV.P(Table2[1W Return vs Nifty])</f>
        <v>-4.7433884632879328E-2</v>
      </c>
      <c r="O146">
        <v>214.03</v>
      </c>
      <c r="P146">
        <v>208.371885529292</v>
      </c>
      <c r="Q146">
        <v>183.33884076030901</v>
      </c>
      <c r="R146">
        <v>50.307936161814801</v>
      </c>
      <c r="S146" s="1">
        <f>(Table2[[#This Row],[Close Price]]-Table2[[#This Row],[20D EMA]])/Table2[[#This Row],[20D EMA]]</f>
        <v>4.7656870532168868E-3</v>
      </c>
      <c r="T146" s="1">
        <f>(Table2[[#This Row],[Close Price]]-Table2[[#This Row],[50D EMA]])/Table2[[#This Row],[50D EMA]]</f>
        <v>3.2049018771149095E-2</v>
      </c>
      <c r="U146" s="1">
        <f>(Table2[[#This Row],[Close Price]]-Table2[[#This Row],[200D EMA]])/Table2[[#This Row],[200D EMA]]</f>
        <v>0.17296476353938059</v>
      </c>
      <c r="V146">
        <v>0.79414766013670401</v>
      </c>
      <c r="W146">
        <v>212.24</v>
      </c>
      <c r="X146">
        <v>215.9</v>
      </c>
      <c r="Y146">
        <v>210.46</v>
      </c>
      <c r="Z146">
        <v>217.35</v>
      </c>
      <c r="AA146">
        <v>205.56</v>
      </c>
      <c r="AB146">
        <v>229.37</v>
      </c>
      <c r="AC146" s="1">
        <f>(Table2[[#This Row],[Close Price]]/Table2[[#This Row],[Day Low]])-1</f>
        <v>1.3239728609121704E-2</v>
      </c>
      <c r="AD146" s="1">
        <f>(Table2[[#This Row],[Day High]]/Table2[[#This Row],[Close Price]])-1</f>
        <v>3.9525691699604515E-3</v>
      </c>
      <c r="AE146" s="1">
        <f>(Table2[[#This Row],[Close Price]]/Table2[[#This Row],[Current Week Low]])-1</f>
        <v>2.1809369951534707E-2</v>
      </c>
      <c r="AF146" s="1">
        <f>(Table2[[#This Row],[Current Week High]]/Table2[[#This Row],[Close Price]])-1</f>
        <v>1.0695187165775222E-2</v>
      </c>
      <c r="AG146" s="1">
        <f>(Table2[[#This Row],[Close Price]]/Table2[[#This Row],[Current Month Low]])-1</f>
        <v>4.616656937147301E-2</v>
      </c>
      <c r="AH146" s="1">
        <f>(Table2[[#This Row],[Current Month High]]/Table2[[#This Row],[Close Price]])-1</f>
        <v>6.6589165310392939E-2</v>
      </c>
      <c r="AI146">
        <v>9.0879265091863495</v>
      </c>
      <c r="AJ146">
        <v>84.567474048442904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7.0000000000000007E-2</v>
      </c>
      <c r="AM146" t="s">
        <v>3111</v>
      </c>
      <c r="AN146">
        <v>-3.36</v>
      </c>
      <c r="AO146" t="s">
        <v>3110</v>
      </c>
      <c r="AP146">
        <v>0.19783659072776699</v>
      </c>
      <c r="AQ146">
        <f>(Table2[[#This Row],[Sharpe Ratio]]-AVERAGE(Table2[Sharpe Ratio]))/_xlfn.STDEV.P(Table2[Sharpe Ratio])</f>
        <v>1.5347664381401644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2.4132307005008578</v>
      </c>
      <c r="AS146">
        <f>_xlfn.RANK.AVG(Table2[[#This Row],[1Y Return vs Nifty Z-Score]],Table2[1Y Return vs Nifty Z-Score])</f>
        <v>229</v>
      </c>
      <c r="AT146">
        <f>_xlfn.RANK.AVG(Table2[[#This Row],[6M Return vs Nifty Z-Score]],Table2[6M Return vs Nifty Z-Score])</f>
        <v>296</v>
      </c>
      <c r="AU146">
        <f>_xlfn.RANK.AVG(Table2[[#This Row],[Sharpe Ratio Z-Score]],Table2[Sharpe Ratio Z-Score])</f>
        <v>42</v>
      </c>
      <c r="AV146">
        <f>(Table2[[#This Row],[Rank 1Y]]+Table2[[#This Row],[Rank 6M]]+Table2[[#This Row],[Rank Sharpe]])/3</f>
        <v>189</v>
      </c>
    </row>
    <row r="147" spans="1:48" x14ac:dyDescent="0.3">
      <c r="A147" t="s">
        <v>996</v>
      </c>
      <c r="B147" t="s">
        <v>997</v>
      </c>
      <c r="C147" t="s">
        <v>3076</v>
      </c>
      <c r="D147" t="s">
        <v>133</v>
      </c>
      <c r="E147">
        <v>13537.37688584</v>
      </c>
      <c r="F147">
        <v>1011.8</v>
      </c>
      <c r="G147">
        <v>55.889423888335301</v>
      </c>
      <c r="H147">
        <f>(Table2[[#This Row],[1Y Return vs Nifty]]-AVERAGE(Table2[1Y Return vs Nifty]))/_xlfn.STDEV.P(Table2[1Y Return vs Nifty])</f>
        <v>0.33193076803600485</v>
      </c>
      <c r="I147">
        <v>-7.0184476836325098</v>
      </c>
      <c r="J147">
        <f>(Table2[[#This Row],[1M Return vs Nifty]]-AVERAGE(Table2[1M Return vs Nifty]))/_xlfn.STDEV.P(Table2[1M Return vs Nifty])</f>
        <v>-0.65734225635272758</v>
      </c>
      <c r="K147">
        <v>24.661710937698501</v>
      </c>
      <c r="L147">
        <f>(Table2[[#This Row],[6M Return vs Nifty]]-AVERAGE(Table2[6M Return vs Nifty]))/_xlfn.STDEV.P(Table2[6M Return vs Nifty])</f>
        <v>0.59818389139381178</v>
      </c>
      <c r="M147">
        <v>-6.2160775415714298</v>
      </c>
      <c r="N147">
        <f>(Table2[[#This Row],[1W Return vs Nifty]]-AVERAGE(Table2[1W Return vs Nifty]))/_xlfn.STDEV.P(Table2[1W Return vs Nifty])</f>
        <v>-1.1310034282735555</v>
      </c>
      <c r="O147">
        <v>1091.27</v>
      </c>
      <c r="P147">
        <v>1062.9420518010199</v>
      </c>
      <c r="Q147">
        <v>864.42794046151596</v>
      </c>
      <c r="R147">
        <v>28.603802130310999</v>
      </c>
      <c r="S147" s="1">
        <f>(Table2[[#This Row],[Close Price]]-Table2[[#This Row],[20D EMA]])/Table2[[#This Row],[20D EMA]]</f>
        <v>-7.2823407589322556E-2</v>
      </c>
      <c r="T147" s="1">
        <f>(Table2[[#This Row],[Close Price]]-Table2[[#This Row],[50D EMA]])/Table2[[#This Row],[50D EMA]]</f>
        <v>-4.8113678176873606E-2</v>
      </c>
      <c r="U147" s="1">
        <f>(Table2[[#This Row],[Close Price]]-Table2[[#This Row],[200D EMA]])/Table2[[#This Row],[200D EMA]]</f>
        <v>0.17048507184971648</v>
      </c>
      <c r="V147">
        <v>1.0538183784522399</v>
      </c>
      <c r="W147">
        <v>970.65</v>
      </c>
      <c r="X147">
        <v>1029</v>
      </c>
      <c r="Y147">
        <v>1009.5</v>
      </c>
      <c r="Z147">
        <v>1107.95</v>
      </c>
      <c r="AA147">
        <v>1009.5</v>
      </c>
      <c r="AB147">
        <v>1166.95</v>
      </c>
      <c r="AC147" s="1">
        <f>(Table2[[#This Row],[Close Price]]/Table2[[#This Row],[Day Low]])-1</f>
        <v>4.2394271879668155E-2</v>
      </c>
      <c r="AD147" s="1">
        <f>(Table2[[#This Row],[Day High]]/Table2[[#This Row],[Close Price]])-1</f>
        <v>1.6999406997430411E-2</v>
      </c>
      <c r="AE147" s="1">
        <f>(Table2[[#This Row],[Close Price]]/Table2[[#This Row],[Current Week Low]])-1</f>
        <v>2.2783556215948408E-3</v>
      </c>
      <c r="AF147" s="1">
        <f>(Table2[[#This Row],[Current Week High]]/Table2[[#This Row],[Close Price]])-1</f>
        <v>9.5028661790867774E-2</v>
      </c>
      <c r="AG147" s="1">
        <f>(Table2[[#This Row],[Close Price]]/Table2[[#This Row],[Current Month Low]])-1</f>
        <v>2.2783556215948408E-3</v>
      </c>
      <c r="AH147" s="1">
        <f>(Table2[[#This Row],[Current Month High]]/Table2[[#This Row],[Close Price]])-1</f>
        <v>0.15334058114251836</v>
      </c>
      <c r="AI147">
        <v>15.767320879640501</v>
      </c>
      <c r="AJ147">
        <v>90.736063503517897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0.21</v>
      </c>
      <c r="AM147" t="s">
        <v>3111</v>
      </c>
      <c r="AN147">
        <v>-2.94</v>
      </c>
      <c r="AO147" t="s">
        <v>3110</v>
      </c>
      <c r="AP147">
        <v>0.117643859698789</v>
      </c>
      <c r="AQ147">
        <f>(Table2[[#This Row],[Sharpe Ratio]]-AVERAGE(Table2[Sharpe Ratio]))/_xlfn.STDEV.P(Table2[Sharpe Ratio])</f>
        <v>0.62099873803120187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-0.23723228716526457</v>
      </c>
      <c r="AS147">
        <f>_xlfn.RANK.AVG(Table2[[#This Row],[1Y Return vs Nifty Z-Score]],Table2[1Y Return vs Nifty Z-Score])</f>
        <v>208</v>
      </c>
      <c r="AT147">
        <f>_xlfn.RANK.AVG(Table2[[#This Row],[6M Return vs Nifty Z-Score]],Table2[6M Return vs Nifty Z-Score])</f>
        <v>169</v>
      </c>
      <c r="AU147">
        <f>_xlfn.RANK.AVG(Table2[[#This Row],[Sharpe Ratio Z-Score]],Table2[Sharpe Ratio Z-Score])</f>
        <v>191</v>
      </c>
      <c r="AV147">
        <f>(Table2[[#This Row],[Rank 1Y]]+Table2[[#This Row],[Rank 6M]]+Table2[[#This Row],[Rank Sharpe]])/3</f>
        <v>189.33333333333334</v>
      </c>
    </row>
    <row r="148" spans="1:48" x14ac:dyDescent="0.3">
      <c r="A148" t="s">
        <v>1229</v>
      </c>
      <c r="B148" t="s">
        <v>1230</v>
      </c>
      <c r="C148" t="s">
        <v>3075</v>
      </c>
      <c r="D148" t="s">
        <v>295</v>
      </c>
      <c r="E148">
        <v>9057.7214941500006</v>
      </c>
      <c r="F148">
        <v>556.5</v>
      </c>
      <c r="G148">
        <v>26.677820537470001</v>
      </c>
      <c r="H148">
        <f>(Table2[[#This Row],[1Y Return vs Nifty]]-AVERAGE(Table2[1Y Return vs Nifty]))/_xlfn.STDEV.P(Table2[1Y Return vs Nifty])</f>
        <v>-0.10890908090696094</v>
      </c>
      <c r="I148">
        <v>3.5506581439904901</v>
      </c>
      <c r="J148">
        <f>(Table2[[#This Row],[1M Return vs Nifty]]-AVERAGE(Table2[1M Return vs Nifty]))/_xlfn.STDEV.P(Table2[1M Return vs Nifty])</f>
        <v>0.34215311629866385</v>
      </c>
      <c r="K148">
        <v>39.456835825606397</v>
      </c>
      <c r="L148">
        <f>(Table2[[#This Row],[6M Return vs Nifty]]-AVERAGE(Table2[6M Return vs Nifty]))/_xlfn.STDEV.P(Table2[6M Return vs Nifty])</f>
        <v>1.093189179592515</v>
      </c>
      <c r="M148">
        <v>-0.55074928329059503</v>
      </c>
      <c r="N148">
        <f>(Table2[[#This Row],[1W Return vs Nifty]]-AVERAGE(Table2[1W Return vs Nifty]))/_xlfn.STDEV.P(Table2[1W Return vs Nifty])</f>
        <v>-5.7318679582337828E-2</v>
      </c>
      <c r="O148">
        <v>543.66</v>
      </c>
      <c r="P148">
        <v>512.19217672455795</v>
      </c>
      <c r="Q148">
        <v>433.96928576732302</v>
      </c>
      <c r="R148">
        <v>59.398253842222097</v>
      </c>
      <c r="S148" s="1">
        <f>(Table2[[#This Row],[Close Price]]-Table2[[#This Row],[20D EMA]])/Table2[[#This Row],[20D EMA]]</f>
        <v>2.361770224037088E-2</v>
      </c>
      <c r="T148" s="1">
        <f>(Table2[[#This Row],[Close Price]]-Table2[[#This Row],[50D EMA]])/Table2[[#This Row],[50D EMA]]</f>
        <v>8.6506247633043223E-2</v>
      </c>
      <c r="U148" s="1">
        <f>(Table2[[#This Row],[Close Price]]-Table2[[#This Row],[200D EMA]])/Table2[[#This Row],[200D EMA]]</f>
        <v>0.28234881649751836</v>
      </c>
      <c r="V148">
        <v>0.59137824739391998</v>
      </c>
      <c r="W148">
        <v>548.1</v>
      </c>
      <c r="X148">
        <v>568.6</v>
      </c>
      <c r="Y148">
        <v>532.95000000000005</v>
      </c>
      <c r="Z148">
        <v>565</v>
      </c>
      <c r="AA148">
        <v>530.95000000000005</v>
      </c>
      <c r="AB148">
        <v>575</v>
      </c>
      <c r="AC148" s="1">
        <f>(Table2[[#This Row],[Close Price]]/Table2[[#This Row],[Day Low]])-1</f>
        <v>1.5325670498084198E-2</v>
      </c>
      <c r="AD148" s="1">
        <f>(Table2[[#This Row],[Day High]]/Table2[[#This Row],[Close Price]])-1</f>
        <v>2.174303683737655E-2</v>
      </c>
      <c r="AE148" s="1">
        <f>(Table2[[#This Row],[Close Price]]/Table2[[#This Row],[Current Week Low]])-1</f>
        <v>4.4188010132282463E-2</v>
      </c>
      <c r="AF148" s="1">
        <f>(Table2[[#This Row],[Current Week High]]/Table2[[#This Row],[Close Price]])-1</f>
        <v>1.5274034141958603E-2</v>
      </c>
      <c r="AG148" s="1">
        <f>(Table2[[#This Row],[Close Price]]/Table2[[#This Row],[Current Month Low]])-1</f>
        <v>4.8121292023731055E-2</v>
      </c>
      <c r="AH148" s="1">
        <f>(Table2[[#This Row],[Current Month High]]/Table2[[#This Row],[Close Price]])-1</f>
        <v>3.3243486073674777E-2</v>
      </c>
      <c r="AI148">
        <v>8.3948591741864895</v>
      </c>
      <c r="AJ148">
        <v>60.723703486668597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0.12</v>
      </c>
      <c r="AM148" t="s">
        <v>3111</v>
      </c>
      <c r="AN148">
        <v>0.18</v>
      </c>
      <c r="AO148" t="s">
        <v>3111</v>
      </c>
      <c r="AP148">
        <v>0.12905613465095001</v>
      </c>
      <c r="AQ148">
        <f>(Table2[[#This Row],[Sharpe Ratio]]-AVERAGE(Table2[Sharpe Ratio]))/_xlfn.STDEV.P(Table2[Sharpe Ratio])</f>
        <v>0.75103755953335294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2.020152094935233</v>
      </c>
      <c r="AS148">
        <f>_xlfn.RANK.AVG(Table2[[#This Row],[1Y Return vs Nifty Z-Score]],Table2[1Y Return vs Nifty Z-Score])</f>
        <v>319</v>
      </c>
      <c r="AT148">
        <f>_xlfn.RANK.AVG(Table2[[#This Row],[6M Return vs Nifty Z-Score]],Table2[6M Return vs Nifty Z-Score])</f>
        <v>96</v>
      </c>
      <c r="AU148">
        <f>_xlfn.RANK.AVG(Table2[[#This Row],[Sharpe Ratio Z-Score]],Table2[Sharpe Ratio Z-Score])</f>
        <v>161</v>
      </c>
      <c r="AV148">
        <f>(Table2[[#This Row],[Rank 1Y]]+Table2[[#This Row],[Rank 6M]]+Table2[[#This Row],[Rank Sharpe]])/3</f>
        <v>192</v>
      </c>
    </row>
    <row r="149" spans="1:48" x14ac:dyDescent="0.3">
      <c r="A149" t="s">
        <v>1094</v>
      </c>
      <c r="B149" t="s">
        <v>1095</v>
      </c>
      <c r="C149" t="s">
        <v>3075</v>
      </c>
      <c r="D149" t="s">
        <v>86</v>
      </c>
      <c r="E149">
        <v>11502.48577863</v>
      </c>
      <c r="F149">
        <v>237.93</v>
      </c>
      <c r="G149">
        <v>68.637276871340205</v>
      </c>
      <c r="H149">
        <f>(Table2[[#This Row],[1Y Return vs Nifty]]-AVERAGE(Table2[1Y Return vs Nifty]))/_xlfn.STDEV.P(Table2[1Y Return vs Nifty])</f>
        <v>0.52431190904614222</v>
      </c>
      <c r="I149">
        <v>-0.17317232249607301</v>
      </c>
      <c r="J149">
        <f>(Table2[[#This Row],[1M Return vs Nifty]]-AVERAGE(Table2[1M Return vs Nifty]))/_xlfn.STDEV.P(Table2[1M Return vs Nifty])</f>
        <v>-1.0000734792886977E-2</v>
      </c>
      <c r="K149">
        <v>23.832977623670601</v>
      </c>
      <c r="L149">
        <f>(Table2[[#This Row],[6M Return vs Nifty]]-AVERAGE(Table2[6M Return vs Nifty]))/_xlfn.STDEV.P(Table2[6M Return vs Nifty])</f>
        <v>0.57045669232937346</v>
      </c>
      <c r="M149">
        <v>3.82516933183937</v>
      </c>
      <c r="N149">
        <f>(Table2[[#This Row],[1W Return vs Nifty]]-AVERAGE(Table2[1W Return vs Nifty]))/_xlfn.STDEV.P(Table2[1W Return vs Nifty])</f>
        <v>0.77199903412853044</v>
      </c>
      <c r="O149">
        <v>224.83</v>
      </c>
      <c r="P149">
        <v>217.26526938037199</v>
      </c>
      <c r="Q149">
        <v>189.11256771160799</v>
      </c>
      <c r="R149">
        <v>67.702418323872095</v>
      </c>
      <c r="S149" s="1">
        <f>(Table2[[#This Row],[Close Price]]-Table2[[#This Row],[20D EMA]])/Table2[[#This Row],[20D EMA]]</f>
        <v>5.8266245607792526E-2</v>
      </c>
      <c r="T149" s="1">
        <f>(Table2[[#This Row],[Close Price]]-Table2[[#This Row],[50D EMA]])/Table2[[#This Row],[50D EMA]]</f>
        <v>9.5112903588146586E-2</v>
      </c>
      <c r="U149" s="1">
        <f>(Table2[[#This Row],[Close Price]]-Table2[[#This Row],[200D EMA]])/Table2[[#This Row],[200D EMA]]</f>
        <v>0.25813954555805829</v>
      </c>
      <c r="V149">
        <v>1.1111657181537999</v>
      </c>
      <c r="W149">
        <v>226.2</v>
      </c>
      <c r="X149">
        <v>239</v>
      </c>
      <c r="Y149">
        <v>227.05</v>
      </c>
      <c r="Z149">
        <v>250.69</v>
      </c>
      <c r="AA149">
        <v>211.2</v>
      </c>
      <c r="AB149">
        <v>250.69</v>
      </c>
      <c r="AC149" s="1">
        <f>(Table2[[#This Row],[Close Price]]/Table2[[#This Row],[Day Low]])-1</f>
        <v>5.1856763925729465E-2</v>
      </c>
      <c r="AD149" s="1">
        <f>(Table2[[#This Row],[Day High]]/Table2[[#This Row],[Close Price]])-1</f>
        <v>4.4971210019753016E-3</v>
      </c>
      <c r="AE149" s="1">
        <f>(Table2[[#This Row],[Close Price]]/Table2[[#This Row],[Current Week Low]])-1</f>
        <v>4.7918960581369685E-2</v>
      </c>
      <c r="AF149" s="1">
        <f>(Table2[[#This Row],[Current Week High]]/Table2[[#This Row],[Close Price]])-1</f>
        <v>5.3629218677762269E-2</v>
      </c>
      <c r="AG149" s="1">
        <f>(Table2[[#This Row],[Close Price]]/Table2[[#This Row],[Current Month Low]])-1</f>
        <v>0.12656250000000013</v>
      </c>
      <c r="AH149" s="1">
        <f>(Table2[[#This Row],[Current Month High]]/Table2[[#This Row],[Close Price]])-1</f>
        <v>5.3629218677762269E-2</v>
      </c>
      <c r="AI149">
        <v>5.7862017997652497</v>
      </c>
      <c r="AJ149">
        <v>99.073993942016401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0.14000000000000001</v>
      </c>
      <c r="AM149" t="s">
        <v>3111</v>
      </c>
      <c r="AN149">
        <v>8.02</v>
      </c>
      <c r="AO149" t="s">
        <v>3111</v>
      </c>
      <c r="AP149">
        <v>9.3662097940670999E-2</v>
      </c>
      <c r="AQ149">
        <f>(Table2[[#This Row],[Sharpe Ratio]]-AVERAGE(Table2[Sharpe Ratio]))/_xlfn.STDEV.P(Table2[Sharpe Ratio])</f>
        <v>0.3477350767854222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2.2045019774965815</v>
      </c>
      <c r="AS149">
        <f>_xlfn.RANK.AVG(Table2[[#This Row],[1Y Return vs Nifty Z-Score]],Table2[1Y Return vs Nifty Z-Score])</f>
        <v>157</v>
      </c>
      <c r="AT149">
        <f>_xlfn.RANK.AVG(Table2[[#This Row],[6M Return vs Nifty Z-Score]],Table2[6M Return vs Nifty Z-Score])</f>
        <v>176</v>
      </c>
      <c r="AU149">
        <f>_xlfn.RANK.AVG(Table2[[#This Row],[Sharpe Ratio Z-Score]],Table2[Sharpe Ratio Z-Score])</f>
        <v>248</v>
      </c>
      <c r="AV149">
        <f>(Table2[[#This Row],[Rank 1Y]]+Table2[[#This Row],[Rank 6M]]+Table2[[#This Row],[Rank Sharpe]])/3</f>
        <v>193.66666666666666</v>
      </c>
    </row>
    <row r="150" spans="1:48" x14ac:dyDescent="0.3">
      <c r="A150" t="s">
        <v>607</v>
      </c>
      <c r="B150" t="s">
        <v>608</v>
      </c>
      <c r="C150" t="s">
        <v>3065</v>
      </c>
      <c r="D150" t="s">
        <v>263</v>
      </c>
      <c r="E150">
        <v>30269.900714399999</v>
      </c>
      <c r="F150">
        <v>5982.75</v>
      </c>
      <c r="G150">
        <v>118.534925186675</v>
      </c>
      <c r="H150">
        <f>(Table2[[#This Row],[1Y Return vs Nifty]]-AVERAGE(Table2[1Y Return vs Nifty]))/_xlfn.STDEV.P(Table2[1Y Return vs Nifty])</f>
        <v>1.2773302039248393</v>
      </c>
      <c r="I150">
        <v>-7.9594438703908503</v>
      </c>
      <c r="J150">
        <f>(Table2[[#This Row],[1M Return vs Nifty]]-AVERAGE(Table2[1M Return vs Nifty]))/_xlfn.STDEV.P(Table2[1M Return vs Nifty])</f>
        <v>-0.74633004299116357</v>
      </c>
      <c r="K150">
        <v>1.25599423870584</v>
      </c>
      <c r="L150">
        <f>(Table2[[#This Row],[6M Return vs Nifty]]-AVERAGE(Table2[6M Return vs Nifty]))/_xlfn.STDEV.P(Table2[6M Return vs Nifty])</f>
        <v>-0.18490875756052755</v>
      </c>
      <c r="M150">
        <v>-3.77558799080234</v>
      </c>
      <c r="N150">
        <f>(Table2[[#This Row],[1W Return vs Nifty]]-AVERAGE(Table2[1W Return vs Nifty]))/_xlfn.STDEV.P(Table2[1W Return vs Nifty])</f>
        <v>-0.66848540803862588</v>
      </c>
      <c r="O150">
        <v>6195.22</v>
      </c>
      <c r="P150">
        <v>6370.4820798689198</v>
      </c>
      <c r="Q150">
        <v>5680.7614755337499</v>
      </c>
      <c r="R150">
        <v>27.8320429757553</v>
      </c>
      <c r="S150" s="1">
        <f>(Table2[[#This Row],[Close Price]]-Table2[[#This Row],[20D EMA]])/Table2[[#This Row],[20D EMA]]</f>
        <v>-3.4295795790948547E-2</v>
      </c>
      <c r="T150" s="1">
        <f>(Table2[[#This Row],[Close Price]]-Table2[[#This Row],[50D EMA]])/Table2[[#This Row],[50D EMA]]</f>
        <v>-6.0863852218370547E-2</v>
      </c>
      <c r="U150" s="1">
        <f>(Table2[[#This Row],[Close Price]]-Table2[[#This Row],[200D EMA]])/Table2[[#This Row],[200D EMA]]</f>
        <v>5.3159866994393734E-2</v>
      </c>
      <c r="V150">
        <v>0.67021060414336597</v>
      </c>
      <c r="W150">
        <v>5850.1</v>
      </c>
      <c r="X150">
        <v>6048</v>
      </c>
      <c r="Y150">
        <v>5976</v>
      </c>
      <c r="Z150">
        <v>6090</v>
      </c>
      <c r="AA150">
        <v>5975</v>
      </c>
      <c r="AB150">
        <v>6401</v>
      </c>
      <c r="AC150" s="1">
        <f>(Table2[[#This Row],[Close Price]]/Table2[[#This Row],[Day Low]])-1</f>
        <v>2.2674826071349186E-2</v>
      </c>
      <c r="AD150" s="1">
        <f>(Table2[[#This Row],[Day High]]/Table2[[#This Row],[Close Price]])-1</f>
        <v>1.0906355772847043E-2</v>
      </c>
      <c r="AE150" s="1">
        <f>(Table2[[#This Row],[Close Price]]/Table2[[#This Row],[Current Week Low]])-1</f>
        <v>1.1295180722892262E-3</v>
      </c>
      <c r="AF150" s="1">
        <f>(Table2[[#This Row],[Current Week High]]/Table2[[#This Row],[Close Price]])-1</f>
        <v>1.7926538799047265E-2</v>
      </c>
      <c r="AG150" s="1">
        <f>(Table2[[#This Row],[Close Price]]/Table2[[#This Row],[Current Month Low]])-1</f>
        <v>1.2970711297071169E-3</v>
      </c>
      <c r="AH150" s="1">
        <f>(Table2[[#This Row],[Current Month High]]/Table2[[#This Row],[Close Price]])-1</f>
        <v>6.9909322635911542E-2</v>
      </c>
      <c r="AI150">
        <v>62.823123007859998</v>
      </c>
      <c r="AJ150">
        <v>149.57517700957899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-0.12</v>
      </c>
      <c r="AM150" t="s">
        <v>3110</v>
      </c>
      <c r="AN150">
        <v>-5.69</v>
      </c>
      <c r="AO150" t="s">
        <v>3110</v>
      </c>
      <c r="AP150">
        <v>0.13982413477746899</v>
      </c>
      <c r="AQ150">
        <f>(Table2[[#This Row],[Sharpe Ratio]]-AVERAGE(Table2[Sharpe Ratio]))/_xlfn.STDEV.P(Table2[Sharpe Ratio])</f>
        <v>0.87373509812730299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75</v>
      </c>
      <c r="AT150">
        <f>_xlfn.RANK.AVG(Table2[[#This Row],[6M Return vs Nifty Z-Score]],Table2[6M Return vs Nifty Z-Score])</f>
        <v>370</v>
      </c>
      <c r="AU150">
        <f>_xlfn.RANK.AVG(Table2[[#This Row],[Sharpe Ratio Z-Score]],Table2[Sharpe Ratio Z-Score])</f>
        <v>137</v>
      </c>
      <c r="AV150">
        <f>(Table2[[#This Row],[Rank 1Y]]+Table2[[#This Row],[Rank 6M]]+Table2[[#This Row],[Rank Sharpe]])/3</f>
        <v>194</v>
      </c>
    </row>
    <row r="151" spans="1:48" x14ac:dyDescent="0.3">
      <c r="A151" t="s">
        <v>1489</v>
      </c>
      <c r="B151" t="s">
        <v>1490</v>
      </c>
      <c r="C151" t="s">
        <v>3079</v>
      </c>
      <c r="D151" t="s">
        <v>384</v>
      </c>
      <c r="E151">
        <v>6600.7323720000004</v>
      </c>
      <c r="F151">
        <v>134.55000000000001</v>
      </c>
      <c r="G151">
        <v>86.935471691168701</v>
      </c>
      <c r="H151">
        <f>(Table2[[#This Row],[1Y Return vs Nifty]]-AVERAGE(Table2[1Y Return vs Nifty]))/_xlfn.STDEV.P(Table2[1Y Return vs Nifty])</f>
        <v>0.80045469187847196</v>
      </c>
      <c r="I151">
        <v>-9.3525893833903293</v>
      </c>
      <c r="J151">
        <f>(Table2[[#This Row],[1M Return vs Nifty]]-AVERAGE(Table2[1M Return vs Nifty]))/_xlfn.STDEV.P(Table2[1M Return vs Nifty])</f>
        <v>-0.87807652338251285</v>
      </c>
      <c r="K151">
        <v>20.123870755663098</v>
      </c>
      <c r="L151">
        <f>(Table2[[#This Row],[6M Return vs Nifty]]-AVERAGE(Table2[6M Return vs Nifty]))/_xlfn.STDEV.P(Table2[6M Return vs Nifty])</f>
        <v>0.44635990179410501</v>
      </c>
      <c r="M151">
        <v>2.1691719370400899</v>
      </c>
      <c r="N151">
        <f>(Table2[[#This Row],[1W Return vs Nifty]]-AVERAGE(Table2[1W Return vs Nifty]))/_xlfn.STDEV.P(Table2[1W Return vs Nifty])</f>
        <v>0.45815682311992728</v>
      </c>
      <c r="O151">
        <v>140.12</v>
      </c>
      <c r="P151">
        <v>133.79265667575601</v>
      </c>
      <c r="Q151">
        <v>108.376769489056</v>
      </c>
      <c r="R151">
        <v>39.600755390480103</v>
      </c>
      <c r="S151" s="1">
        <f>(Table2[[#This Row],[Close Price]]-Table2[[#This Row],[20D EMA]])/Table2[[#This Row],[20D EMA]]</f>
        <v>-3.9751641450185504E-2</v>
      </c>
      <c r="T151" s="1">
        <f>(Table2[[#This Row],[Close Price]]-Table2[[#This Row],[50D EMA]])/Table2[[#This Row],[50D EMA]]</f>
        <v>5.6605746762276492E-3</v>
      </c>
      <c r="U151" s="1">
        <f>(Table2[[#This Row],[Close Price]]-Table2[[#This Row],[200D EMA]])/Table2[[#This Row],[200D EMA]]</f>
        <v>0.24150222076500452</v>
      </c>
      <c r="V151">
        <v>0.43468867664896199</v>
      </c>
      <c r="W151">
        <v>130.72</v>
      </c>
      <c r="X151">
        <v>135.1</v>
      </c>
      <c r="Y151">
        <v>133.33000000000001</v>
      </c>
      <c r="Z151">
        <v>140.4</v>
      </c>
      <c r="AA151">
        <v>128.61000000000001</v>
      </c>
      <c r="AB151">
        <v>149.35</v>
      </c>
      <c r="AC151" s="1">
        <f>(Table2[[#This Row],[Close Price]]/Table2[[#This Row],[Day Low]])-1</f>
        <v>2.9299265605875258E-2</v>
      </c>
      <c r="AD151" s="1">
        <f>(Table2[[#This Row],[Day High]]/Table2[[#This Row],[Close Price]])-1</f>
        <v>4.0876997398735515E-3</v>
      </c>
      <c r="AE151" s="1">
        <f>(Table2[[#This Row],[Close Price]]/Table2[[#This Row],[Current Week Low]])-1</f>
        <v>9.1502287557188033E-3</v>
      </c>
      <c r="AF151" s="1">
        <f>(Table2[[#This Row],[Current Week High]]/Table2[[#This Row],[Close Price]])-1</f>
        <v>4.3478260869565188E-2</v>
      </c>
      <c r="AG151" s="1">
        <f>(Table2[[#This Row],[Close Price]]/Table2[[#This Row],[Current Month Low]])-1</f>
        <v>4.618614415675304E-2</v>
      </c>
      <c r="AH151" s="1">
        <f>(Table2[[#This Row],[Current Month High]]/Table2[[#This Row],[Close Price]])-1</f>
        <v>0.10999628390932714</v>
      </c>
      <c r="AI151">
        <v>21.871638580136199</v>
      </c>
      <c r="AJ151">
        <v>114.373558800922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0.27</v>
      </c>
      <c r="AM151" t="s">
        <v>3111</v>
      </c>
      <c r="AN151">
        <v>-8.17</v>
      </c>
      <c r="AO151" t="s">
        <v>3110</v>
      </c>
      <c r="AP151">
        <v>9.0011146508706993E-2</v>
      </c>
      <c r="AQ151">
        <f>(Table2[[#This Row],[Sharpe Ratio]]-AVERAGE(Table2[Sharpe Ratio]))/_xlfn.STDEV.P(Table2[Sharpe Ratio])</f>
        <v>0.30613378137636882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1.1330286747863603</v>
      </c>
      <c r="AS151">
        <f>_xlfn.RANK.AVG(Table2[[#This Row],[1Y Return vs Nifty Z-Score]],Table2[1Y Return vs Nifty Z-Score])</f>
        <v>115</v>
      </c>
      <c r="AT151">
        <f>_xlfn.RANK.AVG(Table2[[#This Row],[6M Return vs Nifty Z-Score]],Table2[6M Return vs Nifty Z-Score])</f>
        <v>210</v>
      </c>
      <c r="AU151">
        <f>_xlfn.RANK.AVG(Table2[[#This Row],[Sharpe Ratio Z-Score]],Table2[Sharpe Ratio Z-Score])</f>
        <v>257</v>
      </c>
      <c r="AV151">
        <f>(Table2[[#This Row],[Rank 1Y]]+Table2[[#This Row],[Rank 6M]]+Table2[[#This Row],[Rank Sharpe]])/3</f>
        <v>194</v>
      </c>
    </row>
    <row r="152" spans="1:48" x14ac:dyDescent="0.3">
      <c r="A152" t="s">
        <v>672</v>
      </c>
      <c r="B152" t="s">
        <v>673</v>
      </c>
      <c r="C152" t="s">
        <v>3078</v>
      </c>
      <c r="D152" t="s">
        <v>141</v>
      </c>
      <c r="E152">
        <v>25910.758858559999</v>
      </c>
      <c r="F152">
        <v>1120.8</v>
      </c>
      <c r="G152">
        <v>68.514695085827697</v>
      </c>
      <c r="H152">
        <f>(Table2[[#This Row],[1Y Return vs Nifty]]-AVERAGE(Table2[1Y Return vs Nifty]))/_xlfn.STDEV.P(Table2[1Y Return vs Nifty])</f>
        <v>0.52246199566893303</v>
      </c>
      <c r="I152">
        <v>-12.551258500412199</v>
      </c>
      <c r="J152">
        <f>(Table2[[#This Row],[1M Return vs Nifty]]-AVERAGE(Table2[1M Return vs Nifty]))/_xlfn.STDEV.P(Table2[1M Return vs Nifty])</f>
        <v>-1.1805671061478566</v>
      </c>
      <c r="K152">
        <v>5.1095610995877703</v>
      </c>
      <c r="L152">
        <f>(Table2[[#This Row],[6M Return vs Nifty]]-AVERAGE(Table2[6M Return vs Nifty]))/_xlfn.STDEV.P(Table2[6M Return vs Nifty])</f>
        <v>-5.5978722226870593E-2</v>
      </c>
      <c r="M152">
        <v>-6.59364366593943</v>
      </c>
      <c r="N152">
        <f>(Table2[[#This Row],[1W Return vs Nifty]]-AVERAGE(Table2[1W Return vs Nifty]))/_xlfn.STDEV.P(Table2[1W Return vs Nifty])</f>
        <v>-1.2025592094877917</v>
      </c>
      <c r="O152">
        <v>1203.7</v>
      </c>
      <c r="P152">
        <v>1232.8334043551899</v>
      </c>
      <c r="Q152">
        <v>1041.0952202501001</v>
      </c>
      <c r="R152">
        <v>31.223249699793001</v>
      </c>
      <c r="S152" s="1">
        <f>(Table2[[#This Row],[Close Price]]-Table2[[#This Row],[20D EMA]])/Table2[[#This Row],[20D EMA]]</f>
        <v>-6.8870981141480506E-2</v>
      </c>
      <c r="T152" s="1">
        <f>(Table2[[#This Row],[Close Price]]-Table2[[#This Row],[50D EMA]])/Table2[[#This Row],[50D EMA]]</f>
        <v>-9.0874731297362052E-2</v>
      </c>
      <c r="U152" s="1">
        <f>(Table2[[#This Row],[Close Price]]-Table2[[#This Row],[200D EMA]])/Table2[[#This Row],[200D EMA]]</f>
        <v>7.6558587725292407E-2</v>
      </c>
      <c r="V152">
        <v>0.74826911153005904</v>
      </c>
      <c r="W152">
        <v>1112.95</v>
      </c>
      <c r="X152">
        <v>1136.8</v>
      </c>
      <c r="Y152">
        <v>1089.8</v>
      </c>
      <c r="Z152">
        <v>1141.6500000000001</v>
      </c>
      <c r="AA152">
        <v>1089.8</v>
      </c>
      <c r="AB152">
        <v>1282.8499999999999</v>
      </c>
      <c r="AC152" s="1">
        <f>(Table2[[#This Row],[Close Price]]/Table2[[#This Row],[Day Low]])-1</f>
        <v>7.0533267442383085E-3</v>
      </c>
      <c r="AD152" s="1">
        <f>(Table2[[#This Row],[Day High]]/Table2[[#This Row],[Close Price]])-1</f>
        <v>1.4275517487508882E-2</v>
      </c>
      <c r="AE152" s="1">
        <f>(Table2[[#This Row],[Close Price]]/Table2[[#This Row],[Current Week Low]])-1</f>
        <v>2.8445586346118601E-2</v>
      </c>
      <c r="AF152" s="1">
        <f>(Table2[[#This Row],[Current Week High]]/Table2[[#This Row],[Close Price]])-1</f>
        <v>1.8602783725910177E-2</v>
      </c>
      <c r="AG152" s="1">
        <f>(Table2[[#This Row],[Close Price]]/Table2[[#This Row],[Current Month Low]])-1</f>
        <v>2.8445586346118601E-2</v>
      </c>
      <c r="AH152" s="1">
        <f>(Table2[[#This Row],[Current Month High]]/Table2[[#This Row],[Close Price]])-1</f>
        <v>0.14458422555317618</v>
      </c>
      <c r="AI152">
        <v>27.5600228240354</v>
      </c>
      <c r="AJ152">
        <v>101.619469026548</v>
      </c>
      <c r="AK152" t="str">
        <f>IF(AND(Table2[[#This Row],[20D EMA]]&gt;Table2[[#This Row],[50D EMA]],Table2[[#This Row],[50D EMA]]&gt;Table2[[#This Row],[200D EMA]]),"Uptrend","Downtrend/NoTrend")</f>
        <v>Downtrend/NoTrend</v>
      </c>
      <c r="AL152">
        <v>-0.12</v>
      </c>
      <c r="AM152" t="s">
        <v>3110</v>
      </c>
      <c r="AN152">
        <v>-10.43</v>
      </c>
      <c r="AO152" t="s">
        <v>3110</v>
      </c>
      <c r="AP152">
        <v>0.15546239031520001</v>
      </c>
      <c r="AQ152">
        <f>(Table2[[#This Row],[Sharpe Ratio]]-AVERAGE(Table2[Sharpe Ratio]))/_xlfn.STDEV.P(Table2[Sharpe Ratio])</f>
        <v>1.0519274680974073</v>
      </c>
      <c r="AR1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2">
        <f>_xlfn.RANK.AVG(Table2[[#This Row],[1Y Return vs Nifty Z-Score]],Table2[1Y Return vs Nifty Z-Score])</f>
        <v>161</v>
      </c>
      <c r="AT152">
        <f>_xlfn.RANK.AVG(Table2[[#This Row],[6M Return vs Nifty Z-Score]],Table2[6M Return vs Nifty Z-Score])</f>
        <v>326</v>
      </c>
      <c r="AU152">
        <f>_xlfn.RANK.AVG(Table2[[#This Row],[Sharpe Ratio Z-Score]],Table2[Sharpe Ratio Z-Score])</f>
        <v>105</v>
      </c>
      <c r="AV152">
        <f>(Table2[[#This Row],[Rank 1Y]]+Table2[[#This Row],[Rank 6M]]+Table2[[#This Row],[Rank Sharpe]])/3</f>
        <v>197.33333333333334</v>
      </c>
    </row>
    <row r="153" spans="1:48" x14ac:dyDescent="0.3">
      <c r="A153" t="s">
        <v>676</v>
      </c>
      <c r="B153" t="s">
        <v>677</v>
      </c>
      <c r="C153" t="s">
        <v>3069</v>
      </c>
      <c r="D153" t="s">
        <v>54</v>
      </c>
      <c r="E153">
        <v>25629.59977008</v>
      </c>
      <c r="F153">
        <v>1006.8</v>
      </c>
      <c r="G153">
        <v>74.525791385619499</v>
      </c>
      <c r="H153">
        <f>(Table2[[#This Row],[1Y Return vs Nifty]]-AVERAGE(Table2[1Y Return vs Nifty]))/_xlfn.STDEV.P(Table2[1Y Return vs Nifty])</f>
        <v>0.61317700206392933</v>
      </c>
      <c r="I153">
        <v>20.126226990233501</v>
      </c>
      <c r="J153">
        <f>(Table2[[#This Row],[1M Return vs Nifty]]-AVERAGE(Table2[1M Return vs Nifty]))/_xlfn.STDEV.P(Table2[1M Return vs Nifty])</f>
        <v>1.9096655086511993</v>
      </c>
      <c r="K153">
        <v>40.759869220660804</v>
      </c>
      <c r="L153">
        <f>(Table2[[#This Row],[6M Return vs Nifty]]-AVERAGE(Table2[6M Return vs Nifty]))/_xlfn.STDEV.P(Table2[6M Return vs Nifty])</f>
        <v>1.1367851901796653</v>
      </c>
      <c r="M153">
        <v>0.107113207372382</v>
      </c>
      <c r="N153">
        <f>(Table2[[#This Row],[1W Return vs Nifty]]-AVERAGE(Table2[1W Return vs Nifty]))/_xlfn.STDEV.P(Table2[1W Return vs Nifty])</f>
        <v>6.7358460162993988E-2</v>
      </c>
      <c r="O153">
        <v>943.33</v>
      </c>
      <c r="P153">
        <v>845.97440928830304</v>
      </c>
      <c r="Q153">
        <v>702.66578335657903</v>
      </c>
      <c r="R153">
        <v>64.435588004026798</v>
      </c>
      <c r="S153" s="1">
        <f>(Table2[[#This Row],[Close Price]]-Table2[[#This Row],[20D EMA]])/Table2[[#This Row],[20D EMA]]</f>
        <v>6.7282923261212838E-2</v>
      </c>
      <c r="T153" s="1">
        <f>(Table2[[#This Row],[Close Price]]-Table2[[#This Row],[50D EMA]])/Table2[[#This Row],[50D EMA]]</f>
        <v>0.19010692161125234</v>
      </c>
      <c r="U153" s="1">
        <f>(Table2[[#This Row],[Close Price]]-Table2[[#This Row],[200D EMA]])/Table2[[#This Row],[200D EMA]]</f>
        <v>0.43282912566283754</v>
      </c>
      <c r="V153">
        <v>2.1216695292994201</v>
      </c>
      <c r="W153">
        <v>987</v>
      </c>
      <c r="X153">
        <v>1020.35</v>
      </c>
      <c r="Y153">
        <v>915.75</v>
      </c>
      <c r="Z153">
        <v>1033</v>
      </c>
      <c r="AA153">
        <v>915.75</v>
      </c>
      <c r="AB153">
        <v>1033</v>
      </c>
      <c r="AC153" s="1">
        <f>(Table2[[#This Row],[Close Price]]/Table2[[#This Row],[Day Low]])-1</f>
        <v>2.0060790273556117E-2</v>
      </c>
      <c r="AD153" s="1">
        <f>(Table2[[#This Row],[Day High]]/Table2[[#This Row],[Close Price]])-1</f>
        <v>1.345848232022262E-2</v>
      </c>
      <c r="AE153" s="1">
        <f>(Table2[[#This Row],[Close Price]]/Table2[[#This Row],[Current Week Low]])-1</f>
        <v>9.9426699426699461E-2</v>
      </c>
      <c r="AF153" s="1">
        <f>(Table2[[#This Row],[Current Week High]]/Table2[[#This Row],[Close Price]])-1</f>
        <v>2.6023043305522409E-2</v>
      </c>
      <c r="AG153" s="1">
        <f>(Table2[[#This Row],[Close Price]]/Table2[[#This Row],[Current Month Low]])-1</f>
        <v>9.9426699426699461E-2</v>
      </c>
      <c r="AH153" s="1">
        <f>(Table2[[#This Row],[Current Month High]]/Table2[[#This Row],[Close Price]])-1</f>
        <v>2.6023043305522409E-2</v>
      </c>
      <c r="AI153">
        <v>5.1561579257513204</v>
      </c>
      <c r="AJ153">
        <v>104.889827950498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0.37</v>
      </c>
      <c r="AM153" t="s">
        <v>3111</v>
      </c>
      <c r="AN153">
        <v>8.44</v>
      </c>
      <c r="AO153" t="s">
        <v>3111</v>
      </c>
      <c r="AP153">
        <v>5.7099060936609998E-2</v>
      </c>
      <c r="AQ153">
        <f>(Table2[[#This Row],[Sharpe Ratio]]-AVERAGE(Table2[Sharpe Ratio]))/_xlfn.STDEV.P(Table2[Sharpe Ratio])</f>
        <v>-6.8887749292502895E-2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3.6580984117652853</v>
      </c>
      <c r="AS153">
        <f>_xlfn.RANK.AVG(Table2[[#This Row],[1Y Return vs Nifty Z-Score]],Table2[1Y Return vs Nifty Z-Score])</f>
        <v>140</v>
      </c>
      <c r="AT153">
        <f>_xlfn.RANK.AVG(Table2[[#This Row],[6M Return vs Nifty Z-Score]],Table2[6M Return vs Nifty Z-Score])</f>
        <v>90</v>
      </c>
      <c r="AU153">
        <f>_xlfn.RANK.AVG(Table2[[#This Row],[Sharpe Ratio Z-Score]],Table2[Sharpe Ratio Z-Score])</f>
        <v>365</v>
      </c>
      <c r="AV153">
        <f>(Table2[[#This Row],[Rank 1Y]]+Table2[[#This Row],[Rank 6M]]+Table2[[#This Row],[Rank Sharpe]])/3</f>
        <v>198.33333333333334</v>
      </c>
    </row>
    <row r="154" spans="1:48" x14ac:dyDescent="0.3">
      <c r="A154" t="s">
        <v>722</v>
      </c>
      <c r="B154" t="s">
        <v>723</v>
      </c>
      <c r="C154" t="s">
        <v>3077</v>
      </c>
      <c r="D154" t="s">
        <v>226</v>
      </c>
      <c r="E154">
        <v>22618.013621369999</v>
      </c>
      <c r="F154">
        <v>519.9</v>
      </c>
      <c r="G154">
        <v>28.8088639490839</v>
      </c>
      <c r="H154">
        <f>(Table2[[#This Row],[1Y Return vs Nifty]]-AVERAGE(Table2[1Y Return vs Nifty]))/_xlfn.STDEV.P(Table2[1Y Return vs Nifty])</f>
        <v>-7.674895452215072E-2</v>
      </c>
      <c r="I154">
        <v>8.2802685622666292</v>
      </c>
      <c r="J154">
        <f>(Table2[[#This Row],[1M Return vs Nifty]]-AVERAGE(Table2[1M Return vs Nifty]))/_xlfn.STDEV.P(Table2[1M Return vs Nifty])</f>
        <v>0.78942120166080743</v>
      </c>
      <c r="K154">
        <v>56.247049165948397</v>
      </c>
      <c r="L154">
        <f>(Table2[[#This Row],[6M Return vs Nifty]]-AVERAGE(Table2[6M Return vs Nifty]))/_xlfn.STDEV.P(Table2[6M Return vs Nifty])</f>
        <v>1.6549447887152549</v>
      </c>
      <c r="M154">
        <v>8.6685523152295296</v>
      </c>
      <c r="N154">
        <f>(Table2[[#This Row],[1W Return vs Nifty]]-AVERAGE(Table2[1W Return vs Nifty]))/_xlfn.STDEV.P(Table2[1W Return vs Nifty])</f>
        <v>1.689909913120496</v>
      </c>
      <c r="O154">
        <v>469.17</v>
      </c>
      <c r="P154">
        <v>438.74496608120597</v>
      </c>
      <c r="Q154">
        <v>365.143713758177</v>
      </c>
      <c r="R154">
        <v>85.468043945263105</v>
      </c>
      <c r="S154" s="1">
        <f>(Table2[[#This Row],[Close Price]]-Table2[[#This Row],[20D EMA]])/Table2[[#This Row],[20D EMA]]</f>
        <v>0.10812711810218036</v>
      </c>
      <c r="T154" s="1">
        <f>(Table2[[#This Row],[Close Price]]-Table2[[#This Row],[50D EMA]])/Table2[[#This Row],[50D EMA]]</f>
        <v>0.18497086050617675</v>
      </c>
      <c r="U154" s="1">
        <f>(Table2[[#This Row],[Close Price]]-Table2[[#This Row],[200D EMA]])/Table2[[#This Row],[200D EMA]]</f>
        <v>0.42382295082947291</v>
      </c>
      <c r="V154">
        <v>0.70840209856156799</v>
      </c>
      <c r="W154">
        <v>525</v>
      </c>
      <c r="X154">
        <v>577.45000000000005</v>
      </c>
      <c r="Y154">
        <v>466.05</v>
      </c>
      <c r="Z154">
        <v>522.5</v>
      </c>
      <c r="AA154">
        <v>441.55</v>
      </c>
      <c r="AB154">
        <v>522.5</v>
      </c>
      <c r="AC154" s="1">
        <f>(Table2[[#This Row],[Close Price]]/Table2[[#This Row],[Day Low]])-1</f>
        <v>-9.7142857142857864E-3</v>
      </c>
      <c r="AD154" s="1">
        <f>(Table2[[#This Row],[Day High]]/Table2[[#This Row],[Close Price]])-1</f>
        <v>0.11069436430082713</v>
      </c>
      <c r="AE154" s="1">
        <f>(Table2[[#This Row],[Close Price]]/Table2[[#This Row],[Current Week Low]])-1</f>
        <v>0.115545542323785</v>
      </c>
      <c r="AF154" s="1">
        <f>(Table2[[#This Row],[Current Week High]]/Table2[[#This Row],[Close Price]])-1</f>
        <v>5.0009617234083592E-3</v>
      </c>
      <c r="AG154" s="1">
        <f>(Table2[[#This Row],[Close Price]]/Table2[[#This Row],[Current Month Low]])-1</f>
        <v>0.17744309817687687</v>
      </c>
      <c r="AH154" s="1">
        <f>(Table2[[#This Row],[Current Month High]]/Table2[[#This Row],[Close Price]])-1</f>
        <v>5.0009617234083592E-3</v>
      </c>
      <c r="AI154">
        <v>4.8286140089418703</v>
      </c>
      <c r="AJ154">
        <v>79.092526690391395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0.38</v>
      </c>
      <c r="AM154" t="s">
        <v>3111</v>
      </c>
      <c r="AN154">
        <v>15.02</v>
      </c>
      <c r="AO154" t="s">
        <v>3111</v>
      </c>
      <c r="AP154">
        <v>9.6665777130849007E-2</v>
      </c>
      <c r="AQ154">
        <f>(Table2[[#This Row],[Sharpe Ratio]]-AVERAGE(Table2[Sharpe Ratio]))/_xlfn.STDEV.P(Table2[Sharpe Ratio])</f>
        <v>0.38196093479345428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4.4394878837678622</v>
      </c>
      <c r="AS154">
        <f>_xlfn.RANK.AVG(Table2[[#This Row],[1Y Return vs Nifty Z-Score]],Table2[1Y Return vs Nifty Z-Score])</f>
        <v>309</v>
      </c>
      <c r="AT154">
        <f>_xlfn.RANK.AVG(Table2[[#This Row],[6M Return vs Nifty Z-Score]],Table2[6M Return vs Nifty Z-Score])</f>
        <v>51</v>
      </c>
      <c r="AU154">
        <f>_xlfn.RANK.AVG(Table2[[#This Row],[Sharpe Ratio Z-Score]],Table2[Sharpe Ratio Z-Score])</f>
        <v>240</v>
      </c>
      <c r="AV154">
        <f>(Table2[[#This Row],[Rank 1Y]]+Table2[[#This Row],[Rank 6M]]+Table2[[#This Row],[Rank Sharpe]])/3</f>
        <v>200</v>
      </c>
    </row>
    <row r="155" spans="1:48" x14ac:dyDescent="0.3">
      <c r="A155" t="s">
        <v>1477</v>
      </c>
      <c r="B155" t="s">
        <v>1478</v>
      </c>
      <c r="C155" t="s">
        <v>3079</v>
      </c>
      <c r="D155" t="s">
        <v>166</v>
      </c>
      <c r="E155">
        <v>6717.4662037500002</v>
      </c>
      <c r="F155">
        <v>970.35</v>
      </c>
      <c r="G155">
        <v>68.571265122664599</v>
      </c>
      <c r="H155">
        <f>(Table2[[#This Row],[1Y Return vs Nifty]]-AVERAGE(Table2[1Y Return vs Nifty]))/_xlfn.STDEV.P(Table2[1Y Return vs Nifty])</f>
        <v>0.52331570870187893</v>
      </c>
      <c r="I155">
        <v>11.089315130079999</v>
      </c>
      <c r="J155">
        <f>(Table2[[#This Row],[1M Return vs Nifty]]-AVERAGE(Table2[1M Return vs Nifty]))/_xlfn.STDEV.P(Table2[1M Return vs Nifty])</f>
        <v>1.0550661002816375</v>
      </c>
      <c r="K155">
        <v>73.935991057752901</v>
      </c>
      <c r="L155">
        <f>(Table2[[#This Row],[6M Return vs Nifty]]-AVERAGE(Table2[6M Return vs Nifty]))/_xlfn.STDEV.P(Table2[6M Return vs Nifty])</f>
        <v>2.2467694502454325</v>
      </c>
      <c r="M155">
        <v>6.0678181902623196</v>
      </c>
      <c r="N155">
        <f>(Table2[[#This Row],[1W Return vs Nifty]]-AVERAGE(Table2[1W Return vs Nifty]))/_xlfn.STDEV.P(Table2[1W Return vs Nifty])</f>
        <v>1.1970225748984655</v>
      </c>
      <c r="O155">
        <v>937.75</v>
      </c>
      <c r="P155">
        <v>884.20635578188399</v>
      </c>
      <c r="Q155">
        <v>705.59122920235495</v>
      </c>
      <c r="R155">
        <v>58.549183463176803</v>
      </c>
      <c r="S155" s="1">
        <f>(Table2[[#This Row],[Close Price]]-Table2[[#This Row],[20D EMA]])/Table2[[#This Row],[20D EMA]]</f>
        <v>3.4764062916555608E-2</v>
      </c>
      <c r="T155" s="1">
        <f>(Table2[[#This Row],[Close Price]]-Table2[[#This Row],[50D EMA]])/Table2[[#This Row],[50D EMA]]</f>
        <v>9.7424819053625933E-2</v>
      </c>
      <c r="U155" s="1">
        <f>(Table2[[#This Row],[Close Price]]-Table2[[#This Row],[200D EMA]])/Table2[[#This Row],[200D EMA]]</f>
        <v>0.37522967950855224</v>
      </c>
      <c r="V155">
        <v>0.97840845524510101</v>
      </c>
      <c r="W155">
        <v>961.55</v>
      </c>
      <c r="X155">
        <v>995.65</v>
      </c>
      <c r="Y155">
        <v>946.15</v>
      </c>
      <c r="Z155">
        <v>1002.3</v>
      </c>
      <c r="AA155">
        <v>873.75</v>
      </c>
      <c r="AB155">
        <v>1010</v>
      </c>
      <c r="AC155" s="1">
        <f>(Table2[[#This Row],[Close Price]]/Table2[[#This Row],[Day Low]])-1</f>
        <v>9.1518901773179895E-3</v>
      </c>
      <c r="AD155" s="1">
        <f>(Table2[[#This Row],[Day High]]/Table2[[#This Row],[Close Price]])-1</f>
        <v>2.6073066419333157E-2</v>
      </c>
      <c r="AE155" s="1">
        <f>(Table2[[#This Row],[Close Price]]/Table2[[#This Row],[Current Week Low]])-1</f>
        <v>2.5577339745283645E-2</v>
      </c>
      <c r="AF155" s="1">
        <f>(Table2[[#This Row],[Current Week High]]/Table2[[#This Row],[Close Price]])-1</f>
        <v>3.2926263719276427E-2</v>
      </c>
      <c r="AG155" s="1">
        <f>(Table2[[#This Row],[Close Price]]/Table2[[#This Row],[Current Month Low]])-1</f>
        <v>0.11055793991416318</v>
      </c>
      <c r="AH155" s="1">
        <f>(Table2[[#This Row],[Current Month High]]/Table2[[#This Row],[Close Price]])-1</f>
        <v>4.0861544803421523E-2</v>
      </c>
      <c r="AI155">
        <v>1.2277624655474699</v>
      </c>
      <c r="AJ155">
        <v>128.265843056508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0.2</v>
      </c>
      <c r="AM155" t="s">
        <v>3111</v>
      </c>
      <c r="AN155">
        <v>6.18</v>
      </c>
      <c r="AO155" t="s">
        <v>3111</v>
      </c>
      <c r="AP155">
        <v>3.8153957382652003E-2</v>
      </c>
      <c r="AQ155">
        <f>(Table2[[#This Row],[Sharpe Ratio]]-AVERAGE(Table2[Sharpe Ratio]))/_xlfn.STDEV.P(Table2[Sharpe Ratio])</f>
        <v>-0.28476047841268687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4.7374133557147271</v>
      </c>
      <c r="AS155">
        <f>_xlfn.RANK.AVG(Table2[[#This Row],[1Y Return vs Nifty Z-Score]],Table2[1Y Return vs Nifty Z-Score])</f>
        <v>158</v>
      </c>
      <c r="AT155">
        <f>_xlfn.RANK.AVG(Table2[[#This Row],[6M Return vs Nifty Z-Score]],Table2[6M Return vs Nifty Z-Score])</f>
        <v>23</v>
      </c>
      <c r="AU155">
        <f>_xlfn.RANK.AVG(Table2[[#This Row],[Sharpe Ratio Z-Score]],Table2[Sharpe Ratio Z-Score])</f>
        <v>420</v>
      </c>
      <c r="AV155">
        <f>(Table2[[#This Row],[Rank 1Y]]+Table2[[#This Row],[Rank 6M]]+Table2[[#This Row],[Rank Sharpe]])/3</f>
        <v>200.33333333333334</v>
      </c>
    </row>
    <row r="156" spans="1:48" x14ac:dyDescent="0.3">
      <c r="A156" t="s">
        <v>25</v>
      </c>
      <c r="B156" t="s">
        <v>26</v>
      </c>
      <c r="C156" t="s">
        <v>3066</v>
      </c>
      <c r="D156" t="s">
        <v>27</v>
      </c>
      <c r="E156">
        <v>872522.00090450898</v>
      </c>
      <c r="F156">
        <v>1459.7</v>
      </c>
      <c r="G156">
        <v>42.908400595024602</v>
      </c>
      <c r="H156">
        <f>(Table2[[#This Row],[1Y Return vs Nifty]]-AVERAGE(Table2[1Y Return vs Nifty]))/_xlfn.STDEV.P(Table2[1Y Return vs Nifty])</f>
        <v>0.13603079366576212</v>
      </c>
      <c r="I156">
        <v>2.4090182723868501</v>
      </c>
      <c r="J156">
        <f>(Table2[[#This Row],[1M Return vs Nifty]]-AVERAGE(Table2[1M Return vs Nifty]))/_xlfn.STDEV.P(Table2[1M Return vs Nifty])</f>
        <v>0.23419093032831173</v>
      </c>
      <c r="K156">
        <v>17.947126728905701</v>
      </c>
      <c r="L156">
        <f>(Table2[[#This Row],[6M Return vs Nifty]]-AVERAGE(Table2[6M Return vs Nifty]))/_xlfn.STDEV.P(Table2[6M Return vs Nifty])</f>
        <v>0.37353187144875144</v>
      </c>
      <c r="M156">
        <v>-3.0651436140105699</v>
      </c>
      <c r="N156">
        <f>(Table2[[#This Row],[1W Return vs Nifty]]-AVERAGE(Table2[1W Return vs Nifty]))/_xlfn.STDEV.P(Table2[1W Return vs Nifty])</f>
        <v>-0.53384302592426058</v>
      </c>
      <c r="O156">
        <v>1460.99</v>
      </c>
      <c r="P156">
        <v>1429.44965850116</v>
      </c>
      <c r="Q156">
        <v>1239.9091864593399</v>
      </c>
      <c r="R156">
        <v>47.996334744118798</v>
      </c>
      <c r="S156" s="1">
        <f>(Table2[[#This Row],[Close Price]]-Table2[[#This Row],[20D EMA]])/Table2[[#This Row],[20D EMA]]</f>
        <v>-8.8296292240190805E-4</v>
      </c>
      <c r="T156" s="1">
        <f>(Table2[[#This Row],[Close Price]]-Table2[[#This Row],[50D EMA]])/Table2[[#This Row],[50D EMA]]</f>
        <v>2.1162229336959541E-2</v>
      </c>
      <c r="U156" s="1">
        <f>(Table2[[#This Row],[Close Price]]-Table2[[#This Row],[200D EMA]])/Table2[[#This Row],[200D EMA]]</f>
        <v>0.17726363828974476</v>
      </c>
      <c r="V156">
        <v>0.66435170341060001</v>
      </c>
      <c r="W156">
        <v>1453.1</v>
      </c>
      <c r="X156">
        <v>1474.65</v>
      </c>
      <c r="Y156">
        <v>1445</v>
      </c>
      <c r="Z156">
        <v>1478.4</v>
      </c>
      <c r="AA156">
        <v>1422.6</v>
      </c>
      <c r="AB156">
        <v>1511</v>
      </c>
      <c r="AC156" s="1">
        <f>(Table2[[#This Row],[Close Price]]/Table2[[#This Row],[Day Low]])-1</f>
        <v>4.5420136260410082E-3</v>
      </c>
      <c r="AD156" s="1">
        <f>(Table2[[#This Row],[Day High]]/Table2[[#This Row],[Close Price]])-1</f>
        <v>1.024183051311911E-2</v>
      </c>
      <c r="AE156" s="1">
        <f>(Table2[[#This Row],[Close Price]]/Table2[[#This Row],[Current Week Low]])-1</f>
        <v>1.0173010380622793E-2</v>
      </c>
      <c r="AF156" s="1">
        <f>(Table2[[#This Row],[Current Week High]]/Table2[[#This Row],[Close Price]])-1</f>
        <v>1.2810851544837965E-2</v>
      </c>
      <c r="AG156" s="1">
        <f>(Table2[[#This Row],[Close Price]]/Table2[[#This Row],[Current Month Low]])-1</f>
        <v>2.6079010262898938E-2</v>
      </c>
      <c r="AH156" s="1">
        <f>(Table2[[#This Row],[Current Month High]]/Table2[[#This Row],[Close Price]])-1</f>
        <v>3.5144207713913689E-2</v>
      </c>
      <c r="AI156">
        <v>5.3235979706567997</v>
      </c>
      <c r="AJ156">
        <v>72.197627058615097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-0.01</v>
      </c>
      <c r="AM156" t="s">
        <v>3110</v>
      </c>
      <c r="AN156">
        <v>-3.61</v>
      </c>
      <c r="AO156" t="s">
        <v>3110</v>
      </c>
      <c r="AP156">
        <v>0.14755819249843</v>
      </c>
      <c r="AQ156">
        <f>(Table2[[#This Row],[Sharpe Ratio]]-AVERAGE(Table2[Sharpe Ratio]))/_xlfn.STDEV.P(Table2[Sharpe Ratio])</f>
        <v>0.96186194011799109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1.1717725096365557</v>
      </c>
      <c r="AS156">
        <f>_xlfn.RANK.AVG(Table2[[#This Row],[1Y Return vs Nifty Z-Score]],Table2[1Y Return vs Nifty Z-Score])</f>
        <v>256</v>
      </c>
      <c r="AT156">
        <f>_xlfn.RANK.AVG(Table2[[#This Row],[6M Return vs Nifty Z-Score]],Table2[6M Return vs Nifty Z-Score])</f>
        <v>223</v>
      </c>
      <c r="AU156">
        <f>_xlfn.RANK.AVG(Table2[[#This Row],[Sharpe Ratio Z-Score]],Table2[Sharpe Ratio Z-Score])</f>
        <v>123</v>
      </c>
      <c r="AV156">
        <f>(Table2[[#This Row],[Rank 1Y]]+Table2[[#This Row],[Rank 6M]]+Table2[[#This Row],[Rank Sharpe]])/3</f>
        <v>200.66666666666666</v>
      </c>
    </row>
    <row r="157" spans="1:48" x14ac:dyDescent="0.3">
      <c r="A157" t="s">
        <v>892</v>
      </c>
      <c r="B157" t="s">
        <v>893</v>
      </c>
      <c r="C157" t="s">
        <v>3072</v>
      </c>
      <c r="D157" t="s">
        <v>133</v>
      </c>
      <c r="E157">
        <v>16474.34857437</v>
      </c>
      <c r="F157">
        <v>902.95</v>
      </c>
      <c r="G157">
        <v>265.82424190013398</v>
      </c>
      <c r="H157">
        <f>(Table2[[#This Row],[1Y Return vs Nifty]]-AVERAGE(Table2[1Y Return vs Nifty]))/_xlfn.STDEV.P(Table2[1Y Return vs Nifty])</f>
        <v>3.5001113142588784</v>
      </c>
      <c r="I157">
        <v>6.3192489409773396</v>
      </c>
      <c r="J157">
        <f>(Table2[[#This Row],[1M Return vs Nifty]]-AVERAGE(Table2[1M Return vs Nifty]))/_xlfn.STDEV.P(Table2[1M Return vs Nifty])</f>
        <v>0.60397220823370301</v>
      </c>
      <c r="K157">
        <v>-15.0967672928477</v>
      </c>
      <c r="L157">
        <f>(Table2[[#This Row],[6M Return vs Nifty]]-AVERAGE(Table2[6M Return vs Nifty]))/_xlfn.STDEV.P(Table2[6M Return vs Nifty])</f>
        <v>-0.73202839974666134</v>
      </c>
      <c r="M157">
        <v>4.4928006025486198</v>
      </c>
      <c r="N157">
        <f>(Table2[[#This Row],[1W Return vs Nifty]]-AVERAGE(Table2[1W Return vs Nifty]))/_xlfn.STDEV.P(Table2[1W Return vs Nifty])</f>
        <v>0.8985275388205749</v>
      </c>
      <c r="O157">
        <v>900.94</v>
      </c>
      <c r="P157">
        <v>904.852631965505</v>
      </c>
      <c r="Q157">
        <v>821.52468096085602</v>
      </c>
      <c r="R157">
        <v>49.299985104043003</v>
      </c>
      <c r="S157" s="1">
        <f>(Table2[[#This Row],[Close Price]]-Table2[[#This Row],[20D EMA]])/Table2[[#This Row],[20D EMA]]</f>
        <v>2.2310031744622182E-3</v>
      </c>
      <c r="T157" s="1">
        <f>(Table2[[#This Row],[Close Price]]-Table2[[#This Row],[50D EMA]])/Table2[[#This Row],[50D EMA]]</f>
        <v>-2.1026981613261027E-3</v>
      </c>
      <c r="U157" s="1">
        <f>(Table2[[#This Row],[Close Price]]-Table2[[#This Row],[200D EMA]])/Table2[[#This Row],[200D EMA]]</f>
        <v>9.9114878622890423E-2</v>
      </c>
      <c r="V157">
        <v>1.7529620165980999</v>
      </c>
      <c r="W157">
        <v>881</v>
      </c>
      <c r="X157">
        <v>920</v>
      </c>
      <c r="Y157">
        <v>891.45</v>
      </c>
      <c r="Z157">
        <v>940</v>
      </c>
      <c r="AA157">
        <v>856</v>
      </c>
      <c r="AB157">
        <v>948.25</v>
      </c>
      <c r="AC157" s="1">
        <f>(Table2[[#This Row],[Close Price]]/Table2[[#This Row],[Day Low]])-1</f>
        <v>2.4914869466515333E-2</v>
      </c>
      <c r="AD157" s="1">
        <f>(Table2[[#This Row],[Day High]]/Table2[[#This Row],[Close Price]])-1</f>
        <v>1.8882551636303146E-2</v>
      </c>
      <c r="AE157" s="1">
        <f>(Table2[[#This Row],[Close Price]]/Table2[[#This Row],[Current Week Low]])-1</f>
        <v>1.290033092153231E-2</v>
      </c>
      <c r="AF157" s="1">
        <f>(Table2[[#This Row],[Current Week High]]/Table2[[#This Row],[Close Price]])-1</f>
        <v>4.1032172324048988E-2</v>
      </c>
      <c r="AG157" s="1">
        <f>(Table2[[#This Row],[Close Price]]/Table2[[#This Row],[Current Month Low]])-1</f>
        <v>5.4848130841121501E-2</v>
      </c>
      <c r="AH157" s="1">
        <f>(Table2[[#This Row],[Current Month High]]/Table2[[#This Row],[Close Price]])-1</f>
        <v>5.0168890857744008E-2</v>
      </c>
      <c r="AI157">
        <v>42.100140586136</v>
      </c>
      <c r="AJ157">
        <v>358.33952912019799</v>
      </c>
      <c r="AK157" t="str">
        <f>IF(AND(Table2[[#This Row],[20D EMA]]&gt;Table2[[#This Row],[50D EMA]],Table2[[#This Row],[50D EMA]]&gt;Table2[[#This Row],[200D EMA]]),"Uptrend","Downtrend/NoTrend")</f>
        <v>Downtrend/NoTrend</v>
      </c>
      <c r="AL157">
        <v>7.0000000000000007E-2</v>
      </c>
      <c r="AM157" t="s">
        <v>3111</v>
      </c>
      <c r="AN157">
        <v>-1.92</v>
      </c>
      <c r="AO157" t="s">
        <v>3110</v>
      </c>
      <c r="AP157">
        <v>0.21278986183829199</v>
      </c>
      <c r="AQ157">
        <f>(Table2[[#This Row],[Sharpe Ratio]]-AVERAGE(Table2[Sharpe Ratio]))/_xlfn.STDEV.P(Table2[Sharpe Ratio])</f>
        <v>1.7051536537449401</v>
      </c>
      <c r="AR1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7">
        <f>_xlfn.RANK.AVG(Table2[[#This Row],[1Y Return vs Nifty Z-Score]],Table2[1Y Return vs Nifty Z-Score])</f>
        <v>9</v>
      </c>
      <c r="AT157">
        <f>_xlfn.RANK.AVG(Table2[[#This Row],[6M Return vs Nifty Z-Score]],Table2[6M Return vs Nifty Z-Score])</f>
        <v>562</v>
      </c>
      <c r="AU157">
        <f>_xlfn.RANK.AVG(Table2[[#This Row],[Sharpe Ratio Z-Score]],Table2[Sharpe Ratio Z-Score])</f>
        <v>31</v>
      </c>
      <c r="AV157">
        <f>(Table2[[#This Row],[Rank 1Y]]+Table2[[#This Row],[Rank 6M]]+Table2[[#This Row],[Rank Sharpe]])/3</f>
        <v>200.66666666666666</v>
      </c>
    </row>
    <row r="158" spans="1:48" x14ac:dyDescent="0.3">
      <c r="A158" t="s">
        <v>1064</v>
      </c>
      <c r="B158" t="s">
        <v>1065</v>
      </c>
      <c r="C158" t="s">
        <v>3070</v>
      </c>
      <c r="D158" t="s">
        <v>212</v>
      </c>
      <c r="E158">
        <v>12068.734329744901</v>
      </c>
      <c r="F158">
        <v>512.95000000000005</v>
      </c>
      <c r="G158">
        <v>49.3144222682402</v>
      </c>
      <c r="H158">
        <f>(Table2[[#This Row],[1Y Return vs Nifty]]-AVERAGE(Table2[1Y Return vs Nifty]))/_xlfn.STDEV.P(Table2[1Y Return vs Nifty])</f>
        <v>0.23270572084541236</v>
      </c>
      <c r="I158">
        <v>8.148673656263</v>
      </c>
      <c r="J158">
        <f>(Table2[[#This Row],[1M Return vs Nifty]]-AVERAGE(Table2[1M Return vs Nifty]))/_xlfn.STDEV.P(Table2[1M Return vs Nifty])</f>
        <v>0.77697658224263821</v>
      </c>
      <c r="K158">
        <v>13.9579071673628</v>
      </c>
      <c r="L158">
        <f>(Table2[[#This Row],[6M Return vs Nifty]]-AVERAGE(Table2[6M Return vs Nifty]))/_xlfn.STDEV.P(Table2[6M Return vs Nifty])</f>
        <v>0.2400632597465707</v>
      </c>
      <c r="M158">
        <v>0.31706644275134099</v>
      </c>
      <c r="N158">
        <f>(Table2[[#This Row],[1W Return vs Nifty]]-AVERAGE(Table2[1W Return vs Nifty]))/_xlfn.STDEV.P(Table2[1W Return vs Nifty])</f>
        <v>0.10714849111755889</v>
      </c>
      <c r="O158">
        <v>502.06</v>
      </c>
      <c r="P158">
        <v>480.54740338667102</v>
      </c>
      <c r="Q158">
        <v>418.224129433207</v>
      </c>
      <c r="R158">
        <v>56.024184330403898</v>
      </c>
      <c r="S158" s="1">
        <f>(Table2[[#This Row],[Close Price]]-Table2[[#This Row],[20D EMA]])/Table2[[#This Row],[20D EMA]]</f>
        <v>2.1690634585507795E-2</v>
      </c>
      <c r="T158" s="1">
        <f>(Table2[[#This Row],[Close Price]]-Table2[[#This Row],[50D EMA]])/Table2[[#This Row],[50D EMA]]</f>
        <v>6.7428512535851484E-2</v>
      </c>
      <c r="U158" s="1">
        <f>(Table2[[#This Row],[Close Price]]-Table2[[#This Row],[200D EMA]])/Table2[[#This Row],[200D EMA]]</f>
        <v>0.22649546953488575</v>
      </c>
      <c r="V158">
        <v>1.04806543590788</v>
      </c>
      <c r="W158">
        <v>509.75</v>
      </c>
      <c r="X158">
        <v>515.04999999999995</v>
      </c>
      <c r="Y158">
        <v>508.05</v>
      </c>
      <c r="Z158">
        <v>529.45000000000005</v>
      </c>
      <c r="AA158">
        <v>488.45</v>
      </c>
      <c r="AB158">
        <v>536</v>
      </c>
      <c r="AC158" s="1">
        <f>(Table2[[#This Row],[Close Price]]/Table2[[#This Row],[Day Low]])-1</f>
        <v>6.2775870524767186E-3</v>
      </c>
      <c r="AD158" s="1">
        <f>(Table2[[#This Row],[Day High]]/Table2[[#This Row],[Close Price]])-1</f>
        <v>4.09396627351577E-3</v>
      </c>
      <c r="AE158" s="1">
        <f>(Table2[[#This Row],[Close Price]]/Table2[[#This Row],[Current Week Low]])-1</f>
        <v>9.6447200078733086E-3</v>
      </c>
      <c r="AF158" s="1">
        <f>(Table2[[#This Row],[Current Week High]]/Table2[[#This Row],[Close Price]])-1</f>
        <v>3.2166877863339494E-2</v>
      </c>
      <c r="AG158" s="1">
        <f>(Table2[[#This Row],[Close Price]]/Table2[[#This Row],[Current Month Low]])-1</f>
        <v>5.0158665165318972E-2</v>
      </c>
      <c r="AH158" s="1">
        <f>(Table2[[#This Row],[Current Month High]]/Table2[[#This Row],[Close Price]])-1</f>
        <v>4.4936153621210506E-2</v>
      </c>
      <c r="AI158">
        <v>2.7902962891935799</v>
      </c>
      <c r="AJ158">
        <v>78.578767123287605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0.17</v>
      </c>
      <c r="AM158" t="s">
        <v>3111</v>
      </c>
      <c r="AN158">
        <v>5.85</v>
      </c>
      <c r="AO158" t="s">
        <v>3111</v>
      </c>
      <c r="AP158">
        <v>0.150552595356579</v>
      </c>
      <c r="AQ158">
        <f>(Table2[[#This Row],[Sharpe Ratio]]-AVERAGE(Table2[Sharpe Ratio]))/_xlfn.STDEV.P(Table2[Sharpe Ratio])</f>
        <v>0.99598209761582956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2.3528761515680099</v>
      </c>
      <c r="AS158">
        <f>_xlfn.RANK.AVG(Table2[[#This Row],[1Y Return vs Nifty Z-Score]],Table2[1Y Return vs Nifty Z-Score])</f>
        <v>232</v>
      </c>
      <c r="AT158">
        <f>_xlfn.RANK.AVG(Table2[[#This Row],[6M Return vs Nifty Z-Score]],Table2[6M Return vs Nifty Z-Score])</f>
        <v>254</v>
      </c>
      <c r="AU158">
        <f>_xlfn.RANK.AVG(Table2[[#This Row],[Sharpe Ratio Z-Score]],Table2[Sharpe Ratio Z-Score])</f>
        <v>116</v>
      </c>
      <c r="AV158">
        <f>(Table2[[#This Row],[Rank 1Y]]+Table2[[#This Row],[Rank 6M]]+Table2[[#This Row],[Rank Sharpe]])/3</f>
        <v>200.66666666666666</v>
      </c>
    </row>
    <row r="159" spans="1:48" x14ac:dyDescent="0.3">
      <c r="A159" t="s">
        <v>662</v>
      </c>
      <c r="B159" t="s">
        <v>663</v>
      </c>
      <c r="C159" t="s">
        <v>3065</v>
      </c>
      <c r="D159" t="s">
        <v>563</v>
      </c>
      <c r="E159">
        <v>26420.212500000001</v>
      </c>
      <c r="F159">
        <v>2528.25</v>
      </c>
      <c r="G159">
        <v>92.8384276651839</v>
      </c>
      <c r="H159">
        <f>(Table2[[#This Row],[1Y Return vs Nifty]]-AVERAGE(Table2[1Y Return vs Nifty]))/_xlfn.STDEV.P(Table2[1Y Return vs Nifty])</f>
        <v>0.8895377246940861</v>
      </c>
      <c r="I159">
        <v>6.47903459017554</v>
      </c>
      <c r="J159">
        <f>(Table2[[#This Row],[1M Return vs Nifty]]-AVERAGE(Table2[1M Return vs Nifty]))/_xlfn.STDEV.P(Table2[1M Return vs Nifty])</f>
        <v>0.61908275964594273</v>
      </c>
      <c r="K159">
        <v>21.4552016862702</v>
      </c>
      <c r="L159">
        <f>(Table2[[#This Row],[6M Return vs Nifty]]-AVERAGE(Table2[6M Return vs Nifty]))/_xlfn.STDEV.P(Table2[6M Return vs Nifty])</f>
        <v>0.49090267219894507</v>
      </c>
      <c r="M159">
        <v>8.3120439067932299</v>
      </c>
      <c r="N159">
        <f>(Table2[[#This Row],[1W Return vs Nifty]]-AVERAGE(Table2[1W Return vs Nifty]))/_xlfn.STDEV.P(Table2[1W Return vs Nifty])</f>
        <v>1.6223449595171915</v>
      </c>
      <c r="O159">
        <v>2418.1</v>
      </c>
      <c r="P159">
        <v>2296.52760759904</v>
      </c>
      <c r="Q159">
        <v>1959.55966144066</v>
      </c>
      <c r="R159">
        <v>62.185726803916701</v>
      </c>
      <c r="S159" s="1">
        <f>(Table2[[#This Row],[Close Price]]-Table2[[#This Row],[20D EMA]])/Table2[[#This Row],[20D EMA]]</f>
        <v>4.5552293122699677E-2</v>
      </c>
      <c r="T159" s="1">
        <f>(Table2[[#This Row],[Close Price]]-Table2[[#This Row],[50D EMA]])/Table2[[#This Row],[50D EMA]]</f>
        <v>0.10090120041849604</v>
      </c>
      <c r="U159" s="1">
        <f>(Table2[[#This Row],[Close Price]]-Table2[[#This Row],[200D EMA]])/Table2[[#This Row],[200D EMA]]</f>
        <v>0.29021333197951282</v>
      </c>
      <c r="V159">
        <v>1.20762590988219</v>
      </c>
      <c r="W159">
        <v>2508</v>
      </c>
      <c r="X159">
        <v>2591</v>
      </c>
      <c r="Y159">
        <v>2520</v>
      </c>
      <c r="Z159">
        <v>2667.95</v>
      </c>
      <c r="AA159">
        <v>2279.1999999999998</v>
      </c>
      <c r="AB159">
        <v>2667.95</v>
      </c>
      <c r="AC159" s="1">
        <f>(Table2[[#This Row],[Close Price]]/Table2[[#This Row],[Day Low]])-1</f>
        <v>8.0741626794258448E-3</v>
      </c>
      <c r="AD159" s="1">
        <f>(Table2[[#This Row],[Day High]]/Table2[[#This Row],[Close Price]])-1</f>
        <v>2.4819539206961228E-2</v>
      </c>
      <c r="AE159" s="1">
        <f>(Table2[[#This Row],[Close Price]]/Table2[[#This Row],[Current Week Low]])-1</f>
        <v>3.2738095238096232E-3</v>
      </c>
      <c r="AF159" s="1">
        <f>(Table2[[#This Row],[Current Week High]]/Table2[[#This Row],[Close Price]])-1</f>
        <v>5.5255611589043685E-2</v>
      </c>
      <c r="AG159" s="1">
        <f>(Table2[[#This Row],[Close Price]]/Table2[[#This Row],[Current Month Low]])-1</f>
        <v>0.10927079677079687</v>
      </c>
      <c r="AH159" s="1">
        <f>(Table2[[#This Row],[Current Month High]]/Table2[[#This Row],[Close Price]])-1</f>
        <v>5.5255611589043685E-2</v>
      </c>
      <c r="AI159">
        <v>3.6580153858108502</v>
      </c>
      <c r="AJ159">
        <v>132.42877139115899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0.14000000000000001</v>
      </c>
      <c r="AM159" t="s">
        <v>3111</v>
      </c>
      <c r="AN159">
        <v>3.33</v>
      </c>
      <c r="AO159" t="s">
        <v>3111</v>
      </c>
      <c r="AP159">
        <v>7.8765001727299999E-2</v>
      </c>
      <c r="AQ159">
        <f>(Table2[[#This Row],[Sharpe Ratio]]-AVERAGE(Table2[Sharpe Ratio]))/_xlfn.STDEV.P(Table2[Sharpe Ratio])</f>
        <v>0.17798795419054475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3.7998560702467099</v>
      </c>
      <c r="AS159">
        <f>_xlfn.RANK.AVG(Table2[[#This Row],[1Y Return vs Nifty Z-Score]],Table2[1Y Return vs Nifty Z-Score])</f>
        <v>110</v>
      </c>
      <c r="AT159">
        <f>_xlfn.RANK.AVG(Table2[[#This Row],[6M Return vs Nifty Z-Score]],Table2[6M Return vs Nifty Z-Score])</f>
        <v>195</v>
      </c>
      <c r="AU159">
        <f>_xlfn.RANK.AVG(Table2[[#This Row],[Sharpe Ratio Z-Score]],Table2[Sharpe Ratio Z-Score])</f>
        <v>297</v>
      </c>
      <c r="AV159">
        <f>(Table2[[#This Row],[Rank 1Y]]+Table2[[#This Row],[Rank 6M]]+Table2[[#This Row],[Rank Sharpe]])/3</f>
        <v>200.66666666666666</v>
      </c>
    </row>
    <row r="160" spans="1:48" x14ac:dyDescent="0.3">
      <c r="A160" t="s">
        <v>883</v>
      </c>
      <c r="B160" t="s">
        <v>884</v>
      </c>
      <c r="C160" t="s">
        <v>3070</v>
      </c>
      <c r="D160" t="s">
        <v>706</v>
      </c>
      <c r="E160">
        <v>16724.83520478</v>
      </c>
      <c r="F160">
        <v>925.95</v>
      </c>
      <c r="G160">
        <v>33.326788916795302</v>
      </c>
      <c r="H160">
        <f>(Table2[[#This Row],[1Y Return vs Nifty]]-AVERAGE(Table2[1Y Return vs Nifty]))/_xlfn.STDEV.P(Table2[1Y Return vs Nifty])</f>
        <v>-8.5677822537496909E-3</v>
      </c>
      <c r="I160">
        <v>0.87632157017968204</v>
      </c>
      <c r="J160">
        <f>(Table2[[#This Row],[1M Return vs Nifty]]-AVERAGE(Table2[1M Return vs Nifty]))/_xlfn.STDEV.P(Table2[1M Return vs Nifty])</f>
        <v>8.9247423609859017E-2</v>
      </c>
      <c r="K160">
        <v>13.8447237909772</v>
      </c>
      <c r="L160">
        <f>(Table2[[#This Row],[6M Return vs Nifty]]-AVERAGE(Table2[6M Return vs Nifty]))/_xlfn.STDEV.P(Table2[6M Return vs Nifty])</f>
        <v>0.23627644684221688</v>
      </c>
      <c r="M160">
        <v>6.4662162531453804</v>
      </c>
      <c r="N160">
        <f>(Table2[[#This Row],[1W Return vs Nifty]]-AVERAGE(Table2[1W Return vs Nifty]))/_xlfn.STDEV.P(Table2[1W Return vs Nifty])</f>
        <v>1.2725263947169259</v>
      </c>
      <c r="O160">
        <v>894.1</v>
      </c>
      <c r="P160">
        <v>856.239431154915</v>
      </c>
      <c r="Q160">
        <v>742.93206511160304</v>
      </c>
      <c r="R160">
        <v>62.314313711594899</v>
      </c>
      <c r="S160" s="1">
        <f>(Table2[[#This Row],[Close Price]]-Table2[[#This Row],[20D EMA]])/Table2[[#This Row],[20D EMA]]</f>
        <v>3.5622413600268452E-2</v>
      </c>
      <c r="T160" s="1">
        <f>(Table2[[#This Row],[Close Price]]-Table2[[#This Row],[50D EMA]])/Table2[[#This Row],[50D EMA]]</f>
        <v>8.1414807948120144E-2</v>
      </c>
      <c r="U160" s="1">
        <f>(Table2[[#This Row],[Close Price]]-Table2[[#This Row],[200D EMA]])/Table2[[#This Row],[200D EMA]]</f>
        <v>0.246345451331279</v>
      </c>
      <c r="V160">
        <v>1.33191914333101</v>
      </c>
      <c r="W160">
        <v>908</v>
      </c>
      <c r="X160">
        <v>940</v>
      </c>
      <c r="Y160">
        <v>912.3</v>
      </c>
      <c r="Z160">
        <v>949.8</v>
      </c>
      <c r="AA160">
        <v>835</v>
      </c>
      <c r="AB160">
        <v>953.4</v>
      </c>
      <c r="AC160" s="1">
        <f>(Table2[[#This Row],[Close Price]]/Table2[[#This Row],[Day Low]])-1</f>
        <v>1.9768722466960487E-2</v>
      </c>
      <c r="AD160" s="1">
        <f>(Table2[[#This Row],[Day High]]/Table2[[#This Row],[Close Price]])-1</f>
        <v>1.5173605486257236E-2</v>
      </c>
      <c r="AE160" s="1">
        <f>(Table2[[#This Row],[Close Price]]/Table2[[#This Row],[Current Week Low]])-1</f>
        <v>1.4962183492272407E-2</v>
      </c>
      <c r="AF160" s="1">
        <f>(Table2[[#This Row],[Current Week High]]/Table2[[#This Row],[Close Price]])-1</f>
        <v>2.5757330309411852E-2</v>
      </c>
      <c r="AG160" s="1">
        <f>(Table2[[#This Row],[Close Price]]/Table2[[#This Row],[Current Month Low]])-1</f>
        <v>0.10892215568862285</v>
      </c>
      <c r="AH160" s="1">
        <f>(Table2[[#This Row],[Current Month High]]/Table2[[#This Row],[Close Price]])-1</f>
        <v>2.9645229224040115E-2</v>
      </c>
      <c r="AI160">
        <v>7.6205874427378104</v>
      </c>
      <c r="AJ160">
        <v>60.774629581492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0.26</v>
      </c>
      <c r="AM160" t="s">
        <v>3111</v>
      </c>
      <c r="AN160">
        <v>10.07</v>
      </c>
      <c r="AO160" t="s">
        <v>3111</v>
      </c>
      <c r="AP160">
        <v>0.19019345909909199</v>
      </c>
      <c r="AQ160">
        <f>(Table2[[#This Row],[Sharpe Ratio]]-AVERAGE(Table2[Sharpe Ratio]))/_xlfn.STDEV.P(Table2[Sharpe Ratio])</f>
        <v>1.4476756666905592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3.0371581496058111</v>
      </c>
      <c r="AS160">
        <f>_xlfn.RANK.AVG(Table2[[#This Row],[1Y Return vs Nifty Z-Score]],Table2[1Y Return vs Nifty Z-Score])</f>
        <v>296</v>
      </c>
      <c r="AT160">
        <f>_xlfn.RANK.AVG(Table2[[#This Row],[6M Return vs Nifty Z-Score]],Table2[6M Return vs Nifty Z-Score])</f>
        <v>256</v>
      </c>
      <c r="AU160">
        <f>_xlfn.RANK.AVG(Table2[[#This Row],[Sharpe Ratio Z-Score]],Table2[Sharpe Ratio Z-Score])</f>
        <v>54</v>
      </c>
      <c r="AV160">
        <f>(Table2[[#This Row],[Rank 1Y]]+Table2[[#This Row],[Rank 6M]]+Table2[[#This Row],[Rank Sharpe]])/3</f>
        <v>202</v>
      </c>
    </row>
    <row r="161" spans="1:48" x14ac:dyDescent="0.3">
      <c r="A161" t="s">
        <v>276</v>
      </c>
      <c r="B161" t="s">
        <v>277</v>
      </c>
      <c r="C161" t="s">
        <v>3076</v>
      </c>
      <c r="D161" t="s">
        <v>226</v>
      </c>
      <c r="E161">
        <v>96453.915265500007</v>
      </c>
      <c r="F161">
        <v>6413.8</v>
      </c>
      <c r="G161">
        <v>13.472404881928499</v>
      </c>
      <c r="H161">
        <f>(Table2[[#This Row],[1Y Return vs Nifty]]-AVERAGE(Table2[1Y Return vs Nifty]))/_xlfn.STDEV.P(Table2[1Y Return vs Nifty])</f>
        <v>-0.30819541835634129</v>
      </c>
      <c r="I161">
        <v>0.57705426395784498</v>
      </c>
      <c r="J161">
        <f>(Table2[[#This Row],[1M Return vs Nifty]]-AVERAGE(Table2[1M Return vs Nifty]))/_xlfn.STDEV.P(Table2[1M Return vs Nifty])</f>
        <v>6.0946421364918429E-2</v>
      </c>
      <c r="K161">
        <v>35.483970496410699</v>
      </c>
      <c r="L161">
        <f>(Table2[[#This Row],[6M Return vs Nifty]]-AVERAGE(Table2[6M Return vs Nifty]))/_xlfn.STDEV.P(Table2[6M Return vs Nifty])</f>
        <v>0.96026773674207633</v>
      </c>
      <c r="M161">
        <v>-0.36679679569284801</v>
      </c>
      <c r="N161">
        <f>(Table2[[#This Row],[1W Return vs Nifty]]-AVERAGE(Table2[1W Return vs Nifty]))/_xlfn.STDEV.P(Table2[1W Return vs Nifty])</f>
        <v>-2.2456272425467178E-2</v>
      </c>
      <c r="O161">
        <v>6584.77</v>
      </c>
      <c r="P161">
        <v>6545.2372612668596</v>
      </c>
      <c r="Q161">
        <v>5699.7134202217403</v>
      </c>
      <c r="R161">
        <v>39.046095495374203</v>
      </c>
      <c r="S161" s="1">
        <f>(Table2[[#This Row],[Close Price]]-Table2[[#This Row],[20D EMA]])/Table2[[#This Row],[20D EMA]]</f>
        <v>-2.5964460413955271E-2</v>
      </c>
      <c r="T161" s="1">
        <f>(Table2[[#This Row],[Close Price]]-Table2[[#This Row],[50D EMA]])/Table2[[#This Row],[50D EMA]]</f>
        <v>-2.0081359318274608E-2</v>
      </c>
      <c r="U161" s="1">
        <f>(Table2[[#This Row],[Close Price]]-Table2[[#This Row],[200D EMA]])/Table2[[#This Row],[200D EMA]]</f>
        <v>0.12528464628498448</v>
      </c>
      <c r="V161">
        <v>0.52814641178043997</v>
      </c>
      <c r="W161">
        <v>6308.75</v>
      </c>
      <c r="X161">
        <v>6439.95</v>
      </c>
      <c r="Y161">
        <v>6381.5</v>
      </c>
      <c r="Z161">
        <v>6656.05</v>
      </c>
      <c r="AA161">
        <v>6381.5</v>
      </c>
      <c r="AB161">
        <v>6906</v>
      </c>
      <c r="AC161" s="1">
        <f>(Table2[[#This Row],[Close Price]]/Table2[[#This Row],[Day Low]])-1</f>
        <v>1.6651476124430298E-2</v>
      </c>
      <c r="AD161" s="1">
        <f>(Table2[[#This Row],[Day High]]/Table2[[#This Row],[Close Price]])-1</f>
        <v>4.0771461536062148E-3</v>
      </c>
      <c r="AE161" s="1">
        <f>(Table2[[#This Row],[Close Price]]/Table2[[#This Row],[Current Week Low]])-1</f>
        <v>5.0615059155372233E-3</v>
      </c>
      <c r="AF161" s="1">
        <f>(Table2[[#This Row],[Current Week High]]/Table2[[#This Row],[Close Price]])-1</f>
        <v>3.7770120677289576E-2</v>
      </c>
      <c r="AG161" s="1">
        <f>(Table2[[#This Row],[Close Price]]/Table2[[#This Row],[Current Month Low]])-1</f>
        <v>5.0615059155372233E-3</v>
      </c>
      <c r="AH161" s="1">
        <f>(Table2[[#This Row],[Current Month High]]/Table2[[#This Row],[Close Price]])-1</f>
        <v>7.6740777698088403E-2</v>
      </c>
      <c r="AI161">
        <v>11.3330751767233</v>
      </c>
      <c r="AJ161">
        <v>73.247829518547704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-0.11</v>
      </c>
      <c r="AM161" t="s">
        <v>3110</v>
      </c>
      <c r="AN161">
        <v>-2.06</v>
      </c>
      <c r="AO161" t="s">
        <v>3110</v>
      </c>
      <c r="AP161">
        <v>0.150971805502634</v>
      </c>
      <c r="AQ161">
        <f>(Table2[[#This Row],[Sharpe Ratio]]-AVERAGE(Table2[Sharpe Ratio]))/_xlfn.STDEV.P(Table2[Sharpe Ratio])</f>
        <v>1.0007588484024388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1.6913213157276252</v>
      </c>
      <c r="AS161">
        <f>_xlfn.RANK.AVG(Table2[[#This Row],[1Y Return vs Nifty Z-Score]],Table2[1Y Return vs Nifty Z-Score])</f>
        <v>389</v>
      </c>
      <c r="AT161">
        <f>_xlfn.RANK.AVG(Table2[[#This Row],[6M Return vs Nifty Z-Score]],Table2[6M Return vs Nifty Z-Score])</f>
        <v>105</v>
      </c>
      <c r="AU161">
        <f>_xlfn.RANK.AVG(Table2[[#This Row],[Sharpe Ratio Z-Score]],Table2[Sharpe Ratio Z-Score])</f>
        <v>113</v>
      </c>
      <c r="AV161">
        <f>(Table2[[#This Row],[Rank 1Y]]+Table2[[#This Row],[Rank 6M]]+Table2[[#This Row],[Rank Sharpe]])/3</f>
        <v>202.33333333333334</v>
      </c>
    </row>
    <row r="162" spans="1:48" x14ac:dyDescent="0.3">
      <c r="A162" t="s">
        <v>913</v>
      </c>
      <c r="B162" t="s">
        <v>914</v>
      </c>
      <c r="C162" t="s">
        <v>3076</v>
      </c>
      <c r="D162" t="s">
        <v>257</v>
      </c>
      <c r="E162">
        <v>15994.204318</v>
      </c>
      <c r="F162">
        <v>919</v>
      </c>
      <c r="G162">
        <v>51.594640658271302</v>
      </c>
      <c r="H162">
        <f>(Table2[[#This Row],[1Y Return vs Nifty]]-AVERAGE(Table2[1Y Return vs Nifty]))/_xlfn.STDEV.P(Table2[1Y Return vs Nifty])</f>
        <v>0.26711708534822753</v>
      </c>
      <c r="I162">
        <v>-3.3532619363324598</v>
      </c>
      <c r="J162">
        <f>(Table2[[#This Row],[1M Return vs Nifty]]-AVERAGE(Table2[1M Return vs Nifty]))/_xlfn.STDEV.P(Table2[1M Return vs Nifty])</f>
        <v>-0.31073429782894402</v>
      </c>
      <c r="K162">
        <v>9.0895671880423805</v>
      </c>
      <c r="L162">
        <f>(Table2[[#This Row],[6M Return vs Nifty]]-AVERAGE(Table2[6M Return vs Nifty]))/_xlfn.STDEV.P(Table2[6M Return vs Nifty])</f>
        <v>7.7181631320280414E-2</v>
      </c>
      <c r="M162">
        <v>-3.5576816140530401</v>
      </c>
      <c r="N162">
        <f>(Table2[[#This Row],[1W Return vs Nifty]]-AVERAGE(Table2[1W Return vs Nifty]))/_xlfn.STDEV.P(Table2[1W Return vs Nifty])</f>
        <v>-0.62718810933112212</v>
      </c>
      <c r="O162">
        <v>947.4</v>
      </c>
      <c r="P162">
        <v>945.00562864865503</v>
      </c>
      <c r="Q162">
        <v>813.71548808970294</v>
      </c>
      <c r="R162">
        <v>29.048593382867999</v>
      </c>
      <c r="S162" s="1">
        <f>(Table2[[#This Row],[Close Price]]-Table2[[#This Row],[20D EMA]])/Table2[[#This Row],[20D EMA]]</f>
        <v>-2.9976778551826028E-2</v>
      </c>
      <c r="T162" s="1">
        <f>(Table2[[#This Row],[Close Price]]-Table2[[#This Row],[50D EMA]])/Table2[[#This Row],[50D EMA]]</f>
        <v>-2.751901984524973E-2</v>
      </c>
      <c r="U162" s="1">
        <f>(Table2[[#This Row],[Close Price]]-Table2[[#This Row],[200D EMA]])/Table2[[#This Row],[200D EMA]]</f>
        <v>0.12938737611774526</v>
      </c>
      <c r="V162">
        <v>0.788339467667168</v>
      </c>
      <c r="W162">
        <v>904</v>
      </c>
      <c r="X162">
        <v>922</v>
      </c>
      <c r="Y162">
        <v>906.35</v>
      </c>
      <c r="Z162">
        <v>939</v>
      </c>
      <c r="AA162">
        <v>901.05</v>
      </c>
      <c r="AB162">
        <v>980</v>
      </c>
      <c r="AC162" s="1">
        <f>(Table2[[#This Row],[Close Price]]/Table2[[#This Row],[Day Low]])-1</f>
        <v>1.6592920353982299E-2</v>
      </c>
      <c r="AD162" s="1">
        <f>(Table2[[#This Row],[Day High]]/Table2[[#This Row],[Close Price]])-1</f>
        <v>3.2644178454841466E-3</v>
      </c>
      <c r="AE162" s="1">
        <f>(Table2[[#This Row],[Close Price]]/Table2[[#This Row],[Current Week Low]])-1</f>
        <v>1.3957080598002936E-2</v>
      </c>
      <c r="AF162" s="1">
        <f>(Table2[[#This Row],[Current Week High]]/Table2[[#This Row],[Close Price]])-1</f>
        <v>2.1762785636561421E-2</v>
      </c>
      <c r="AG162" s="1">
        <f>(Table2[[#This Row],[Close Price]]/Table2[[#This Row],[Current Month Low]])-1</f>
        <v>1.992120304089684E-2</v>
      </c>
      <c r="AH162" s="1">
        <f>(Table2[[#This Row],[Current Month High]]/Table2[[#This Row],[Close Price]])-1</f>
        <v>6.6376496191512535E-2</v>
      </c>
      <c r="AI162">
        <v>15.242444009567301</v>
      </c>
      <c r="AJ162">
        <v>78.5950060191837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-0.02</v>
      </c>
      <c r="AM162" t="s">
        <v>3110</v>
      </c>
      <c r="AN162">
        <v>-8.2100000000000009</v>
      </c>
      <c r="AO162" t="s">
        <v>3110</v>
      </c>
      <c r="AP162">
        <v>0.160488498213611</v>
      </c>
      <c r="AQ162">
        <f>(Table2[[#This Row],[Sharpe Ratio]]-AVERAGE(Table2[Sharpe Ratio]))/_xlfn.STDEV.P(Table2[Sharpe Ratio])</f>
        <v>1.109198183234555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0.51557449274299694</v>
      </c>
      <c r="AS162">
        <f>_xlfn.RANK.AVG(Table2[[#This Row],[1Y Return vs Nifty Z-Score]],Table2[1Y Return vs Nifty Z-Score])</f>
        <v>221</v>
      </c>
      <c r="AT162">
        <f>_xlfn.RANK.AVG(Table2[[#This Row],[6M Return vs Nifty Z-Score]],Table2[6M Return vs Nifty Z-Score])</f>
        <v>290</v>
      </c>
      <c r="AU162">
        <f>_xlfn.RANK.AVG(Table2[[#This Row],[Sharpe Ratio Z-Score]],Table2[Sharpe Ratio Z-Score])</f>
        <v>97</v>
      </c>
      <c r="AV162">
        <f>(Table2[[#This Row],[Rank 1Y]]+Table2[[#This Row],[Rank 6M]]+Table2[[#This Row],[Rank Sharpe]])/3</f>
        <v>202.66666666666666</v>
      </c>
    </row>
    <row r="163" spans="1:48" x14ac:dyDescent="0.3">
      <c r="A163" t="s">
        <v>443</v>
      </c>
      <c r="B163" t="s">
        <v>444</v>
      </c>
      <c r="C163" t="s">
        <v>3079</v>
      </c>
      <c r="D163" t="s">
        <v>384</v>
      </c>
      <c r="E163">
        <v>50562.804408509997</v>
      </c>
      <c r="F163">
        <v>1716.9</v>
      </c>
      <c r="G163">
        <v>37.757054553806903</v>
      </c>
      <c r="H163">
        <f>(Table2[[#This Row],[1Y Return vs Nifty]]-AVERAGE(Table2[1Y Return vs Nifty]))/_xlfn.STDEV.P(Table2[1Y Return vs Nifty])</f>
        <v>5.8290500420403964E-2</v>
      </c>
      <c r="I163">
        <v>8.8490110367901291</v>
      </c>
      <c r="J163">
        <f>(Table2[[#This Row],[1M Return vs Nifty]]-AVERAGE(Table2[1M Return vs Nifty]))/_xlfn.STDEV.P(Table2[1M Return vs Nifty])</f>
        <v>0.84320583404009986</v>
      </c>
      <c r="K163">
        <v>43.355743136048503</v>
      </c>
      <c r="L163">
        <f>(Table2[[#This Row],[6M Return vs Nifty]]-AVERAGE(Table2[6M Return vs Nifty]))/_xlfn.STDEV.P(Table2[6M Return vs Nifty])</f>
        <v>1.2236361850411006</v>
      </c>
      <c r="M163">
        <v>5.8221561010759499</v>
      </c>
      <c r="N163">
        <f>(Table2[[#This Row],[1W Return vs Nifty]]-AVERAGE(Table2[1W Return vs Nifty]))/_xlfn.STDEV.P(Table2[1W Return vs Nifty])</f>
        <v>1.1504650540512857</v>
      </c>
      <c r="O163">
        <v>1642.33</v>
      </c>
      <c r="P163">
        <v>1548.2149827155499</v>
      </c>
      <c r="Q163">
        <v>1301.4381697507199</v>
      </c>
      <c r="R163">
        <v>69.970580228883307</v>
      </c>
      <c r="S163" s="1">
        <f>(Table2[[#This Row],[Close Price]]-Table2[[#This Row],[20D EMA]])/Table2[[#This Row],[20D EMA]]</f>
        <v>4.540500386645812E-2</v>
      </c>
      <c r="T163" s="1">
        <f>(Table2[[#This Row],[Close Price]]-Table2[[#This Row],[50D EMA]])/Table2[[#This Row],[50D EMA]]</f>
        <v>0.10895451805315741</v>
      </c>
      <c r="U163" s="1">
        <f>(Table2[[#This Row],[Close Price]]-Table2[[#This Row],[200D EMA]])/Table2[[#This Row],[200D EMA]]</f>
        <v>0.31923286092712233</v>
      </c>
      <c r="V163">
        <v>1.2355002910305499</v>
      </c>
      <c r="W163">
        <v>1673.55</v>
      </c>
      <c r="X163">
        <v>1730.65</v>
      </c>
      <c r="Y163">
        <v>1705.35</v>
      </c>
      <c r="Z163">
        <v>1764.4</v>
      </c>
      <c r="AA163">
        <v>1585.55</v>
      </c>
      <c r="AB163">
        <v>1764.4</v>
      </c>
      <c r="AC163" s="1">
        <f>(Table2[[#This Row],[Close Price]]/Table2[[#This Row],[Day Low]])-1</f>
        <v>2.5903020525230858E-2</v>
      </c>
      <c r="AD163" s="1">
        <f>(Table2[[#This Row],[Day High]]/Table2[[#This Row],[Close Price]])-1</f>
        <v>8.0086201875473328E-3</v>
      </c>
      <c r="AE163" s="1">
        <f>(Table2[[#This Row],[Close Price]]/Table2[[#This Row],[Current Week Low]])-1</f>
        <v>6.772803236872349E-3</v>
      </c>
      <c r="AF163" s="1">
        <f>(Table2[[#This Row],[Current Week High]]/Table2[[#This Row],[Close Price]])-1</f>
        <v>2.7666142466072463E-2</v>
      </c>
      <c r="AG163" s="1">
        <f>(Table2[[#This Row],[Close Price]]/Table2[[#This Row],[Current Month Low]])-1</f>
        <v>8.2841916054366083E-2</v>
      </c>
      <c r="AH163" s="1">
        <f>(Table2[[#This Row],[Current Month High]]/Table2[[#This Row],[Close Price]])-1</f>
        <v>2.7666142466072463E-2</v>
      </c>
      <c r="AI163">
        <v>1.7502378824140099</v>
      </c>
      <c r="AJ163">
        <v>70.163387468720799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0.37</v>
      </c>
      <c r="AM163" t="s">
        <v>3111</v>
      </c>
      <c r="AN163">
        <v>5.67</v>
      </c>
      <c r="AO163" t="s">
        <v>3111</v>
      </c>
      <c r="AP163">
        <v>9.5605843767723006E-2</v>
      </c>
      <c r="AQ163">
        <f>(Table2[[#This Row],[Sharpe Ratio]]-AVERAGE(Table2[Sharpe Ratio]))/_xlfn.STDEV.P(Table2[Sharpe Ratio])</f>
        <v>0.36988337041742098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3.6454809439703109</v>
      </c>
      <c r="AS163">
        <f>_xlfn.RANK.AVG(Table2[[#This Row],[1Y Return vs Nifty Z-Score]],Table2[1Y Return vs Nifty Z-Score])</f>
        <v>279</v>
      </c>
      <c r="AT163">
        <f>_xlfn.RANK.AVG(Table2[[#This Row],[6M Return vs Nifty Z-Score]],Table2[6M Return vs Nifty Z-Score])</f>
        <v>86</v>
      </c>
      <c r="AU163">
        <f>_xlfn.RANK.AVG(Table2[[#This Row],[Sharpe Ratio Z-Score]],Table2[Sharpe Ratio Z-Score])</f>
        <v>245</v>
      </c>
      <c r="AV163">
        <f>(Table2[[#This Row],[Rank 1Y]]+Table2[[#This Row],[Rank 6M]]+Table2[[#This Row],[Rank Sharpe]])/3</f>
        <v>203.33333333333334</v>
      </c>
    </row>
    <row r="164" spans="1:48" x14ac:dyDescent="0.3">
      <c r="A164" t="s">
        <v>1022</v>
      </c>
      <c r="B164" t="s">
        <v>1023</v>
      </c>
      <c r="C164" t="s">
        <v>3064</v>
      </c>
      <c r="D164" t="s">
        <v>21</v>
      </c>
      <c r="E164">
        <v>12981.274961200001</v>
      </c>
      <c r="F164">
        <v>2303</v>
      </c>
      <c r="G164">
        <v>155.61780571348399</v>
      </c>
      <c r="H164">
        <f>(Table2[[#This Row],[1Y Return vs Nifty]]-AVERAGE(Table2[1Y Return vs Nifty]))/_xlfn.STDEV.P(Table2[1Y Return vs Nifty])</f>
        <v>1.8369575291851037</v>
      </c>
      <c r="I164">
        <v>-3.4785265956679301</v>
      </c>
      <c r="J164">
        <f>(Table2[[#This Row],[1M Return vs Nifty]]-AVERAGE(Table2[1M Return vs Nifty]))/_xlfn.STDEV.P(Table2[1M Return vs Nifty])</f>
        <v>-0.32258028077249007</v>
      </c>
      <c r="K164">
        <v>60.941620700298103</v>
      </c>
      <c r="L164">
        <f>(Table2[[#This Row],[6M Return vs Nifty]]-AVERAGE(Table2[6M Return vs Nifty]))/_xlfn.STDEV.P(Table2[6M Return vs Nifty])</f>
        <v>1.8120125899630486</v>
      </c>
      <c r="M164">
        <v>3.4567395066927702</v>
      </c>
      <c r="N164">
        <f>(Table2[[#This Row],[1W Return vs Nifty]]-AVERAGE(Table2[1W Return vs Nifty]))/_xlfn.STDEV.P(Table2[1W Return vs Nifty])</f>
        <v>0.70217475101754345</v>
      </c>
      <c r="O164">
        <v>2346.09</v>
      </c>
      <c r="P164">
        <v>2341.90988661437</v>
      </c>
      <c r="Q164">
        <v>1749.7920223709</v>
      </c>
      <c r="R164">
        <v>47.393572752825897</v>
      </c>
      <c r="S164" s="1">
        <f>(Table2[[#This Row],[Close Price]]-Table2[[#This Row],[20D EMA]])/Table2[[#This Row],[20D EMA]]</f>
        <v>-1.8366729324109536E-2</v>
      </c>
      <c r="T164" s="1">
        <f>(Table2[[#This Row],[Close Price]]-Table2[[#This Row],[50D EMA]])/Table2[[#This Row],[50D EMA]]</f>
        <v>-1.6614595991402911E-2</v>
      </c>
      <c r="U164" s="1">
        <f>(Table2[[#This Row],[Close Price]]-Table2[[#This Row],[200D EMA]])/Table2[[#This Row],[200D EMA]]</f>
        <v>0.31615641776645248</v>
      </c>
      <c r="V164">
        <v>0.87928387249440598</v>
      </c>
      <c r="W164">
        <v>2226.6</v>
      </c>
      <c r="X164">
        <v>2315</v>
      </c>
      <c r="Y164">
        <v>2255</v>
      </c>
      <c r="Z164">
        <v>2449</v>
      </c>
      <c r="AA164">
        <v>2108</v>
      </c>
      <c r="AB164">
        <v>2449</v>
      </c>
      <c r="AC164" s="1">
        <f>(Table2[[#This Row],[Close Price]]/Table2[[#This Row],[Day Low]])-1</f>
        <v>3.431240456301099E-2</v>
      </c>
      <c r="AD164" s="1">
        <f>(Table2[[#This Row],[Day High]]/Table2[[#This Row],[Close Price]])-1</f>
        <v>5.21059487624842E-3</v>
      </c>
      <c r="AE164" s="1">
        <f>(Table2[[#This Row],[Close Price]]/Table2[[#This Row],[Current Week Low]])-1</f>
        <v>2.1286031042128561E-2</v>
      </c>
      <c r="AF164" s="1">
        <f>(Table2[[#This Row],[Current Week High]]/Table2[[#This Row],[Close Price]])-1</f>
        <v>6.3395570994355221E-2</v>
      </c>
      <c r="AG164" s="1">
        <f>(Table2[[#This Row],[Close Price]]/Table2[[#This Row],[Current Month Low]])-1</f>
        <v>9.25047438330171E-2</v>
      </c>
      <c r="AH164" s="1">
        <f>(Table2[[#This Row],[Current Month High]]/Table2[[#This Row],[Close Price]])-1</f>
        <v>6.3395570994355221E-2</v>
      </c>
      <c r="AI164">
        <v>16.190216707884399</v>
      </c>
      <c r="AJ164">
        <v>223.00297860817699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</v>
      </c>
      <c r="AM164" t="s">
        <v>3112</v>
      </c>
      <c r="AN164">
        <v>-3.56</v>
      </c>
      <c r="AO164" t="s">
        <v>3110</v>
      </c>
      <c r="AQ164">
        <f>(Table2[[#This Row],[Sharpe Ratio]]-AVERAGE(Table2[Sharpe Ratio]))/_xlfn.STDEV.P(Table2[Sharpe Ratio])</f>
        <v>-0.71951127739723697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3.3090533119959691</v>
      </c>
      <c r="AS164">
        <f>_xlfn.RANK.AVG(Table2[[#This Row],[1Y Return vs Nifty Z-Score]],Table2[1Y Return vs Nifty Z-Score])</f>
        <v>32</v>
      </c>
      <c r="AT164">
        <f>_xlfn.RANK.AVG(Table2[[#This Row],[6M Return vs Nifty Z-Score]],Table2[6M Return vs Nifty Z-Score])</f>
        <v>41</v>
      </c>
      <c r="AU164">
        <f>_xlfn.RANK.AVG(Table2[[#This Row],[Sharpe Ratio Z-Score]],Table2[Sharpe Ratio Z-Score])</f>
        <v>542.5</v>
      </c>
      <c r="AV164">
        <f>(Table2[[#This Row],[Rank 1Y]]+Table2[[#This Row],[Rank 6M]]+Table2[[#This Row],[Rank Sharpe]])/3</f>
        <v>205.16666666666666</v>
      </c>
    </row>
    <row r="165" spans="1:48" x14ac:dyDescent="0.3">
      <c r="A165" t="s">
        <v>376</v>
      </c>
      <c r="B165" t="s">
        <v>377</v>
      </c>
      <c r="C165" t="s">
        <v>3079</v>
      </c>
      <c r="D165" t="s">
        <v>304</v>
      </c>
      <c r="E165">
        <v>63434.831488515003</v>
      </c>
      <c r="F165">
        <v>7438.05</v>
      </c>
      <c r="G165">
        <v>30.8339468273644</v>
      </c>
      <c r="H165">
        <f>(Table2[[#This Row],[1Y Return vs Nifty]]-AVERAGE(Table2[1Y Return vs Nifty]))/_xlfn.STDEV.P(Table2[1Y Return vs Nifty])</f>
        <v>-4.618790590611447E-2</v>
      </c>
      <c r="I165">
        <v>-11.145675322189</v>
      </c>
      <c r="J165">
        <f>(Table2[[#This Row],[1M Return vs Nifty]]-AVERAGE(Table2[1M Return vs Nifty]))/_xlfn.STDEV.P(Table2[1M Return vs Nifty])</f>
        <v>-1.0476444251355232</v>
      </c>
      <c r="K165">
        <v>23.103132450957698</v>
      </c>
      <c r="L165">
        <f>(Table2[[#This Row],[6M Return vs Nifty]]-AVERAGE(Table2[6M Return vs Nifty]))/_xlfn.STDEV.P(Table2[6M Return vs Nifty])</f>
        <v>0.54603802585671291</v>
      </c>
      <c r="M165">
        <v>-3.99189849254059</v>
      </c>
      <c r="N165">
        <f>(Table2[[#This Row],[1W Return vs Nifty]]-AVERAGE(Table2[1W Return vs Nifty]))/_xlfn.STDEV.P(Table2[1W Return vs Nifty])</f>
        <v>-0.70948025884160149</v>
      </c>
      <c r="O165">
        <v>7959.12</v>
      </c>
      <c r="P165">
        <v>8188.09241365663</v>
      </c>
      <c r="Q165">
        <v>7146.2686611724102</v>
      </c>
      <c r="R165">
        <v>20.788715439904401</v>
      </c>
      <c r="S165" s="1">
        <f>(Table2[[#This Row],[Close Price]]-Table2[[#This Row],[20D EMA]])/Table2[[#This Row],[20D EMA]]</f>
        <v>-6.5468292977113013E-2</v>
      </c>
      <c r="T165" s="1">
        <f>(Table2[[#This Row],[Close Price]]-Table2[[#This Row],[50D EMA]])/Table2[[#This Row],[50D EMA]]</f>
        <v>-9.1601605815496243E-2</v>
      </c>
      <c r="U165" s="1">
        <f>(Table2[[#This Row],[Close Price]]-Table2[[#This Row],[200D EMA]])/Table2[[#This Row],[200D EMA]]</f>
        <v>4.0829886569044911E-2</v>
      </c>
      <c r="V165">
        <v>0.51421308614432004</v>
      </c>
      <c r="W165">
        <v>7123.1</v>
      </c>
      <c r="X165">
        <v>7490</v>
      </c>
      <c r="Y165">
        <v>7400</v>
      </c>
      <c r="Z165">
        <v>7698</v>
      </c>
      <c r="AA165">
        <v>7400</v>
      </c>
      <c r="AB165">
        <v>8294.75</v>
      </c>
      <c r="AC165" s="1">
        <f>(Table2[[#This Row],[Close Price]]/Table2[[#This Row],[Day Low]])-1</f>
        <v>4.4215299518468143E-2</v>
      </c>
      <c r="AD165" s="1">
        <f>(Table2[[#This Row],[Day High]]/Table2[[#This Row],[Close Price]])-1</f>
        <v>6.9843574592802771E-3</v>
      </c>
      <c r="AE165" s="1">
        <f>(Table2[[#This Row],[Close Price]]/Table2[[#This Row],[Current Week Low]])-1</f>
        <v>5.1418918918919587E-3</v>
      </c>
      <c r="AF165" s="1">
        <f>(Table2[[#This Row],[Current Week High]]/Table2[[#This Row],[Close Price]])-1</f>
        <v>3.4948676064290973E-2</v>
      </c>
      <c r="AG165" s="1">
        <f>(Table2[[#This Row],[Close Price]]/Table2[[#This Row],[Current Month Low]])-1</f>
        <v>5.1418918918919587E-3</v>
      </c>
      <c r="AH165" s="1">
        <f>(Table2[[#This Row],[Current Month High]]/Table2[[#This Row],[Close Price]])-1</f>
        <v>0.1151780372543878</v>
      </c>
      <c r="AI165">
        <v>30.194143586316201</v>
      </c>
      <c r="AJ165">
        <v>56.628694581280698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-0.2</v>
      </c>
      <c r="AM165" t="s">
        <v>3110</v>
      </c>
      <c r="AN165">
        <v>-6.32</v>
      </c>
      <c r="AO165" t="s">
        <v>3110</v>
      </c>
      <c r="AP165">
        <v>0.14367000499493901</v>
      </c>
      <c r="AQ165">
        <f>(Table2[[#This Row],[Sharpe Ratio]]-AVERAGE(Table2[Sharpe Ratio]))/_xlfn.STDEV.P(Table2[Sharpe Ratio])</f>
        <v>0.91755742389726891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304</v>
      </c>
      <c r="AT165">
        <f>_xlfn.RANK.AVG(Table2[[#This Row],[6M Return vs Nifty Z-Score]],Table2[6M Return vs Nifty Z-Score])</f>
        <v>186</v>
      </c>
      <c r="AU165">
        <f>_xlfn.RANK.AVG(Table2[[#This Row],[Sharpe Ratio Z-Score]],Table2[Sharpe Ratio Z-Score])</f>
        <v>131</v>
      </c>
      <c r="AV165">
        <f>(Table2[[#This Row],[Rank 1Y]]+Table2[[#This Row],[Rank 6M]]+Table2[[#This Row],[Rank Sharpe]])/3</f>
        <v>207</v>
      </c>
    </row>
    <row r="166" spans="1:48" x14ac:dyDescent="0.3">
      <c r="A166" t="s">
        <v>782</v>
      </c>
      <c r="B166" t="s">
        <v>783</v>
      </c>
      <c r="C166" t="s">
        <v>3067</v>
      </c>
      <c r="D166" t="s">
        <v>40</v>
      </c>
      <c r="E166">
        <v>20126.70577764</v>
      </c>
      <c r="F166">
        <v>548.1</v>
      </c>
      <c r="G166">
        <v>49.084424481448998</v>
      </c>
      <c r="H166">
        <f>(Table2[[#This Row],[1Y Return vs Nifty]]-AVERAGE(Table2[1Y Return vs Nifty]))/_xlfn.STDEV.P(Table2[1Y Return vs Nifty])</f>
        <v>0.22923476485684807</v>
      </c>
      <c r="I166">
        <v>15.673193335210399</v>
      </c>
      <c r="J166">
        <f>(Table2[[#This Row],[1M Return vs Nifty]]-AVERAGE(Table2[1M Return vs Nifty]))/_xlfn.STDEV.P(Table2[1M Return vs Nifty])</f>
        <v>1.4885526344831592</v>
      </c>
      <c r="K166">
        <v>14.1383916200275</v>
      </c>
      <c r="L166">
        <f>(Table2[[#This Row],[6M Return vs Nifty]]-AVERAGE(Table2[6M Return vs Nifty]))/_xlfn.STDEV.P(Table2[6M Return vs Nifty])</f>
        <v>0.24610178657101769</v>
      </c>
      <c r="M166">
        <v>8.1124900022145106</v>
      </c>
      <c r="N166">
        <f>(Table2[[#This Row],[1W Return vs Nifty]]-AVERAGE(Table2[1W Return vs Nifty]))/_xlfn.STDEV.P(Table2[1W Return vs Nifty])</f>
        <v>1.58452579456858</v>
      </c>
      <c r="O166">
        <v>526.15</v>
      </c>
      <c r="P166">
        <v>493.04117445028299</v>
      </c>
      <c r="Q166">
        <v>438.23527840391603</v>
      </c>
      <c r="R166">
        <v>60.724263664836798</v>
      </c>
      <c r="S166" s="1">
        <f>(Table2[[#This Row],[Close Price]]-Table2[[#This Row],[20D EMA]])/Table2[[#This Row],[20D EMA]]</f>
        <v>4.1718141214482647E-2</v>
      </c>
      <c r="T166" s="1">
        <f>(Table2[[#This Row],[Close Price]]-Table2[[#This Row],[50D EMA]])/Table2[[#This Row],[50D EMA]]</f>
        <v>0.11167186109984617</v>
      </c>
      <c r="U166" s="1">
        <f>(Table2[[#This Row],[Close Price]]-Table2[[#This Row],[200D EMA]])/Table2[[#This Row],[200D EMA]]</f>
        <v>0.25069803142325536</v>
      </c>
      <c r="V166">
        <v>0.67159436823086904</v>
      </c>
      <c r="W166">
        <v>541.54999999999995</v>
      </c>
      <c r="X166">
        <v>557.29999999999995</v>
      </c>
      <c r="Y166">
        <v>536</v>
      </c>
      <c r="Z166">
        <v>593.45000000000005</v>
      </c>
      <c r="AA166">
        <v>499.6</v>
      </c>
      <c r="AB166">
        <v>593.45000000000005</v>
      </c>
      <c r="AC166" s="1">
        <f>(Table2[[#This Row],[Close Price]]/Table2[[#This Row],[Day Low]])-1</f>
        <v>1.2094912750438613E-2</v>
      </c>
      <c r="AD166" s="1">
        <f>(Table2[[#This Row],[Day High]]/Table2[[#This Row],[Close Price]])-1</f>
        <v>1.678525816456844E-2</v>
      </c>
      <c r="AE166" s="1">
        <f>(Table2[[#This Row],[Close Price]]/Table2[[#This Row],[Current Week Low]])-1</f>
        <v>2.2574626865671688E-2</v>
      </c>
      <c r="AF166" s="1">
        <f>(Table2[[#This Row],[Current Week High]]/Table2[[#This Row],[Close Price]])-1</f>
        <v>8.2740375843824099E-2</v>
      </c>
      <c r="AG166" s="1">
        <f>(Table2[[#This Row],[Close Price]]/Table2[[#This Row],[Current Month Low]])-1</f>
        <v>9.7077662129703812E-2</v>
      </c>
      <c r="AH166" s="1">
        <f>(Table2[[#This Row],[Current Month High]]/Table2[[#This Row],[Close Price]])-1</f>
        <v>8.2740375843824099E-2</v>
      </c>
      <c r="AI166">
        <v>2.28143659210411</v>
      </c>
      <c r="AJ166">
        <v>80.867182462927104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0.19</v>
      </c>
      <c r="AM166" t="s">
        <v>3111</v>
      </c>
      <c r="AN166">
        <v>-0.06</v>
      </c>
      <c r="AO166" t="s">
        <v>3110</v>
      </c>
      <c r="AP166">
        <v>0.140467706322951</v>
      </c>
      <c r="AQ166">
        <f>(Table2[[#This Row],[Sharpe Ratio]]-AVERAGE(Table2[Sharpe Ratio]))/_xlfn.STDEV.P(Table2[Sharpe Ratio])</f>
        <v>0.88106836740775873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4.4294833478873636</v>
      </c>
      <c r="AS166">
        <f>_xlfn.RANK.AVG(Table2[[#This Row],[1Y Return vs Nifty Z-Score]],Table2[1Y Return vs Nifty Z-Score])</f>
        <v>234</v>
      </c>
      <c r="AT166">
        <f>_xlfn.RANK.AVG(Table2[[#This Row],[6M Return vs Nifty Z-Score]],Table2[6M Return vs Nifty Z-Score])</f>
        <v>252</v>
      </c>
      <c r="AU166">
        <f>_xlfn.RANK.AVG(Table2[[#This Row],[Sharpe Ratio Z-Score]],Table2[Sharpe Ratio Z-Score])</f>
        <v>135</v>
      </c>
      <c r="AV166">
        <f>(Table2[[#This Row],[Rank 1Y]]+Table2[[#This Row],[Rank 6M]]+Table2[[#This Row],[Rank Sharpe]])/3</f>
        <v>207</v>
      </c>
    </row>
    <row r="167" spans="1:48" x14ac:dyDescent="0.3">
      <c r="A167" t="s">
        <v>1165</v>
      </c>
      <c r="B167" t="s">
        <v>1166</v>
      </c>
      <c r="C167" t="s">
        <v>3068</v>
      </c>
      <c r="D167" t="s">
        <v>958</v>
      </c>
      <c r="E167">
        <v>10225.748955700001</v>
      </c>
      <c r="F167">
        <v>1390.7</v>
      </c>
      <c r="G167">
        <v>58.869285785349597</v>
      </c>
      <c r="H167">
        <f>(Table2[[#This Row],[1Y Return vs Nifty]]-AVERAGE(Table2[1Y Return vs Nifty]))/_xlfn.STDEV.P(Table2[1Y Return vs Nifty])</f>
        <v>0.37690063335877799</v>
      </c>
      <c r="I167">
        <v>-7.6262211017657497</v>
      </c>
      <c r="J167">
        <f>(Table2[[#This Row],[1M Return vs Nifty]]-AVERAGE(Table2[1M Return vs Nifty]))/_xlfn.STDEV.P(Table2[1M Return vs Nifty])</f>
        <v>-0.71481795287352889</v>
      </c>
      <c r="K167">
        <v>35.905486499858803</v>
      </c>
      <c r="L167">
        <f>(Table2[[#This Row],[6M Return vs Nifty]]-AVERAGE(Table2[6M Return vs Nifty]))/_xlfn.STDEV.P(Table2[6M Return vs Nifty])</f>
        <v>0.97437053427491283</v>
      </c>
      <c r="M167">
        <v>-2.51431513670676</v>
      </c>
      <c r="N167">
        <f>(Table2[[#This Row],[1W Return vs Nifty]]-AVERAGE(Table2[1W Return vs Nifty]))/_xlfn.STDEV.P(Table2[1W Return vs Nifty])</f>
        <v>-0.42945081628284171</v>
      </c>
      <c r="O167">
        <v>1393.89</v>
      </c>
      <c r="P167">
        <v>1321.70630559901</v>
      </c>
      <c r="Q167">
        <v>1066.0335382088299</v>
      </c>
      <c r="R167">
        <v>48.957720566901202</v>
      </c>
      <c r="S167" s="1">
        <f>(Table2[[#This Row],[Close Price]]-Table2[[#This Row],[20D EMA]])/Table2[[#This Row],[20D EMA]]</f>
        <v>-2.2885593554728524E-3</v>
      </c>
      <c r="T167" s="1">
        <f>(Table2[[#This Row],[Close Price]]-Table2[[#This Row],[50D EMA]])/Table2[[#This Row],[50D EMA]]</f>
        <v>5.2200473061768039E-2</v>
      </c>
      <c r="U167" s="1">
        <f>(Table2[[#This Row],[Close Price]]-Table2[[#This Row],[200D EMA]])/Table2[[#This Row],[200D EMA]]</f>
        <v>0.3045555793082092</v>
      </c>
      <c r="V167">
        <v>1.20470271734918</v>
      </c>
      <c r="W167">
        <v>1344.75</v>
      </c>
      <c r="X167">
        <v>1400.75</v>
      </c>
      <c r="Y167">
        <v>1350</v>
      </c>
      <c r="Z167">
        <v>1434</v>
      </c>
      <c r="AA167">
        <v>1268.0999999999999</v>
      </c>
      <c r="AB167">
        <v>1591.25</v>
      </c>
      <c r="AC167" s="1">
        <f>(Table2[[#This Row],[Close Price]]/Table2[[#This Row],[Day Low]])-1</f>
        <v>3.416992005949071E-2</v>
      </c>
      <c r="AD167" s="1">
        <f>(Table2[[#This Row],[Day High]]/Table2[[#This Row],[Close Price]])-1</f>
        <v>7.2265765441863472E-3</v>
      </c>
      <c r="AE167" s="1">
        <f>(Table2[[#This Row],[Close Price]]/Table2[[#This Row],[Current Week Low]])-1</f>
        <v>3.0148148148148257E-2</v>
      </c>
      <c r="AF167" s="1">
        <f>(Table2[[#This Row],[Current Week High]]/Table2[[#This Row],[Close Price]])-1</f>
        <v>3.1135399439131239E-2</v>
      </c>
      <c r="AG167" s="1">
        <f>(Table2[[#This Row],[Close Price]]/Table2[[#This Row],[Current Month Low]])-1</f>
        <v>9.6680072549483631E-2</v>
      </c>
      <c r="AH167" s="1">
        <f>(Table2[[#This Row],[Current Month High]]/Table2[[#This Row],[Close Price]])-1</f>
        <v>0.14420795282951038</v>
      </c>
      <c r="AI167">
        <v>14.7922377723272</v>
      </c>
      <c r="AJ167">
        <v>111.310975609756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0.14000000000000001</v>
      </c>
      <c r="AM167" t="s">
        <v>3111</v>
      </c>
      <c r="AN167">
        <v>-1.63</v>
      </c>
      <c r="AO167" t="s">
        <v>3110</v>
      </c>
      <c r="AP167">
        <v>7.0385982152939994E-2</v>
      </c>
      <c r="AQ167">
        <f>(Table2[[#This Row],[Sharpe Ratio]]-AVERAGE(Table2[Sharpe Ratio]))/_xlfn.STDEV.P(Table2[Sharpe Ratio])</f>
        <v>8.2512000854272655E-2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0.2895143993315929</v>
      </c>
      <c r="AS167">
        <f>_xlfn.RANK.AVG(Table2[[#This Row],[1Y Return vs Nifty Z-Score]],Table2[1Y Return vs Nifty Z-Score])</f>
        <v>196</v>
      </c>
      <c r="AT167">
        <f>_xlfn.RANK.AVG(Table2[[#This Row],[6M Return vs Nifty Z-Score]],Table2[6M Return vs Nifty Z-Score])</f>
        <v>103</v>
      </c>
      <c r="AU167">
        <f>_xlfn.RANK.AVG(Table2[[#This Row],[Sharpe Ratio Z-Score]],Table2[Sharpe Ratio Z-Score])</f>
        <v>324</v>
      </c>
      <c r="AV167">
        <f>(Table2[[#This Row],[Rank 1Y]]+Table2[[#This Row],[Rank 6M]]+Table2[[#This Row],[Rank Sharpe]])/3</f>
        <v>207.66666666666666</v>
      </c>
    </row>
    <row r="168" spans="1:48" x14ac:dyDescent="0.3">
      <c r="A168" t="s">
        <v>548</v>
      </c>
      <c r="B168" t="s">
        <v>549</v>
      </c>
      <c r="C168" t="s">
        <v>3063</v>
      </c>
      <c r="D168" t="s">
        <v>18</v>
      </c>
      <c r="E168">
        <v>35760.025445908002</v>
      </c>
      <c r="F168">
        <v>204.04</v>
      </c>
      <c r="G168">
        <v>116.951813916595</v>
      </c>
      <c r="H168">
        <f>(Table2[[#This Row],[1Y Return vs Nifty]]-AVERAGE(Table2[1Y Return vs Nifty]))/_xlfn.STDEV.P(Table2[1Y Return vs Nifty])</f>
        <v>1.2534390629703562</v>
      </c>
      <c r="I168">
        <v>-14.106448627181599</v>
      </c>
      <c r="J168">
        <f>(Table2[[#This Row],[1M Return vs Nifty]]-AVERAGE(Table2[1M Return vs Nifty]))/_xlfn.STDEV.P(Table2[1M Return vs Nifty])</f>
        <v>-1.327637762895054</v>
      </c>
      <c r="K168">
        <v>-0.95354904689826503</v>
      </c>
      <c r="L168">
        <f>(Table2[[#This Row],[6M Return vs Nifty]]-AVERAGE(Table2[6M Return vs Nifty]))/_xlfn.STDEV.P(Table2[6M Return vs Nifty])</f>
        <v>-0.25883416333874326</v>
      </c>
      <c r="M168">
        <v>-3.5038131787146001</v>
      </c>
      <c r="N168">
        <f>(Table2[[#This Row],[1W Return vs Nifty]]-AVERAGE(Table2[1W Return vs Nifty]))/_xlfn.STDEV.P(Table2[1W Return vs Nifty])</f>
        <v>-0.61697904203229392</v>
      </c>
      <c r="O168">
        <v>212.24</v>
      </c>
      <c r="P168">
        <v>216.13049509355801</v>
      </c>
      <c r="Q168">
        <v>188.98553174044301</v>
      </c>
      <c r="R168">
        <v>38.5860024706326</v>
      </c>
      <c r="S168" s="1">
        <f>(Table2[[#This Row],[Close Price]]-Table2[[#This Row],[20D EMA]])/Table2[[#This Row],[20D EMA]]</f>
        <v>-3.8635506973237921E-2</v>
      </c>
      <c r="T168" s="1">
        <f>(Table2[[#This Row],[Close Price]]-Table2[[#This Row],[50D EMA]])/Table2[[#This Row],[50D EMA]]</f>
        <v>-5.5940718075551149E-2</v>
      </c>
      <c r="U168" s="1">
        <f>(Table2[[#This Row],[Close Price]]-Table2[[#This Row],[200D EMA]])/Table2[[#This Row],[200D EMA]]</f>
        <v>7.965936926977632E-2</v>
      </c>
      <c r="V168">
        <v>0.60823777002608903</v>
      </c>
      <c r="W168">
        <v>200.74</v>
      </c>
      <c r="X168">
        <v>208</v>
      </c>
      <c r="Y168">
        <v>198.5</v>
      </c>
      <c r="Z168">
        <v>210.95</v>
      </c>
      <c r="AA168">
        <v>197.88</v>
      </c>
      <c r="AB168">
        <v>223.38</v>
      </c>
      <c r="AC168" s="1">
        <f>(Table2[[#This Row],[Close Price]]/Table2[[#This Row],[Day Low]])-1</f>
        <v>1.6439175052306298E-2</v>
      </c>
      <c r="AD168" s="1">
        <f>(Table2[[#This Row],[Day High]]/Table2[[#This Row],[Close Price]])-1</f>
        <v>1.940795922368177E-2</v>
      </c>
      <c r="AE168" s="1">
        <f>(Table2[[#This Row],[Close Price]]/Table2[[#This Row],[Current Week Low]])-1</f>
        <v>2.7909319899244389E-2</v>
      </c>
      <c r="AF168" s="1">
        <f>(Table2[[#This Row],[Current Week High]]/Table2[[#This Row],[Close Price]])-1</f>
        <v>3.3865908645363652E-2</v>
      </c>
      <c r="AG168" s="1">
        <f>(Table2[[#This Row],[Close Price]]/Table2[[#This Row],[Current Month Low]])-1</f>
        <v>3.1129977764301486E-2</v>
      </c>
      <c r="AH168" s="1">
        <f>(Table2[[#This Row],[Current Month High]]/Table2[[#This Row],[Close Price]])-1</f>
        <v>9.4785336208586646E-2</v>
      </c>
      <c r="AI168">
        <v>39.639857101477197</v>
      </c>
      <c r="AJ168">
        <v>149.416014449127</v>
      </c>
      <c r="AK168" t="str">
        <f>IF(AND(Table2[[#This Row],[20D EMA]]&gt;Table2[[#This Row],[50D EMA]],Table2[[#This Row],[50D EMA]]&gt;Table2[[#This Row],[200D EMA]]),"Uptrend","Downtrend/NoTrend")</f>
        <v>Downtrend/NoTrend</v>
      </c>
      <c r="AL168">
        <v>-0.09</v>
      </c>
      <c r="AM168" t="s">
        <v>3110</v>
      </c>
      <c r="AN168">
        <v>-5.04</v>
      </c>
      <c r="AO168" t="s">
        <v>3110</v>
      </c>
      <c r="AP168">
        <v>0.131679520831647</v>
      </c>
      <c r="AQ168">
        <f>(Table2[[#This Row],[Sharpe Ratio]]-AVERAGE(Table2[Sharpe Ratio]))/_xlfn.STDEV.P(Table2[Sharpe Ratio])</f>
        <v>0.78093011370970211</v>
      </c>
      <c r="AR1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8">
        <f>_xlfn.RANK.AVG(Table2[[#This Row],[1Y Return vs Nifty Z-Score]],Table2[1Y Return vs Nifty Z-Score])</f>
        <v>77</v>
      </c>
      <c r="AT168">
        <f>_xlfn.RANK.AVG(Table2[[#This Row],[6M Return vs Nifty Z-Score]],Table2[6M Return vs Nifty Z-Score])</f>
        <v>393</v>
      </c>
      <c r="AU168">
        <f>_xlfn.RANK.AVG(Table2[[#This Row],[Sharpe Ratio Z-Score]],Table2[Sharpe Ratio Z-Score])</f>
        <v>154</v>
      </c>
      <c r="AV168">
        <f>(Table2[[#This Row],[Rank 1Y]]+Table2[[#This Row],[Rank 6M]]+Table2[[#This Row],[Rank Sharpe]])/3</f>
        <v>208</v>
      </c>
    </row>
    <row r="169" spans="1:48" x14ac:dyDescent="0.3">
      <c r="A169" t="s">
        <v>405</v>
      </c>
      <c r="B169" t="s">
        <v>406</v>
      </c>
      <c r="C169" t="s">
        <v>3072</v>
      </c>
      <c r="D169" t="s">
        <v>133</v>
      </c>
      <c r="E169">
        <v>57166.9462719</v>
      </c>
      <c r="F169">
        <v>694.25</v>
      </c>
      <c r="G169">
        <v>43.321421930028201</v>
      </c>
      <c r="H169">
        <f>(Table2[[#This Row],[1Y Return vs Nifty]]-AVERAGE(Table2[1Y Return vs Nifty]))/_xlfn.STDEV.P(Table2[1Y Return vs Nifty])</f>
        <v>0.14226380527920426</v>
      </c>
      <c r="I169">
        <v>-12.277438350231201</v>
      </c>
      <c r="J169">
        <f>(Table2[[#This Row],[1M Return vs Nifty]]-AVERAGE(Table2[1M Return vs Nifty]))/_xlfn.STDEV.P(Table2[1M Return vs Nifty])</f>
        <v>-1.1546725813405325</v>
      </c>
      <c r="K169">
        <v>8.0632494698642692</v>
      </c>
      <c r="L169">
        <f>(Table2[[#This Row],[6M Return vs Nifty]]-AVERAGE(Table2[6M Return vs Nifty]))/_xlfn.STDEV.P(Table2[6M Return vs Nifty])</f>
        <v>4.2843786812769138E-2</v>
      </c>
      <c r="M169">
        <v>-2.8925783296212502</v>
      </c>
      <c r="N169">
        <f>(Table2[[#This Row],[1W Return vs Nifty]]-AVERAGE(Table2[1W Return vs Nifty]))/_xlfn.STDEV.P(Table2[1W Return vs Nifty])</f>
        <v>-0.50113870491134194</v>
      </c>
      <c r="O169">
        <v>718.23</v>
      </c>
      <c r="P169">
        <v>743.73374684306805</v>
      </c>
      <c r="Q169">
        <v>653.27528823084504</v>
      </c>
      <c r="R169">
        <v>44.333547306477797</v>
      </c>
      <c r="S169" s="1">
        <f>(Table2[[#This Row],[Close Price]]-Table2[[#This Row],[20D EMA]])/Table2[[#This Row],[20D EMA]]</f>
        <v>-3.3387633487879952E-2</v>
      </c>
      <c r="T169" s="1">
        <f>(Table2[[#This Row],[Close Price]]-Table2[[#This Row],[50D EMA]])/Table2[[#This Row],[50D EMA]]</f>
        <v>-6.6534222835943721E-2</v>
      </c>
      <c r="U169" s="1">
        <f>(Table2[[#This Row],[Close Price]]-Table2[[#This Row],[200D EMA]])/Table2[[#This Row],[200D EMA]]</f>
        <v>6.2721968069724243E-2</v>
      </c>
      <c r="V169">
        <v>0.63539683454373797</v>
      </c>
      <c r="W169">
        <v>681.45</v>
      </c>
      <c r="X169">
        <v>698</v>
      </c>
      <c r="Y169">
        <v>631</v>
      </c>
      <c r="Z169">
        <v>699</v>
      </c>
      <c r="AA169">
        <v>631</v>
      </c>
      <c r="AB169">
        <v>754.9</v>
      </c>
      <c r="AC169" s="1">
        <f>(Table2[[#This Row],[Close Price]]/Table2[[#This Row],[Day Low]])-1</f>
        <v>1.8783476410594968E-2</v>
      </c>
      <c r="AD169" s="1">
        <f>(Table2[[#This Row],[Day High]]/Table2[[#This Row],[Close Price]])-1</f>
        <v>5.4015124234785272E-3</v>
      </c>
      <c r="AE169" s="1">
        <f>(Table2[[#This Row],[Close Price]]/Table2[[#This Row],[Current Week Low]])-1</f>
        <v>0.10023771790808245</v>
      </c>
      <c r="AF169" s="1">
        <f>(Table2[[#This Row],[Current Week High]]/Table2[[#This Row],[Close Price]])-1</f>
        <v>6.8419157364061345E-3</v>
      </c>
      <c r="AG169" s="1">
        <f>(Table2[[#This Row],[Close Price]]/Table2[[#This Row],[Current Month Low]])-1</f>
        <v>0.10023771790808245</v>
      </c>
      <c r="AH169" s="1">
        <f>(Table2[[#This Row],[Current Month High]]/Table2[[#This Row],[Close Price]])-1</f>
        <v>8.7360460929060135E-2</v>
      </c>
      <c r="AI169">
        <v>24.467928959342402</v>
      </c>
      <c r="AJ169">
        <v>71.159402085165098</v>
      </c>
      <c r="AK169" t="str">
        <f>IF(AND(Table2[[#This Row],[20D EMA]]&gt;Table2[[#This Row],[50D EMA]],Table2[[#This Row],[50D EMA]]&gt;Table2[[#This Row],[200D EMA]]),"Uptrend","Downtrend/NoTrend")</f>
        <v>Downtrend/NoTrend</v>
      </c>
      <c r="AL169">
        <v>0.09</v>
      </c>
      <c r="AM169" t="s">
        <v>3111</v>
      </c>
      <c r="AN169">
        <v>-9.19</v>
      </c>
      <c r="AO169" t="s">
        <v>3110</v>
      </c>
      <c r="AP169">
        <v>0.18057960613926699</v>
      </c>
      <c r="AQ169">
        <f>(Table2[[#This Row],[Sharpe Ratio]]-AVERAGE(Table2[Sharpe Ratio]))/_xlfn.STDEV.P(Table2[Sharpe Ratio])</f>
        <v>1.338129225316582</v>
      </c>
      <c r="AR1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9">
        <f>_xlfn.RANK.AVG(Table2[[#This Row],[1Y Return vs Nifty Z-Score]],Table2[1Y Return vs Nifty Z-Score])</f>
        <v>254</v>
      </c>
      <c r="AT169">
        <f>_xlfn.RANK.AVG(Table2[[#This Row],[6M Return vs Nifty Z-Score]],Table2[6M Return vs Nifty Z-Score])</f>
        <v>299</v>
      </c>
      <c r="AU169">
        <f>_xlfn.RANK.AVG(Table2[[#This Row],[Sharpe Ratio Z-Score]],Table2[Sharpe Ratio Z-Score])</f>
        <v>72</v>
      </c>
      <c r="AV169">
        <f>(Table2[[#This Row],[Rank 1Y]]+Table2[[#This Row],[Rank 6M]]+Table2[[#This Row],[Rank Sharpe]])/3</f>
        <v>208.33333333333334</v>
      </c>
    </row>
    <row r="170" spans="1:48" x14ac:dyDescent="0.3">
      <c r="A170" t="s">
        <v>280</v>
      </c>
      <c r="B170" t="s">
        <v>281</v>
      </c>
      <c r="C170" t="s">
        <v>3069</v>
      </c>
      <c r="D170" t="s">
        <v>54</v>
      </c>
      <c r="E170">
        <v>95656.252666785003</v>
      </c>
      <c r="F170">
        <v>2097.65</v>
      </c>
      <c r="G170">
        <v>68.546024334815797</v>
      </c>
      <c r="H170">
        <f>(Table2[[#This Row],[1Y Return vs Nifty]]-AVERAGE(Table2[1Y Return vs Nifty]))/_xlfn.STDEV.P(Table2[1Y Return vs Nifty])</f>
        <v>0.52293479345498828</v>
      </c>
      <c r="I170">
        <v>16.079424549271302</v>
      </c>
      <c r="J170">
        <f>(Table2[[#This Row],[1M Return vs Nifty]]-AVERAGE(Table2[1M Return vs Nifty]))/_xlfn.STDEV.P(Table2[1M Return vs Nifty])</f>
        <v>1.5269689608311512</v>
      </c>
      <c r="K170">
        <v>17.756155042116099</v>
      </c>
      <c r="L170">
        <f>(Table2[[#This Row],[6M Return vs Nifty]]-AVERAGE(Table2[6M Return vs Nifty]))/_xlfn.STDEV.P(Table2[6M Return vs Nifty])</f>
        <v>0.36714246983347065</v>
      </c>
      <c r="M170">
        <v>5.1389324494054804</v>
      </c>
      <c r="N170">
        <f>(Table2[[#This Row],[1W Return vs Nifty]]-AVERAGE(Table2[1W Return vs Nifty]))/_xlfn.STDEV.P(Table2[1W Return vs Nifty])</f>
        <v>1.0209815040607848</v>
      </c>
      <c r="O170">
        <v>1935.97</v>
      </c>
      <c r="P170">
        <v>1799.84242844648</v>
      </c>
      <c r="Q170">
        <v>1541.10464691421</v>
      </c>
      <c r="R170">
        <v>79.601874296574294</v>
      </c>
      <c r="S170" s="1">
        <f>(Table2[[#This Row],[Close Price]]-Table2[[#This Row],[20D EMA]])/Table2[[#This Row],[20D EMA]]</f>
        <v>8.3513690811324592E-2</v>
      </c>
      <c r="T170" s="1">
        <f>(Table2[[#This Row],[Close Price]]-Table2[[#This Row],[50D EMA]])/Table2[[#This Row],[50D EMA]]</f>
        <v>0.16546313546490313</v>
      </c>
      <c r="U170" s="1">
        <f>(Table2[[#This Row],[Close Price]]-Table2[[#This Row],[200D EMA]])/Table2[[#This Row],[200D EMA]]</f>
        <v>0.36113404381731889</v>
      </c>
      <c r="V170">
        <v>1.60912695215837</v>
      </c>
      <c r="W170">
        <v>2071.9</v>
      </c>
      <c r="X170">
        <v>2100.1999999999998</v>
      </c>
      <c r="Y170">
        <v>2087.5500000000002</v>
      </c>
      <c r="Z170">
        <v>2131.5500000000002</v>
      </c>
      <c r="AA170">
        <v>1900.05</v>
      </c>
      <c r="AB170">
        <v>2131.5500000000002</v>
      </c>
      <c r="AC170" s="1">
        <f>(Table2[[#This Row],[Close Price]]/Table2[[#This Row],[Day Low]])-1</f>
        <v>1.2428205994497787E-2</v>
      </c>
      <c r="AD170" s="1">
        <f>(Table2[[#This Row],[Day High]]/Table2[[#This Row],[Close Price]])-1</f>
        <v>1.2156460801371338E-3</v>
      </c>
      <c r="AE170" s="1">
        <f>(Table2[[#This Row],[Close Price]]/Table2[[#This Row],[Current Week Low]])-1</f>
        <v>4.8382074680846099E-3</v>
      </c>
      <c r="AF170" s="1">
        <f>(Table2[[#This Row],[Current Week High]]/Table2[[#This Row],[Close Price]])-1</f>
        <v>1.6160942006531176E-2</v>
      </c>
      <c r="AG170" s="1">
        <f>(Table2[[#This Row],[Close Price]]/Table2[[#This Row],[Current Month Low]])-1</f>
        <v>0.10399726322991509</v>
      </c>
      <c r="AH170" s="1">
        <f>(Table2[[#This Row],[Current Month High]]/Table2[[#This Row],[Close Price]])-1</f>
        <v>1.6160942006531176E-2</v>
      </c>
      <c r="AI170">
        <v>1.4945652173913</v>
      </c>
      <c r="AJ170">
        <v>97.124330420073306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0.12</v>
      </c>
      <c r="AM170" t="s">
        <v>3111</v>
      </c>
      <c r="AN170">
        <v>13.96</v>
      </c>
      <c r="AO170" t="s">
        <v>3111</v>
      </c>
      <c r="AP170">
        <v>9.6443072604954994E-2</v>
      </c>
      <c r="AQ170">
        <f>(Table2[[#This Row],[Sharpe Ratio]]-AVERAGE(Table2[Sharpe Ratio]))/_xlfn.STDEV.P(Table2[Sharpe Ratio])</f>
        <v>0.37942329578529416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3.8174510239656891</v>
      </c>
      <c r="AS170">
        <f>_xlfn.RANK.AVG(Table2[[#This Row],[1Y Return vs Nifty Z-Score]],Table2[1Y Return vs Nifty Z-Score])</f>
        <v>160</v>
      </c>
      <c r="AT170">
        <f>_xlfn.RANK.AVG(Table2[[#This Row],[6M Return vs Nifty Z-Score]],Table2[6M Return vs Nifty Z-Score])</f>
        <v>224</v>
      </c>
      <c r="AU170">
        <f>_xlfn.RANK.AVG(Table2[[#This Row],[Sharpe Ratio Z-Score]],Table2[Sharpe Ratio Z-Score])</f>
        <v>242</v>
      </c>
      <c r="AV170">
        <f>(Table2[[#This Row],[Rank 1Y]]+Table2[[#This Row],[Rank 6M]]+Table2[[#This Row],[Rank Sharpe]])/3</f>
        <v>208.66666666666666</v>
      </c>
    </row>
    <row r="171" spans="1:48" x14ac:dyDescent="0.3">
      <c r="A171" t="s">
        <v>154</v>
      </c>
      <c r="B171" t="s">
        <v>155</v>
      </c>
      <c r="C171" t="s">
        <v>3075</v>
      </c>
      <c r="D171" t="s">
        <v>156</v>
      </c>
      <c r="E171">
        <v>163276.18576687999</v>
      </c>
      <c r="F171">
        <v>4227.3999999999996</v>
      </c>
      <c r="G171">
        <v>41.473047761082597</v>
      </c>
      <c r="H171">
        <f>(Table2[[#This Row],[1Y Return vs Nifty]]-AVERAGE(Table2[1Y Return vs Nifty]))/_xlfn.STDEV.P(Table2[1Y Return vs Nifty])</f>
        <v>0.11436951342398081</v>
      </c>
      <c r="I171">
        <v>-1.2227245187159601</v>
      </c>
      <c r="J171">
        <f>(Table2[[#This Row],[1M Return vs Nifty]]-AVERAGE(Table2[1M Return vs Nifty]))/_xlfn.STDEV.P(Table2[1M Return vs Nifty])</f>
        <v>-0.10925440682408172</v>
      </c>
      <c r="K171">
        <v>26.359015215838902</v>
      </c>
      <c r="L171">
        <f>(Table2[[#This Row],[6M Return vs Nifty]]-AVERAGE(Table2[6M Return vs Nifty]))/_xlfn.STDEV.P(Table2[6M Return vs Nifty])</f>
        <v>0.65497115069220802</v>
      </c>
      <c r="M171">
        <v>-2.7570717231091</v>
      </c>
      <c r="N171">
        <f>(Table2[[#This Row],[1W Return vs Nifty]]-AVERAGE(Table2[1W Return vs Nifty]))/_xlfn.STDEV.P(Table2[1W Return vs Nifty])</f>
        <v>-0.47545769048003567</v>
      </c>
      <c r="O171">
        <v>4315.6099999999997</v>
      </c>
      <c r="P171">
        <v>4264.01324643726</v>
      </c>
      <c r="Q171">
        <v>3623.8257011732599</v>
      </c>
      <c r="R171">
        <v>37.206823526809899</v>
      </c>
      <c r="S171" s="1">
        <f>(Table2[[#This Row],[Close Price]]-Table2[[#This Row],[20D EMA]])/Table2[[#This Row],[20D EMA]]</f>
        <v>-2.0439752433607308E-2</v>
      </c>
      <c r="T171" s="1">
        <f>(Table2[[#This Row],[Close Price]]-Table2[[#This Row],[50D EMA]])/Table2[[#This Row],[50D EMA]]</f>
        <v>-8.58656958156781E-3</v>
      </c>
      <c r="U171" s="1">
        <f>(Table2[[#This Row],[Close Price]]-Table2[[#This Row],[200D EMA]])/Table2[[#This Row],[200D EMA]]</f>
        <v>0.16655721014157079</v>
      </c>
      <c r="V171">
        <v>0.76959632975320003</v>
      </c>
      <c r="W171">
        <v>4214.5</v>
      </c>
      <c r="X171">
        <v>4259</v>
      </c>
      <c r="Y171">
        <v>4219.45</v>
      </c>
      <c r="Z171">
        <v>4319.8500000000004</v>
      </c>
      <c r="AA171">
        <v>4162.95</v>
      </c>
      <c r="AB171">
        <v>4468.6000000000004</v>
      </c>
      <c r="AC171" s="1">
        <f>(Table2[[#This Row],[Close Price]]/Table2[[#This Row],[Day Low]])-1</f>
        <v>3.0608613121365646E-3</v>
      </c>
      <c r="AD171" s="1">
        <f>(Table2[[#This Row],[Day High]]/Table2[[#This Row],[Close Price]])-1</f>
        <v>7.475043762123379E-3</v>
      </c>
      <c r="AE171" s="1">
        <f>(Table2[[#This Row],[Close Price]]/Table2[[#This Row],[Current Week Low]])-1</f>
        <v>1.8841318181279654E-3</v>
      </c>
      <c r="AF171" s="1">
        <f>(Table2[[#This Row],[Current Week High]]/Table2[[#This Row],[Close Price]])-1</f>
        <v>2.1869234044566532E-2</v>
      </c>
      <c r="AG171" s="1">
        <f>(Table2[[#This Row],[Close Price]]/Table2[[#This Row],[Current Month Low]])-1</f>
        <v>1.5481809774318567E-2</v>
      </c>
      <c r="AH171" s="1">
        <f>(Table2[[#This Row],[Current Month High]]/Table2[[#This Row],[Close Price]])-1</f>
        <v>5.7056346690637527E-2</v>
      </c>
      <c r="AI171">
        <v>8.4237884115578794</v>
      </c>
      <c r="AJ171">
        <v>82.212269912357698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-0.03</v>
      </c>
      <c r="AM171" t="s">
        <v>3110</v>
      </c>
      <c r="AN171">
        <v>-5.92</v>
      </c>
      <c r="AO171" t="s">
        <v>3110</v>
      </c>
      <c r="AP171">
        <v>0.112986332349364</v>
      </c>
      <c r="AQ171">
        <f>(Table2[[#This Row],[Sharpe Ratio]]-AVERAGE(Table2[Sharpe Ratio]))/_xlfn.STDEV.P(Table2[Sharpe Ratio])</f>
        <v>0.56792786739654566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0.75255643420861706</v>
      </c>
      <c r="AS171">
        <f>_xlfn.RANK.AVG(Table2[[#This Row],[1Y Return vs Nifty Z-Score]],Table2[1Y Return vs Nifty Z-Score])</f>
        <v>268</v>
      </c>
      <c r="AT171">
        <f>_xlfn.RANK.AVG(Table2[[#This Row],[6M Return vs Nifty Z-Score]],Table2[6M Return vs Nifty Z-Score])</f>
        <v>157</v>
      </c>
      <c r="AU171">
        <f>_xlfn.RANK.AVG(Table2[[#This Row],[Sharpe Ratio Z-Score]],Table2[Sharpe Ratio Z-Score])</f>
        <v>204</v>
      </c>
      <c r="AV171">
        <f>(Table2[[#This Row],[Rank 1Y]]+Table2[[#This Row],[Rank 6M]]+Table2[[#This Row],[Rank Sharpe]])/3</f>
        <v>209.66666666666666</v>
      </c>
    </row>
    <row r="172" spans="1:48" x14ac:dyDescent="0.3">
      <c r="A172" t="s">
        <v>1875</v>
      </c>
      <c r="B172" t="s">
        <v>1876</v>
      </c>
      <c r="C172" t="s">
        <v>3064</v>
      </c>
      <c r="D172" t="s">
        <v>295</v>
      </c>
      <c r="E172">
        <v>3700.6628866199999</v>
      </c>
      <c r="F172">
        <v>1355.55</v>
      </c>
      <c r="G172">
        <v>48.507450490552202</v>
      </c>
      <c r="H172">
        <f>(Table2[[#This Row],[1Y Return vs Nifty]]-AVERAGE(Table2[1Y Return vs Nifty]))/_xlfn.STDEV.P(Table2[1Y Return vs Nifty])</f>
        <v>0.22052750137884289</v>
      </c>
      <c r="I172">
        <v>0.26923915050192099</v>
      </c>
      <c r="J172">
        <f>(Table2[[#This Row],[1M Return vs Nifty]]-AVERAGE(Table2[1M Return vs Nifty]))/_xlfn.STDEV.P(Table2[1M Return vs Nifty])</f>
        <v>3.1837073180772939E-2</v>
      </c>
      <c r="K172">
        <v>24.179786562437201</v>
      </c>
      <c r="L172">
        <f>(Table2[[#This Row],[6M Return vs Nifty]]-AVERAGE(Table2[6M Return vs Nifty]))/_xlfn.STDEV.P(Table2[6M Return vs Nifty])</f>
        <v>0.5820599913879948</v>
      </c>
      <c r="M172">
        <v>-2.0855373785186</v>
      </c>
      <c r="N172">
        <f>(Table2[[#This Row],[1W Return vs Nifty]]-AVERAGE(Table2[1W Return vs Nifty]))/_xlfn.STDEV.P(Table2[1W Return vs Nifty])</f>
        <v>-0.34818948091860641</v>
      </c>
      <c r="O172">
        <v>1357.7</v>
      </c>
      <c r="P172">
        <v>1344.8862185281801</v>
      </c>
      <c r="Q172">
        <v>1194.2871670755801</v>
      </c>
      <c r="R172">
        <v>43.871344641754199</v>
      </c>
      <c r="S172" s="1">
        <f>(Table2[[#This Row],[Close Price]]-Table2[[#This Row],[20D EMA]])/Table2[[#This Row],[20D EMA]]</f>
        <v>-1.5835604330854318E-3</v>
      </c>
      <c r="T172" s="1">
        <f>(Table2[[#This Row],[Close Price]]-Table2[[#This Row],[50D EMA]])/Table2[[#This Row],[50D EMA]]</f>
        <v>7.9291328328802112E-3</v>
      </c>
      <c r="U172" s="1">
        <f>(Table2[[#This Row],[Close Price]]-Table2[[#This Row],[200D EMA]])/Table2[[#This Row],[200D EMA]]</f>
        <v>0.1350285235998139</v>
      </c>
      <c r="V172">
        <v>0.59892165916698603</v>
      </c>
      <c r="W172">
        <v>1352.1</v>
      </c>
      <c r="X172">
        <v>1360</v>
      </c>
      <c r="Y172">
        <v>1350.25</v>
      </c>
      <c r="Z172">
        <v>1374</v>
      </c>
      <c r="AA172">
        <v>1345.5</v>
      </c>
      <c r="AB172">
        <v>1380.75</v>
      </c>
      <c r="AC172" s="1">
        <f>(Table2[[#This Row],[Close Price]]/Table2[[#This Row],[Day Low]])-1</f>
        <v>2.5515864211227424E-3</v>
      </c>
      <c r="AD172" s="1">
        <f>(Table2[[#This Row],[Day High]]/Table2[[#This Row],[Close Price]])-1</f>
        <v>3.2828003393456928E-3</v>
      </c>
      <c r="AE172" s="1">
        <f>(Table2[[#This Row],[Close Price]]/Table2[[#This Row],[Current Week Low]])-1</f>
        <v>3.9251990372153323E-3</v>
      </c>
      <c r="AF172" s="1">
        <f>(Table2[[#This Row],[Current Week High]]/Table2[[#This Row],[Close Price]])-1</f>
        <v>1.3610711519309593E-2</v>
      </c>
      <c r="AG172" s="1">
        <f>(Table2[[#This Row],[Close Price]]/Table2[[#This Row],[Current Month Low]])-1</f>
        <v>7.46934225195095E-3</v>
      </c>
      <c r="AH172" s="1">
        <f>(Table2[[#This Row],[Current Month High]]/Table2[[#This Row],[Close Price]])-1</f>
        <v>1.8590240123935065E-2</v>
      </c>
      <c r="AI172">
        <v>4.4241909892623799</v>
      </c>
      <c r="AJ172">
        <v>77.536849000982599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-0.11</v>
      </c>
      <c r="AM172" t="s">
        <v>3110</v>
      </c>
      <c r="AN172">
        <v>-0.66</v>
      </c>
      <c r="AO172" t="s">
        <v>3110</v>
      </c>
      <c r="AP172">
        <v>0.104505966860913</v>
      </c>
      <c r="AQ172">
        <f>(Table2[[#This Row],[Sharpe Ratio]]-AVERAGE(Table2[Sharpe Ratio]))/_xlfn.STDEV.P(Table2[Sharpe Ratio])</f>
        <v>0.47129711334896079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0.95753219837796499</v>
      </c>
      <c r="AS172">
        <f>_xlfn.RANK.AVG(Table2[[#This Row],[1Y Return vs Nifty Z-Score]],Table2[1Y Return vs Nifty Z-Score])</f>
        <v>238</v>
      </c>
      <c r="AT172">
        <f>_xlfn.RANK.AVG(Table2[[#This Row],[6M Return vs Nifty Z-Score]],Table2[6M Return vs Nifty Z-Score])</f>
        <v>172</v>
      </c>
      <c r="AU172">
        <f>_xlfn.RANK.AVG(Table2[[#This Row],[Sharpe Ratio Z-Score]],Table2[Sharpe Ratio Z-Score])</f>
        <v>220</v>
      </c>
      <c r="AV172">
        <f>(Table2[[#This Row],[Rank 1Y]]+Table2[[#This Row],[Rank 6M]]+Table2[[#This Row],[Rank Sharpe]])/3</f>
        <v>210</v>
      </c>
    </row>
    <row r="173" spans="1:48" x14ac:dyDescent="0.3">
      <c r="A173" t="s">
        <v>511</v>
      </c>
      <c r="B173" t="s">
        <v>512</v>
      </c>
      <c r="C173" t="s">
        <v>3069</v>
      </c>
      <c r="D173" t="s">
        <v>54</v>
      </c>
      <c r="E173">
        <v>39663.963355965003</v>
      </c>
      <c r="F173">
        <v>3175.35</v>
      </c>
      <c r="G173">
        <v>51.1149948856213</v>
      </c>
      <c r="H173">
        <f>(Table2[[#This Row],[1Y Return vs Nifty]]-AVERAGE(Table2[1Y Return vs Nifty]))/_xlfn.STDEV.P(Table2[1Y Return vs Nifty])</f>
        <v>0.25987862714306043</v>
      </c>
      <c r="I173">
        <v>39.7308177196917</v>
      </c>
      <c r="J173">
        <f>(Table2[[#This Row],[1M Return vs Nifty]]-AVERAGE(Table2[1M Return vs Nifty]))/_xlfn.STDEV.P(Table2[1M Return vs Nifty])</f>
        <v>3.763625345594634</v>
      </c>
      <c r="K173">
        <v>34.618465704927601</v>
      </c>
      <c r="L173">
        <f>(Table2[[#This Row],[6M Return vs Nifty]]-AVERAGE(Table2[6M Return vs Nifty]))/_xlfn.STDEV.P(Table2[6M Return vs Nifty])</f>
        <v>0.93131026243946968</v>
      </c>
      <c r="M173">
        <v>7.0203846191010397</v>
      </c>
      <c r="N173">
        <f>(Table2[[#This Row],[1W Return vs Nifty]]-AVERAGE(Table2[1W Return vs Nifty]))/_xlfn.STDEV.P(Table2[1W Return vs Nifty])</f>
        <v>1.3775515751844527</v>
      </c>
      <c r="O173">
        <v>2724.69</v>
      </c>
      <c r="P173">
        <v>2490.3948317888298</v>
      </c>
      <c r="Q173">
        <v>2188.57651599682</v>
      </c>
      <c r="R173">
        <v>92.846214428421604</v>
      </c>
      <c r="S173" s="1">
        <f>(Table2[[#This Row],[Close Price]]-Table2[[#This Row],[20D EMA]])/Table2[[#This Row],[20D EMA]]</f>
        <v>0.16539863250498216</v>
      </c>
      <c r="T173" s="1">
        <f>(Table2[[#This Row],[Close Price]]-Table2[[#This Row],[50D EMA]])/Table2[[#This Row],[50D EMA]]</f>
        <v>0.27503878480151378</v>
      </c>
      <c r="U173" s="1">
        <f>(Table2[[#This Row],[Close Price]]-Table2[[#This Row],[200D EMA]])/Table2[[#This Row],[200D EMA]]</f>
        <v>0.45087456471849197</v>
      </c>
      <c r="V173">
        <v>2.2122107502146999</v>
      </c>
      <c r="W173">
        <v>3175</v>
      </c>
      <c r="X173">
        <v>3389.85</v>
      </c>
      <c r="Y173">
        <v>2980</v>
      </c>
      <c r="Z173">
        <v>3189</v>
      </c>
      <c r="AA173">
        <v>2663.85</v>
      </c>
      <c r="AB173">
        <v>3189</v>
      </c>
      <c r="AC173" s="1">
        <f>(Table2[[#This Row],[Close Price]]/Table2[[#This Row],[Day Low]])-1</f>
        <v>1.1023622047234838E-4</v>
      </c>
      <c r="AD173" s="1">
        <f>(Table2[[#This Row],[Day High]]/Table2[[#This Row],[Close Price]])-1</f>
        <v>6.7551608484104131E-2</v>
      </c>
      <c r="AE173" s="1">
        <f>(Table2[[#This Row],[Close Price]]/Table2[[#This Row],[Current Week Low]])-1</f>
        <v>6.5553691275167747E-2</v>
      </c>
      <c r="AF173" s="1">
        <f>(Table2[[#This Row],[Current Week High]]/Table2[[#This Row],[Close Price]])-1</f>
        <v>4.2987387217157114E-3</v>
      </c>
      <c r="AG173" s="1">
        <f>(Table2[[#This Row],[Close Price]]/Table2[[#This Row],[Current Month Low]])-1</f>
        <v>0.19201531617771272</v>
      </c>
      <c r="AH173" s="1">
        <f>(Table2[[#This Row],[Current Month High]]/Table2[[#This Row],[Close Price]])-1</f>
        <v>4.2987387217157114E-3</v>
      </c>
      <c r="AI173">
        <v>0.57213646514206995</v>
      </c>
      <c r="AJ173">
        <v>85.900427259780002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0.13</v>
      </c>
      <c r="AM173" t="s">
        <v>3111</v>
      </c>
      <c r="AN173">
        <v>32.22</v>
      </c>
      <c r="AO173" t="s">
        <v>3111</v>
      </c>
      <c r="AP173">
        <v>7.7527019920225995E-2</v>
      </c>
      <c r="AQ173">
        <f>(Table2[[#This Row],[Sharpe Ratio]]-AVERAGE(Table2[Sharpe Ratio]))/_xlfn.STDEV.P(Table2[Sharpe Ratio])</f>
        <v>0.16388159100635571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6.496247401367973</v>
      </c>
      <c r="AS173">
        <f>_xlfn.RANK.AVG(Table2[[#This Row],[1Y Return vs Nifty Z-Score]],Table2[1Y Return vs Nifty Z-Score])</f>
        <v>224</v>
      </c>
      <c r="AT173">
        <f>_xlfn.RANK.AVG(Table2[[#This Row],[6M Return vs Nifty Z-Score]],Table2[6M Return vs Nifty Z-Score])</f>
        <v>107</v>
      </c>
      <c r="AU173">
        <f>_xlfn.RANK.AVG(Table2[[#This Row],[Sharpe Ratio Z-Score]],Table2[Sharpe Ratio Z-Score])</f>
        <v>300</v>
      </c>
      <c r="AV173">
        <f>(Table2[[#This Row],[Rank 1Y]]+Table2[[#This Row],[Rank 6M]]+Table2[[#This Row],[Rank Sharpe]])/3</f>
        <v>210.33333333333334</v>
      </c>
    </row>
    <row r="174" spans="1:48" x14ac:dyDescent="0.3">
      <c r="A174" t="s">
        <v>58</v>
      </c>
      <c r="B174" t="s">
        <v>59</v>
      </c>
      <c r="C174" t="s">
        <v>3070</v>
      </c>
      <c r="D174" t="s">
        <v>60</v>
      </c>
      <c r="E174">
        <v>387003.45452744002</v>
      </c>
      <c r="F174">
        <v>1053.45</v>
      </c>
      <c r="G174">
        <v>51.8705910603273</v>
      </c>
      <c r="H174">
        <f>(Table2[[#This Row],[1Y Return vs Nifty]]-AVERAGE(Table2[1Y Return vs Nifty]))/_xlfn.STDEV.P(Table2[1Y Return vs Nifty])</f>
        <v>0.27128152411925149</v>
      </c>
      <c r="I174">
        <v>6.0038158290143304</v>
      </c>
      <c r="J174">
        <f>(Table2[[#This Row],[1M Return vs Nifty]]-AVERAGE(Table2[1M Return vs Nifty]))/_xlfn.STDEV.P(Table2[1M Return vs Nifty])</f>
        <v>0.57414244392534797</v>
      </c>
      <c r="K174">
        <v>3.5255449127299898</v>
      </c>
      <c r="L174">
        <f>(Table2[[#This Row],[6M Return vs Nifty]]-AVERAGE(Table2[6M Return vs Nifty]))/_xlfn.STDEV.P(Table2[6M Return vs Nifty])</f>
        <v>-0.10897566514066724</v>
      </c>
      <c r="M174">
        <v>0.95316236472230398</v>
      </c>
      <c r="N174">
        <f>(Table2[[#This Row],[1W Return vs Nifty]]-AVERAGE(Table2[1W Return vs Nifty]))/_xlfn.STDEV.P(Table2[1W Return vs Nifty])</f>
        <v>0.22770046251067819</v>
      </c>
      <c r="O174">
        <v>1055.79</v>
      </c>
      <c r="P174">
        <v>1025.59024946417</v>
      </c>
      <c r="Q174">
        <v>902.30020072887805</v>
      </c>
      <c r="R174">
        <v>47.346496601886201</v>
      </c>
      <c r="S174" s="1">
        <f>(Table2[[#This Row],[Close Price]]-Table2[[#This Row],[20D EMA]])/Table2[[#This Row],[20D EMA]]</f>
        <v>-2.216349842298107E-3</v>
      </c>
      <c r="T174" s="1">
        <f>(Table2[[#This Row],[Close Price]]-Table2[[#This Row],[50D EMA]])/Table2[[#This Row],[50D EMA]]</f>
        <v>2.7164601604184151E-2</v>
      </c>
      <c r="U174" s="1">
        <f>(Table2[[#This Row],[Close Price]]-Table2[[#This Row],[200D EMA]])/Table2[[#This Row],[200D EMA]]</f>
        <v>0.16751608738313833</v>
      </c>
      <c r="V174">
        <v>1.2335756045858099</v>
      </c>
      <c r="W174">
        <v>1047</v>
      </c>
      <c r="X174">
        <v>1067.05</v>
      </c>
      <c r="Y174">
        <v>1048.2</v>
      </c>
      <c r="Z174">
        <v>1079.9000000000001</v>
      </c>
      <c r="AA174">
        <v>1008.4</v>
      </c>
      <c r="AB174">
        <v>1176</v>
      </c>
      <c r="AC174" s="1">
        <f>(Table2[[#This Row],[Close Price]]/Table2[[#This Row],[Day Low]])-1</f>
        <v>6.1604584527221729E-3</v>
      </c>
      <c r="AD174" s="1">
        <f>(Table2[[#This Row],[Day High]]/Table2[[#This Row],[Close Price]])-1</f>
        <v>1.2909962504152883E-2</v>
      </c>
      <c r="AE174" s="1">
        <f>(Table2[[#This Row],[Close Price]]/Table2[[#This Row],[Current Week Low]])-1</f>
        <v>5.0085861476818483E-3</v>
      </c>
      <c r="AF174" s="1">
        <f>(Table2[[#This Row],[Current Week High]]/Table2[[#This Row],[Close Price]])-1</f>
        <v>2.5107978546679899E-2</v>
      </c>
      <c r="AG174" s="1">
        <f>(Table2[[#This Row],[Close Price]]/Table2[[#This Row],[Current Month Low]])-1</f>
        <v>4.4674732249107674E-2</v>
      </c>
      <c r="AH174" s="1">
        <f>(Table2[[#This Row],[Current Month High]]/Table2[[#This Row],[Close Price]])-1</f>
        <v>0.11633205182970241</v>
      </c>
      <c r="AI174">
        <v>9.5572178599637496</v>
      </c>
      <c r="AJ174">
        <v>81.3837856059329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0.04</v>
      </c>
      <c r="AM174" t="s">
        <v>3111</v>
      </c>
      <c r="AN174">
        <v>-5.8</v>
      </c>
      <c r="AO174" t="s">
        <v>3110</v>
      </c>
      <c r="AP174">
        <v>0.17792019242940799</v>
      </c>
      <c r="AQ174">
        <f>(Table2[[#This Row],[Sharpe Ratio]]-AVERAGE(Table2[Sharpe Ratio]))/_xlfn.STDEV.P(Table2[Sharpe Ratio])</f>
        <v>1.3078261502358994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2.2719749156505102</v>
      </c>
      <c r="AS174">
        <f>_xlfn.RANK.AVG(Table2[[#This Row],[1Y Return vs Nifty Z-Score]],Table2[1Y Return vs Nifty Z-Score])</f>
        <v>220</v>
      </c>
      <c r="AT174">
        <f>_xlfn.RANK.AVG(Table2[[#This Row],[6M Return vs Nifty Z-Score]],Table2[6M Return vs Nifty Z-Score])</f>
        <v>342</v>
      </c>
      <c r="AU174">
        <f>_xlfn.RANK.AVG(Table2[[#This Row],[Sharpe Ratio Z-Score]],Table2[Sharpe Ratio Z-Score])</f>
        <v>74</v>
      </c>
      <c r="AV174">
        <f>(Table2[[#This Row],[Rank 1Y]]+Table2[[#This Row],[Rank 6M]]+Table2[[#This Row],[Rank Sharpe]])/3</f>
        <v>212</v>
      </c>
    </row>
    <row r="175" spans="1:48" x14ac:dyDescent="0.3">
      <c r="A175" t="s">
        <v>307</v>
      </c>
      <c r="B175" t="s">
        <v>308</v>
      </c>
      <c r="C175" t="s">
        <v>3069</v>
      </c>
      <c r="D175" t="s">
        <v>54</v>
      </c>
      <c r="E175">
        <v>88230.635743220002</v>
      </c>
      <c r="F175">
        <v>1505.8</v>
      </c>
      <c r="G175">
        <v>42.387735505113199</v>
      </c>
      <c r="H175">
        <f>(Table2[[#This Row],[1Y Return vs Nifty]]-AVERAGE(Table2[1Y Return vs Nifty]))/_xlfn.STDEV.P(Table2[1Y Return vs Nifty])</f>
        <v>0.12817330235213933</v>
      </c>
      <c r="I175">
        <v>8.6027791308636505</v>
      </c>
      <c r="J175">
        <f>(Table2[[#This Row],[1M Return vs Nifty]]-AVERAGE(Table2[1M Return vs Nifty]))/_xlfn.STDEV.P(Table2[1M Return vs Nifty])</f>
        <v>0.81992026432525877</v>
      </c>
      <c r="K175">
        <v>34.073037518780303</v>
      </c>
      <c r="L175">
        <f>(Table2[[#This Row],[6M Return vs Nifty]]-AVERAGE(Table2[6M Return vs Nifty]))/_xlfn.STDEV.P(Table2[6M Return vs Nifty])</f>
        <v>0.91306169485243949</v>
      </c>
      <c r="M175">
        <v>1.35670027454451</v>
      </c>
      <c r="N175">
        <f>(Table2[[#This Row],[1W Return vs Nifty]]-AVERAGE(Table2[1W Return vs Nifty]))/_xlfn.STDEV.P(Table2[1W Return vs Nifty])</f>
        <v>0.30417837862463565</v>
      </c>
      <c r="O175">
        <v>1411.67</v>
      </c>
      <c r="P175">
        <v>1325.72175501366</v>
      </c>
      <c r="Q175">
        <v>1130.95294189488</v>
      </c>
      <c r="R175">
        <v>73.209383556248397</v>
      </c>
      <c r="S175" s="1">
        <f>(Table2[[#This Row],[Close Price]]-Table2[[#This Row],[20D EMA]])/Table2[[#This Row],[20D EMA]]</f>
        <v>6.6679889775939055E-2</v>
      </c>
      <c r="T175" s="1">
        <f>(Table2[[#This Row],[Close Price]]-Table2[[#This Row],[50D EMA]])/Table2[[#This Row],[50D EMA]]</f>
        <v>0.13583411775911039</v>
      </c>
      <c r="U175" s="1">
        <f>(Table2[[#This Row],[Close Price]]-Table2[[#This Row],[200D EMA]])/Table2[[#This Row],[200D EMA]]</f>
        <v>0.33144355014194854</v>
      </c>
      <c r="V175">
        <v>1.0289870167224699</v>
      </c>
      <c r="W175">
        <v>1474.05</v>
      </c>
      <c r="X175">
        <v>1513.05</v>
      </c>
      <c r="Y175">
        <v>1440.6</v>
      </c>
      <c r="Z175">
        <v>1533.2</v>
      </c>
      <c r="AA175">
        <v>1395</v>
      </c>
      <c r="AB175">
        <v>1533.2</v>
      </c>
      <c r="AC175" s="1">
        <f>(Table2[[#This Row],[Close Price]]/Table2[[#This Row],[Day Low]])-1</f>
        <v>2.1539296496048355E-2</v>
      </c>
      <c r="AD175" s="1">
        <f>(Table2[[#This Row],[Day High]]/Table2[[#This Row],[Close Price]])-1</f>
        <v>4.8147164298046885E-3</v>
      </c>
      <c r="AE175" s="1">
        <f>(Table2[[#This Row],[Close Price]]/Table2[[#This Row],[Current Week Low]])-1</f>
        <v>4.5258919894488381E-2</v>
      </c>
      <c r="AF175" s="1">
        <f>(Table2[[#This Row],[Current Week High]]/Table2[[#This Row],[Close Price]])-1</f>
        <v>1.8196307610572449E-2</v>
      </c>
      <c r="AG175" s="1">
        <f>(Table2[[#This Row],[Close Price]]/Table2[[#This Row],[Current Month Low]])-1</f>
        <v>7.9426523297491114E-2</v>
      </c>
      <c r="AH175" s="1">
        <f>(Table2[[#This Row],[Current Month High]]/Table2[[#This Row],[Close Price]])-1</f>
        <v>1.8196307610572449E-2</v>
      </c>
      <c r="AI175">
        <v>1.92912847174715</v>
      </c>
      <c r="AJ175">
        <v>79.186075018386802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0.05</v>
      </c>
      <c r="AM175" t="s">
        <v>3111</v>
      </c>
      <c r="AN175">
        <v>8.6300000000000008</v>
      </c>
      <c r="AO175" t="s">
        <v>3111</v>
      </c>
      <c r="AP175">
        <v>8.5468296953532003E-2</v>
      </c>
      <c r="AQ175">
        <f>(Table2[[#This Row],[Sharpe Ratio]]-AVERAGE(Table2[Sharpe Ratio]))/_xlfn.STDEV.P(Table2[Sharpe Ratio])</f>
        <v>0.2543696234943626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2.4197032636488358</v>
      </c>
      <c r="AS175">
        <f>_xlfn.RANK.AVG(Table2[[#This Row],[1Y Return vs Nifty Z-Score]],Table2[1Y Return vs Nifty Z-Score])</f>
        <v>259</v>
      </c>
      <c r="AT175">
        <f>_xlfn.RANK.AVG(Table2[[#This Row],[6M Return vs Nifty Z-Score]],Table2[6M Return vs Nifty Z-Score])</f>
        <v>109</v>
      </c>
      <c r="AU175">
        <f>_xlfn.RANK.AVG(Table2[[#This Row],[Sharpe Ratio Z-Score]],Table2[Sharpe Ratio Z-Score])</f>
        <v>277</v>
      </c>
      <c r="AV175">
        <f>(Table2[[#This Row],[Rank 1Y]]+Table2[[#This Row],[Rank 6M]]+Table2[[#This Row],[Rank Sharpe]])/3</f>
        <v>215</v>
      </c>
    </row>
    <row r="176" spans="1:48" x14ac:dyDescent="0.3">
      <c r="A176" t="s">
        <v>857</v>
      </c>
      <c r="B176" t="s">
        <v>858</v>
      </c>
      <c r="C176" t="s">
        <v>3065</v>
      </c>
      <c r="D176" t="s">
        <v>590</v>
      </c>
      <c r="E176">
        <v>17415.415707804899</v>
      </c>
      <c r="F176">
        <v>1016.35</v>
      </c>
      <c r="G176">
        <v>144.01807580802401</v>
      </c>
      <c r="H176">
        <f>(Table2[[#This Row],[1Y Return vs Nifty]]-AVERAGE(Table2[1Y Return vs Nifty]))/_xlfn.STDEV.P(Table2[1Y Return vs Nifty])</f>
        <v>1.6619030099969023</v>
      </c>
      <c r="I176">
        <v>36.773209738737201</v>
      </c>
      <c r="J176">
        <f>(Table2[[#This Row],[1M Return vs Nifty]]-AVERAGE(Table2[1M Return vs Nifty]))/_xlfn.STDEV.P(Table2[1M Return vs Nifty])</f>
        <v>3.48393134505252</v>
      </c>
      <c r="K176">
        <v>50.963686165140203</v>
      </c>
      <c r="L176">
        <f>(Table2[[#This Row],[6M Return vs Nifty]]-AVERAGE(Table2[6M Return vs Nifty]))/_xlfn.STDEV.P(Table2[6M Return vs Nifty])</f>
        <v>1.4781776005578291</v>
      </c>
      <c r="M176">
        <v>20.334976179061702</v>
      </c>
      <c r="N176">
        <f>(Table2[[#This Row],[1W Return vs Nifty]]-AVERAGE(Table2[1W Return vs Nifty]))/_xlfn.STDEV.P(Table2[1W Return vs Nifty])</f>
        <v>3.9009135484447008</v>
      </c>
      <c r="O176">
        <v>868.18</v>
      </c>
      <c r="P176">
        <v>787.20771364988104</v>
      </c>
      <c r="Q176">
        <v>650.12515648061606</v>
      </c>
      <c r="R176">
        <v>72.606774602631404</v>
      </c>
      <c r="S176" s="1">
        <f>(Table2[[#This Row],[Close Price]]-Table2[[#This Row],[20D EMA]])/Table2[[#This Row],[20D EMA]]</f>
        <v>0.17066737312538885</v>
      </c>
      <c r="T176" s="1">
        <f>(Table2[[#This Row],[Close Price]]-Table2[[#This Row],[50D EMA]])/Table2[[#This Row],[50D EMA]]</f>
        <v>0.2910823692106661</v>
      </c>
      <c r="U176" s="1">
        <f>(Table2[[#This Row],[Close Price]]-Table2[[#This Row],[200D EMA]])/Table2[[#This Row],[200D EMA]]</f>
        <v>0.56331437088499003</v>
      </c>
      <c r="V176">
        <v>2.7267117337917499</v>
      </c>
      <c r="W176">
        <v>980.05</v>
      </c>
      <c r="X176">
        <v>1030</v>
      </c>
      <c r="Y176">
        <v>996</v>
      </c>
      <c r="Z176">
        <v>1059.8499999999999</v>
      </c>
      <c r="AA176">
        <v>810.6</v>
      </c>
      <c r="AB176">
        <v>1090.8</v>
      </c>
      <c r="AC176" s="1">
        <f>(Table2[[#This Row],[Close Price]]/Table2[[#This Row],[Day Low]])-1</f>
        <v>3.7038926585378329E-2</v>
      </c>
      <c r="AD176" s="1">
        <f>(Table2[[#This Row],[Day High]]/Table2[[#This Row],[Close Price]])-1</f>
        <v>1.3430412751512799E-2</v>
      </c>
      <c r="AE176" s="1">
        <f>(Table2[[#This Row],[Close Price]]/Table2[[#This Row],[Current Week Low]])-1</f>
        <v>2.0431726907630621E-2</v>
      </c>
      <c r="AF176" s="1">
        <f>(Table2[[#This Row],[Current Week High]]/Table2[[#This Row],[Close Price]])-1</f>
        <v>4.2800216460864737E-2</v>
      </c>
      <c r="AG176" s="1">
        <f>(Table2[[#This Row],[Close Price]]/Table2[[#This Row],[Current Month Low]])-1</f>
        <v>0.25382432765852458</v>
      </c>
      <c r="AH176" s="1">
        <f>(Table2[[#This Row],[Current Month High]]/Table2[[#This Row],[Close Price]])-1</f>
        <v>7.3252324494514687E-2</v>
      </c>
      <c r="AI176">
        <v>6.8312031732040399</v>
      </c>
      <c r="AJ176">
        <v>172.28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0.32</v>
      </c>
      <c r="AM176" t="s">
        <v>3111</v>
      </c>
      <c r="AN176">
        <v>31.18</v>
      </c>
      <c r="AO176" t="s">
        <v>3111</v>
      </c>
      <c r="AQ176">
        <f>(Table2[[#This Row],[Sharpe Ratio]]-AVERAGE(Table2[Sharpe Ratio]))/_xlfn.STDEV.P(Table2[Sharpe Ratio])</f>
        <v>-0.71951127739723697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9.8054142266547153</v>
      </c>
      <c r="AS176">
        <f>_xlfn.RANK.AVG(Table2[[#This Row],[1Y Return vs Nifty Z-Score]],Table2[1Y Return vs Nifty Z-Score])</f>
        <v>42</v>
      </c>
      <c r="AT176">
        <f>_xlfn.RANK.AVG(Table2[[#This Row],[6M Return vs Nifty Z-Score]],Table2[6M Return vs Nifty Z-Score])</f>
        <v>63</v>
      </c>
      <c r="AU176">
        <f>_xlfn.RANK.AVG(Table2[[#This Row],[Sharpe Ratio Z-Score]],Table2[Sharpe Ratio Z-Score])</f>
        <v>542.5</v>
      </c>
      <c r="AV176">
        <f>(Table2[[#This Row],[Rank 1Y]]+Table2[[#This Row],[Rank 6M]]+Table2[[#This Row],[Rank Sharpe]])/3</f>
        <v>215.83333333333334</v>
      </c>
    </row>
    <row r="177" spans="1:48" x14ac:dyDescent="0.3">
      <c r="A177" t="s">
        <v>210</v>
      </c>
      <c r="B177" t="s">
        <v>211</v>
      </c>
      <c r="C177" t="s">
        <v>3070</v>
      </c>
      <c r="D177" t="s">
        <v>212</v>
      </c>
      <c r="E177">
        <v>122449.93408362</v>
      </c>
      <c r="F177">
        <v>180.7</v>
      </c>
      <c r="G177">
        <v>69.719077498693906</v>
      </c>
      <c r="H177">
        <f>(Table2[[#This Row],[1Y Return vs Nifty]]-AVERAGE(Table2[1Y Return vs Nifty]))/_xlfn.STDEV.P(Table2[1Y Return vs Nifty])</f>
        <v>0.54063764164701589</v>
      </c>
      <c r="I177">
        <v>-4.1766223470406398</v>
      </c>
      <c r="J177">
        <f>(Table2[[#This Row],[1M Return vs Nifty]]-AVERAGE(Table2[1M Return vs Nifty]))/_xlfn.STDEV.P(Table2[1M Return vs Nifty])</f>
        <v>-0.38859754699580901</v>
      </c>
      <c r="K177">
        <v>43.884073800610899</v>
      </c>
      <c r="L177">
        <f>(Table2[[#This Row],[6M Return vs Nifty]]-AVERAGE(Table2[6M Return vs Nifty]))/_xlfn.STDEV.P(Table2[6M Return vs Nifty])</f>
        <v>1.241312715307477</v>
      </c>
      <c r="M177">
        <v>1.38894492840387</v>
      </c>
      <c r="N177">
        <f>(Table2[[#This Row],[1W Return vs Nifty]]-AVERAGE(Table2[1W Return vs Nifty]))/_xlfn.STDEV.P(Table2[1W Return vs Nifty])</f>
        <v>0.31028933839559303</v>
      </c>
      <c r="O177">
        <v>188.11</v>
      </c>
      <c r="P177">
        <v>181.03158982140101</v>
      </c>
      <c r="Q177">
        <v>140.66666810611599</v>
      </c>
      <c r="R177">
        <v>38.031301877731899</v>
      </c>
      <c r="S177" s="1">
        <f>(Table2[[#This Row],[Close Price]]-Table2[[#This Row],[20D EMA]])/Table2[[#This Row],[20D EMA]]</f>
        <v>-3.9391845196959353E-2</v>
      </c>
      <c r="T177" s="1">
        <f>(Table2[[#This Row],[Close Price]]-Table2[[#This Row],[50D EMA]])/Table2[[#This Row],[50D EMA]]</f>
        <v>-1.8316682835750311E-3</v>
      </c>
      <c r="U177" s="1">
        <f>(Table2[[#This Row],[Close Price]]-Table2[[#This Row],[200D EMA]])/Table2[[#This Row],[200D EMA]]</f>
        <v>0.2845971432527547</v>
      </c>
      <c r="V177">
        <v>0.82408954100510501</v>
      </c>
      <c r="W177">
        <v>183.65</v>
      </c>
      <c r="X177">
        <v>188.79</v>
      </c>
      <c r="Y177">
        <v>177.7</v>
      </c>
      <c r="Z177">
        <v>189.97</v>
      </c>
      <c r="AA177">
        <v>170.31</v>
      </c>
      <c r="AB177">
        <v>198</v>
      </c>
      <c r="AC177" s="1">
        <f>(Table2[[#This Row],[Close Price]]/Table2[[#This Row],[Day Low]])-1</f>
        <v>-1.6063163626463428E-2</v>
      </c>
      <c r="AD177" s="1">
        <f>(Table2[[#This Row],[Day High]]/Table2[[#This Row],[Close Price]])-1</f>
        <v>4.4770337576093056E-2</v>
      </c>
      <c r="AE177" s="1">
        <f>(Table2[[#This Row],[Close Price]]/Table2[[#This Row],[Current Week Low]])-1</f>
        <v>1.6882386043894249E-2</v>
      </c>
      <c r="AF177" s="1">
        <f>(Table2[[#This Row],[Current Week High]]/Table2[[#This Row],[Close Price]])-1</f>
        <v>5.1300498063088007E-2</v>
      </c>
      <c r="AG177" s="1">
        <f>(Table2[[#This Row],[Close Price]]/Table2[[#This Row],[Current Month Low]])-1</f>
        <v>6.1006400093946311E-2</v>
      </c>
      <c r="AH177" s="1">
        <f>(Table2[[#This Row],[Current Month High]]/Table2[[#This Row],[Close Price]])-1</f>
        <v>9.5738793580520287E-2</v>
      </c>
      <c r="AI177">
        <v>10.982413261782</v>
      </c>
      <c r="AJ177">
        <v>116.831797235023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0.23</v>
      </c>
      <c r="AM177" t="s">
        <v>3111</v>
      </c>
      <c r="AN177">
        <v>-7.99</v>
      </c>
      <c r="AO177" t="s">
        <v>3110</v>
      </c>
      <c r="AP177">
        <v>4.0131274591328002E-2</v>
      </c>
      <c r="AQ177">
        <f>(Table2[[#This Row],[Sharpe Ratio]]-AVERAGE(Table2[Sharpe Ratio]))/_xlfn.STDEV.P(Table2[Sharpe Ratio])</f>
        <v>-0.26222965080557065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1.4414124975487064</v>
      </c>
      <c r="AS177">
        <f>_xlfn.RANK.AVG(Table2[[#This Row],[1Y Return vs Nifty Z-Score]],Table2[1Y Return vs Nifty Z-Score])</f>
        <v>154</v>
      </c>
      <c r="AT177">
        <f>_xlfn.RANK.AVG(Table2[[#This Row],[6M Return vs Nifty Z-Score]],Table2[6M Return vs Nifty Z-Score])</f>
        <v>84</v>
      </c>
      <c r="AU177">
        <f>_xlfn.RANK.AVG(Table2[[#This Row],[Sharpe Ratio Z-Score]],Table2[Sharpe Ratio Z-Score])</f>
        <v>413</v>
      </c>
      <c r="AV177">
        <f>(Table2[[#This Row],[Rank 1Y]]+Table2[[#This Row],[Rank 6M]]+Table2[[#This Row],[Rank Sharpe]])/3</f>
        <v>217</v>
      </c>
    </row>
    <row r="178" spans="1:48" x14ac:dyDescent="0.3">
      <c r="A178" t="s">
        <v>609</v>
      </c>
      <c r="B178" t="s">
        <v>610</v>
      </c>
      <c r="C178" t="s">
        <v>3072</v>
      </c>
      <c r="D178" t="s">
        <v>611</v>
      </c>
      <c r="E178">
        <v>30263.016705900001</v>
      </c>
      <c r="F178">
        <v>312.95</v>
      </c>
      <c r="G178">
        <v>73.337663711686702</v>
      </c>
      <c r="H178">
        <f>(Table2[[#This Row],[1Y Return vs Nifty]]-AVERAGE(Table2[1Y Return vs Nifty]))/_xlfn.STDEV.P(Table2[1Y Return vs Nifty])</f>
        <v>0.59524666054825293</v>
      </c>
      <c r="I178">
        <v>-7.9291581259562296</v>
      </c>
      <c r="J178">
        <f>(Table2[[#This Row],[1M Return vs Nifty]]-AVERAGE(Table2[1M Return vs Nifty]))/_xlfn.STDEV.P(Table2[1M Return vs Nifty])</f>
        <v>-0.74346599167846006</v>
      </c>
      <c r="K178">
        <v>12.1468024064477</v>
      </c>
      <c r="L178">
        <f>(Table2[[#This Row],[6M Return vs Nifty]]-AVERAGE(Table2[6M Return vs Nifty]))/_xlfn.STDEV.P(Table2[6M Return vs Nifty])</f>
        <v>0.17946854081536787</v>
      </c>
      <c r="M178">
        <v>1.50280419769969</v>
      </c>
      <c r="N178">
        <f>(Table2[[#This Row],[1W Return vs Nifty]]-AVERAGE(Table2[1W Return vs Nifty]))/_xlfn.STDEV.P(Table2[1W Return vs Nifty])</f>
        <v>0.33186778105006071</v>
      </c>
      <c r="O178">
        <v>309.92</v>
      </c>
      <c r="P178">
        <v>321.38784443227399</v>
      </c>
      <c r="Q178">
        <v>283.74885540630601</v>
      </c>
      <c r="R178">
        <v>57.1722754703775</v>
      </c>
      <c r="S178" s="1">
        <f>(Table2[[#This Row],[Close Price]]-Table2[[#This Row],[20D EMA]])/Table2[[#This Row],[20D EMA]]</f>
        <v>9.7767165720184963E-3</v>
      </c>
      <c r="T178" s="1">
        <f>(Table2[[#This Row],[Close Price]]-Table2[[#This Row],[50D EMA]])/Table2[[#This Row],[50D EMA]]</f>
        <v>-2.6254398162380128E-2</v>
      </c>
      <c r="U178" s="1">
        <f>(Table2[[#This Row],[Close Price]]-Table2[[#This Row],[200D EMA]])/Table2[[#This Row],[200D EMA]]</f>
        <v>0.10291193792440236</v>
      </c>
      <c r="V178">
        <v>0.52448316564305797</v>
      </c>
      <c r="W178">
        <v>295.10000000000002</v>
      </c>
      <c r="X178">
        <v>317.3</v>
      </c>
      <c r="Y178">
        <v>298</v>
      </c>
      <c r="Z178">
        <v>319.5</v>
      </c>
      <c r="AA178">
        <v>282.10000000000002</v>
      </c>
      <c r="AB178">
        <v>329.7</v>
      </c>
      <c r="AC178" s="1">
        <f>(Table2[[#This Row],[Close Price]]/Table2[[#This Row],[Day Low]])-1</f>
        <v>6.0487970179599948E-2</v>
      </c>
      <c r="AD178" s="1">
        <f>(Table2[[#This Row],[Day High]]/Table2[[#This Row],[Close Price]])-1</f>
        <v>1.3899984023006962E-2</v>
      </c>
      <c r="AE178" s="1">
        <f>(Table2[[#This Row],[Close Price]]/Table2[[#This Row],[Current Week Low]])-1</f>
        <v>5.0167785234899398E-2</v>
      </c>
      <c r="AF178" s="1">
        <f>(Table2[[#This Row],[Current Week High]]/Table2[[#This Row],[Close Price]])-1</f>
        <v>2.0929861000159811E-2</v>
      </c>
      <c r="AG178" s="1">
        <f>(Table2[[#This Row],[Close Price]]/Table2[[#This Row],[Current Month Low]])-1</f>
        <v>0.10935838355193184</v>
      </c>
      <c r="AH178" s="1">
        <f>(Table2[[#This Row],[Current Month High]]/Table2[[#This Row],[Close Price]])-1</f>
        <v>5.3522926985141384E-2</v>
      </c>
      <c r="AI178">
        <v>37.341040462427699</v>
      </c>
      <c r="AJ178">
        <v>124.093264248704</v>
      </c>
      <c r="AK178" t="str">
        <f>IF(AND(Table2[[#This Row],[20D EMA]]&gt;Table2[[#This Row],[50D EMA]],Table2[[#This Row],[50D EMA]]&gt;Table2[[#This Row],[200D EMA]]),"Uptrend","Downtrend/NoTrend")</f>
        <v>Downtrend/NoTrend</v>
      </c>
      <c r="AL178">
        <v>-7.0000000000000007E-2</v>
      </c>
      <c r="AM178" t="s">
        <v>3110</v>
      </c>
      <c r="AN178">
        <v>-0.78</v>
      </c>
      <c r="AO178" t="s">
        <v>3110</v>
      </c>
      <c r="AP178">
        <v>9.6936713179761005E-2</v>
      </c>
      <c r="AQ178">
        <f>(Table2[[#This Row],[Sharpe Ratio]]-AVERAGE(Table2[Sharpe Ratio]))/_xlfn.STDEV.P(Table2[Sharpe Ratio])</f>
        <v>0.38504815488328342</v>
      </c>
      <c r="AR1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8">
        <f>_xlfn.RANK.AVG(Table2[[#This Row],[1Y Return vs Nifty Z-Score]],Table2[1Y Return vs Nifty Z-Score])</f>
        <v>144</v>
      </c>
      <c r="AT178">
        <f>_xlfn.RANK.AVG(Table2[[#This Row],[6M Return vs Nifty Z-Score]],Table2[6M Return vs Nifty Z-Score])</f>
        <v>268</v>
      </c>
      <c r="AU178">
        <f>_xlfn.RANK.AVG(Table2[[#This Row],[Sharpe Ratio Z-Score]],Table2[Sharpe Ratio Z-Score])</f>
        <v>239</v>
      </c>
      <c r="AV178">
        <f>(Table2[[#This Row],[Rank 1Y]]+Table2[[#This Row],[Rank 6M]]+Table2[[#This Row],[Rank Sharpe]])/3</f>
        <v>217</v>
      </c>
    </row>
    <row r="179" spans="1:48" x14ac:dyDescent="0.3">
      <c r="A179" t="s">
        <v>1134</v>
      </c>
      <c r="B179" t="s">
        <v>1135</v>
      </c>
      <c r="C179" t="s">
        <v>3072</v>
      </c>
      <c r="D179" t="s">
        <v>133</v>
      </c>
      <c r="E179">
        <v>10562.62856825</v>
      </c>
      <c r="F179">
        <v>299.75</v>
      </c>
      <c r="G179">
        <v>18.617489250601601</v>
      </c>
      <c r="H179">
        <f>(Table2[[#This Row],[1Y Return vs Nifty]]-AVERAGE(Table2[1Y Return vs Nifty]))/_xlfn.STDEV.P(Table2[1Y Return vs Nifty])</f>
        <v>-0.23054962162819018</v>
      </c>
      <c r="I179">
        <v>1.5968461023735701</v>
      </c>
      <c r="J179">
        <f>(Table2[[#This Row],[1M Return vs Nifty]]-AVERAGE(Table2[1M Return vs Nifty]))/_xlfn.STDEV.P(Table2[1M Return vs Nifty])</f>
        <v>0.15738572665602735</v>
      </c>
      <c r="K179">
        <v>23.988707762362498</v>
      </c>
      <c r="L179">
        <f>(Table2[[#This Row],[6M Return vs Nifty]]-AVERAGE(Table2[6M Return vs Nifty]))/_xlfn.STDEV.P(Table2[6M Return vs Nifty])</f>
        <v>0.57566700604882104</v>
      </c>
      <c r="M179">
        <v>8.5100385844912498</v>
      </c>
      <c r="N179">
        <f>(Table2[[#This Row],[1W Return vs Nifty]]-AVERAGE(Table2[1W Return vs Nifty]))/_xlfn.STDEV.P(Table2[1W Return vs Nifty])</f>
        <v>1.659868622061488</v>
      </c>
      <c r="O179">
        <v>271.37</v>
      </c>
      <c r="P179">
        <v>258.20110497322003</v>
      </c>
      <c r="Q179">
        <v>232.11391196418199</v>
      </c>
      <c r="R179">
        <v>71.601421347557803</v>
      </c>
      <c r="S179" s="1">
        <f>(Table2[[#This Row],[Close Price]]-Table2[[#This Row],[20D EMA]])/Table2[[#This Row],[20D EMA]]</f>
        <v>0.10458046209971623</v>
      </c>
      <c r="T179" s="1">
        <f>(Table2[[#This Row],[Close Price]]-Table2[[#This Row],[50D EMA]])/Table2[[#This Row],[50D EMA]]</f>
        <v>0.16091679790095911</v>
      </c>
      <c r="U179" s="1">
        <f>(Table2[[#This Row],[Close Price]]-Table2[[#This Row],[200D EMA]])/Table2[[#This Row],[200D EMA]]</f>
        <v>0.29139178889999096</v>
      </c>
      <c r="V179">
        <v>1.14848930660301</v>
      </c>
      <c r="W179">
        <v>306</v>
      </c>
      <c r="X179">
        <v>336</v>
      </c>
      <c r="Y179">
        <v>271.2</v>
      </c>
      <c r="Z179">
        <v>307.55</v>
      </c>
      <c r="AA179">
        <v>245</v>
      </c>
      <c r="AB179">
        <v>307.55</v>
      </c>
      <c r="AC179" s="1">
        <f>(Table2[[#This Row],[Close Price]]/Table2[[#This Row],[Day Low]])-1</f>
        <v>-2.0424836601307228E-2</v>
      </c>
      <c r="AD179" s="1">
        <f>(Table2[[#This Row],[Day High]]/Table2[[#This Row],[Close Price]])-1</f>
        <v>0.12093411175979973</v>
      </c>
      <c r="AE179" s="1">
        <f>(Table2[[#This Row],[Close Price]]/Table2[[#This Row],[Current Week Low]])-1</f>
        <v>0.10527286135693226</v>
      </c>
      <c r="AF179" s="1">
        <f>(Table2[[#This Row],[Current Week High]]/Table2[[#This Row],[Close Price]])-1</f>
        <v>2.602168473728117E-2</v>
      </c>
      <c r="AG179" s="1">
        <f>(Table2[[#This Row],[Close Price]]/Table2[[#This Row],[Current Month Low]])-1</f>
        <v>0.22346938775510194</v>
      </c>
      <c r="AH179" s="1">
        <f>(Table2[[#This Row],[Current Month High]]/Table2[[#This Row],[Close Price]])-1</f>
        <v>2.602168473728117E-2</v>
      </c>
      <c r="AI179">
        <v>7.6895371871060698</v>
      </c>
      <c r="AJ179">
        <v>54.036061026352201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0.26</v>
      </c>
      <c r="AM179" t="s">
        <v>3111</v>
      </c>
      <c r="AN179">
        <v>8.98</v>
      </c>
      <c r="AO179" t="s">
        <v>3111</v>
      </c>
      <c r="AP179">
        <v>0.148470302444626</v>
      </c>
      <c r="AQ179">
        <f>(Table2[[#This Row],[Sharpe Ratio]]-AVERAGE(Table2[Sharpe Ratio]))/_xlfn.STDEV.P(Table2[Sharpe Ratio])</f>
        <v>0.97225510913827129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3.1346268422764174</v>
      </c>
      <c r="AS179">
        <f>_xlfn.RANK.AVG(Table2[[#This Row],[1Y Return vs Nifty Z-Score]],Table2[1Y Return vs Nifty Z-Score])</f>
        <v>359</v>
      </c>
      <c r="AT179">
        <f>_xlfn.RANK.AVG(Table2[[#This Row],[6M Return vs Nifty Z-Score]],Table2[6M Return vs Nifty Z-Score])</f>
        <v>174</v>
      </c>
      <c r="AU179">
        <f>_xlfn.RANK.AVG(Table2[[#This Row],[Sharpe Ratio Z-Score]],Table2[Sharpe Ratio Z-Score])</f>
        <v>120</v>
      </c>
      <c r="AV179">
        <f>(Table2[[#This Row],[Rank 1Y]]+Table2[[#This Row],[Rank 6M]]+Table2[[#This Row],[Rank Sharpe]])/3</f>
        <v>217.66666666666666</v>
      </c>
    </row>
    <row r="180" spans="1:48" x14ac:dyDescent="0.3">
      <c r="A180" t="s">
        <v>339</v>
      </c>
      <c r="B180" t="s">
        <v>340</v>
      </c>
      <c r="C180" t="s">
        <v>3070</v>
      </c>
      <c r="D180" t="s">
        <v>133</v>
      </c>
      <c r="E180">
        <v>73611.890662359903</v>
      </c>
      <c r="F180">
        <v>1581.05</v>
      </c>
      <c r="G180">
        <v>42.169276091134101</v>
      </c>
      <c r="H180">
        <f>(Table2[[#This Row],[1Y Return vs Nifty]]-AVERAGE(Table2[1Y Return vs Nifty]))/_xlfn.STDEV.P(Table2[1Y Return vs Nifty])</f>
        <v>0.12487647492702432</v>
      </c>
      <c r="I180">
        <v>-1.4106801063574399</v>
      </c>
      <c r="J180">
        <f>(Table2[[#This Row],[1M Return vs Nifty]]-AVERAGE(Table2[1M Return vs Nifty]))/_xlfn.STDEV.P(Table2[1M Return vs Nifty])</f>
        <v>-0.1270289227742056</v>
      </c>
      <c r="K180">
        <v>32.091259698242297</v>
      </c>
      <c r="L180">
        <f>(Table2[[#This Row],[6M Return vs Nifty]]-AVERAGE(Table2[6M Return vs Nifty]))/_xlfn.STDEV.P(Table2[6M Return vs Nifty])</f>
        <v>0.84675671205347847</v>
      </c>
      <c r="M180">
        <v>0.30157123511530698</v>
      </c>
      <c r="N180">
        <f>(Table2[[#This Row],[1W Return vs Nifty]]-AVERAGE(Table2[1W Return vs Nifty]))/_xlfn.STDEV.P(Table2[1W Return vs Nifty])</f>
        <v>0.10421186196596546</v>
      </c>
      <c r="O180">
        <v>1623.12</v>
      </c>
      <c r="P180">
        <v>1599.48026228855</v>
      </c>
      <c r="Q180">
        <v>1355.0128104681201</v>
      </c>
      <c r="R180">
        <v>42.496541780321998</v>
      </c>
      <c r="S180" s="1">
        <f>(Table2[[#This Row],[Close Price]]-Table2[[#This Row],[20D EMA]])/Table2[[#This Row],[20D EMA]]</f>
        <v>-2.5919217309872306E-2</v>
      </c>
      <c r="T180" s="1">
        <f>(Table2[[#This Row],[Close Price]]-Table2[[#This Row],[50D EMA]])/Table2[[#This Row],[50D EMA]]</f>
        <v>-1.1522656904924751E-2</v>
      </c>
      <c r="U180" s="1">
        <f>(Table2[[#This Row],[Close Price]]-Table2[[#This Row],[200D EMA]])/Table2[[#This Row],[200D EMA]]</f>
        <v>0.16681553693487974</v>
      </c>
      <c r="V180">
        <v>1.18196407606125</v>
      </c>
      <c r="W180">
        <v>1553.25</v>
      </c>
      <c r="X180">
        <v>1583.95</v>
      </c>
      <c r="Y180">
        <v>1565.55</v>
      </c>
      <c r="Z180">
        <v>1629.95</v>
      </c>
      <c r="AA180">
        <v>1510.4</v>
      </c>
      <c r="AB180">
        <v>1771.2</v>
      </c>
      <c r="AC180" s="1">
        <f>(Table2[[#This Row],[Close Price]]/Table2[[#This Row],[Day Low]])-1</f>
        <v>1.7897955898921625E-2</v>
      </c>
      <c r="AD180" s="1">
        <f>(Table2[[#This Row],[Day High]]/Table2[[#This Row],[Close Price]])-1</f>
        <v>1.8342240915847352E-3</v>
      </c>
      <c r="AE180" s="1">
        <f>(Table2[[#This Row],[Close Price]]/Table2[[#This Row],[Current Week Low]])-1</f>
        <v>9.9006738845772713E-3</v>
      </c>
      <c r="AF180" s="1">
        <f>(Table2[[#This Row],[Current Week High]]/Table2[[#This Row],[Close Price]])-1</f>
        <v>3.0928813130514543E-2</v>
      </c>
      <c r="AG180" s="1">
        <f>(Table2[[#This Row],[Close Price]]/Table2[[#This Row],[Current Month Low]])-1</f>
        <v>4.6775688559322015E-2</v>
      </c>
      <c r="AH180" s="1">
        <f>(Table2[[#This Row],[Current Month High]]/Table2[[#This Row],[Close Price]])-1</f>
        <v>0.12026817621201102</v>
      </c>
      <c r="AI180">
        <v>13.237739637915301</v>
      </c>
      <c r="AJ180">
        <v>70.278356574237307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-0.04</v>
      </c>
      <c r="AM180" t="s">
        <v>3110</v>
      </c>
      <c r="AN180">
        <v>-6.16</v>
      </c>
      <c r="AO180" t="s">
        <v>3110</v>
      </c>
      <c r="AP180">
        <v>8.7740922964243004E-2</v>
      </c>
      <c r="AQ180">
        <f>(Table2[[#This Row],[Sharpe Ratio]]-AVERAGE(Table2[Sharpe Ratio]))/_xlfn.STDEV.P(Table2[Sharpe Ratio])</f>
        <v>0.28026539006034712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1.2290815162326099</v>
      </c>
      <c r="AS180">
        <f>_xlfn.RANK.AVG(Table2[[#This Row],[1Y Return vs Nifty Z-Score]],Table2[1Y Return vs Nifty Z-Score])</f>
        <v>262</v>
      </c>
      <c r="AT180">
        <f>_xlfn.RANK.AVG(Table2[[#This Row],[6M Return vs Nifty Z-Score]],Table2[6M Return vs Nifty Z-Score])</f>
        <v>124</v>
      </c>
      <c r="AU180">
        <f>_xlfn.RANK.AVG(Table2[[#This Row],[Sharpe Ratio Z-Score]],Table2[Sharpe Ratio Z-Score])</f>
        <v>268</v>
      </c>
      <c r="AV180">
        <f>(Table2[[#This Row],[Rank 1Y]]+Table2[[#This Row],[Rank 6M]]+Table2[[#This Row],[Rank Sharpe]])/3</f>
        <v>218</v>
      </c>
    </row>
    <row r="181" spans="1:48" x14ac:dyDescent="0.3">
      <c r="A181" t="s">
        <v>451</v>
      </c>
      <c r="B181" t="s">
        <v>452</v>
      </c>
      <c r="C181" t="s">
        <v>3076</v>
      </c>
      <c r="D181" t="s">
        <v>257</v>
      </c>
      <c r="E181">
        <v>48584.983692599999</v>
      </c>
      <c r="F181">
        <v>4314</v>
      </c>
      <c r="G181">
        <v>44.619029324322597</v>
      </c>
      <c r="H181">
        <f>(Table2[[#This Row],[1Y Return vs Nifty]]-AVERAGE(Table2[1Y Return vs Nifty]))/_xlfn.STDEV.P(Table2[1Y Return vs Nifty])</f>
        <v>0.1618463335237921</v>
      </c>
      <c r="I181">
        <v>-18.3451216754782</v>
      </c>
      <c r="J181">
        <f>(Table2[[#This Row],[1M Return vs Nifty]]-AVERAGE(Table2[1M Return vs Nifty]))/_xlfn.STDEV.P(Table2[1M Return vs Nifty])</f>
        <v>-1.7284790608298501</v>
      </c>
      <c r="K181">
        <v>17.221766410681902</v>
      </c>
      <c r="L181">
        <f>(Table2[[#This Row],[6M Return vs Nifty]]-AVERAGE(Table2[6M Return vs Nifty]))/_xlfn.STDEV.P(Table2[6M Return vs Nifty])</f>
        <v>0.34926325620619048</v>
      </c>
      <c r="M181">
        <v>-8.9316816040671299</v>
      </c>
      <c r="N181">
        <f>(Table2[[#This Row],[1W Return vs Nifty]]-AVERAGE(Table2[1W Return vs Nifty]))/_xlfn.STDEV.P(Table2[1W Return vs Nifty])</f>
        <v>-1.6456607495194608</v>
      </c>
      <c r="O181">
        <v>4732.6099999999997</v>
      </c>
      <c r="P181">
        <v>4921.8325334916499</v>
      </c>
      <c r="Q181">
        <v>4181.6958063019702</v>
      </c>
      <c r="R181">
        <v>21.8618288732604</v>
      </c>
      <c r="S181" s="1">
        <f>(Table2[[#This Row],[Close Price]]-Table2[[#This Row],[20D EMA]])/Table2[[#This Row],[20D EMA]]</f>
        <v>-8.8452249393040985E-2</v>
      </c>
      <c r="T181" s="1">
        <f>(Table2[[#This Row],[Close Price]]-Table2[[#This Row],[50D EMA]])/Table2[[#This Row],[50D EMA]]</f>
        <v>-0.12349719933693902</v>
      </c>
      <c r="U181" s="1">
        <f>(Table2[[#This Row],[Close Price]]-Table2[[#This Row],[200D EMA]])/Table2[[#This Row],[200D EMA]]</f>
        <v>3.1638885233747166E-2</v>
      </c>
      <c r="V181">
        <v>0.44163900575965398</v>
      </c>
      <c r="W181">
        <v>4231.8500000000004</v>
      </c>
      <c r="X181">
        <v>4331.75</v>
      </c>
      <c r="Y181">
        <v>4171.3500000000004</v>
      </c>
      <c r="Z181">
        <v>4395</v>
      </c>
      <c r="AA181">
        <v>4171.3500000000004</v>
      </c>
      <c r="AB181">
        <v>5215.05</v>
      </c>
      <c r="AC181" s="1">
        <f>(Table2[[#This Row],[Close Price]]/Table2[[#This Row],[Day Low]])-1</f>
        <v>1.9412313763484068E-2</v>
      </c>
      <c r="AD181" s="1">
        <f>(Table2[[#This Row],[Day High]]/Table2[[#This Row],[Close Price]])-1</f>
        <v>4.1145108947613362E-3</v>
      </c>
      <c r="AE181" s="1">
        <f>(Table2[[#This Row],[Close Price]]/Table2[[#This Row],[Current Week Low]])-1</f>
        <v>3.4197561940378929E-2</v>
      </c>
      <c r="AF181" s="1">
        <f>(Table2[[#This Row],[Current Week High]]/Table2[[#This Row],[Close Price]])-1</f>
        <v>1.8776077885952702E-2</v>
      </c>
      <c r="AG181" s="1">
        <f>(Table2[[#This Row],[Close Price]]/Table2[[#This Row],[Current Month Low]])-1</f>
        <v>3.4197561940378929E-2</v>
      </c>
      <c r="AH181" s="1">
        <f>(Table2[[#This Row],[Current Month High]]/Table2[[#This Row],[Close Price]])-1</f>
        <v>0.20886648122392226</v>
      </c>
      <c r="AI181">
        <v>37.184637068357901</v>
      </c>
      <c r="AJ181">
        <v>70.262973702629694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-0.18</v>
      </c>
      <c r="AM181" t="s">
        <v>3110</v>
      </c>
      <c r="AN181">
        <v>-14.89</v>
      </c>
      <c r="AO181" t="s">
        <v>3110</v>
      </c>
      <c r="AP181">
        <v>0.122431470308609</v>
      </c>
      <c r="AQ181">
        <f>(Table2[[#This Row],[Sharpe Ratio]]-AVERAGE(Table2[Sharpe Ratio]))/_xlfn.STDEV.P(Table2[Sharpe Ratio])</f>
        <v>0.67555186123599265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249</v>
      </c>
      <c r="AT181">
        <f>_xlfn.RANK.AVG(Table2[[#This Row],[6M Return vs Nifty Z-Score]],Table2[6M Return vs Nifty Z-Score])</f>
        <v>229</v>
      </c>
      <c r="AU181">
        <f>_xlfn.RANK.AVG(Table2[[#This Row],[Sharpe Ratio Z-Score]],Table2[Sharpe Ratio Z-Score])</f>
        <v>180</v>
      </c>
      <c r="AV181">
        <f>(Table2[[#This Row],[Rank 1Y]]+Table2[[#This Row],[Rank 6M]]+Table2[[#This Row],[Rank Sharpe]])/3</f>
        <v>219.33333333333334</v>
      </c>
    </row>
    <row r="182" spans="1:48" x14ac:dyDescent="0.3">
      <c r="A182" t="s">
        <v>194</v>
      </c>
      <c r="B182" t="s">
        <v>195</v>
      </c>
      <c r="C182" t="s">
        <v>3078</v>
      </c>
      <c r="D182" t="s">
        <v>141</v>
      </c>
      <c r="E182">
        <v>130341.19822788</v>
      </c>
      <c r="F182">
        <v>1309.8</v>
      </c>
      <c r="G182">
        <v>63.826706064999101</v>
      </c>
      <c r="H182">
        <f>(Table2[[#This Row],[1Y Return vs Nifty]]-AVERAGE(Table2[1Y Return vs Nifty]))/_xlfn.STDEV.P(Table2[1Y Return vs Nifty])</f>
        <v>0.4517143428624279</v>
      </c>
      <c r="I182">
        <v>-7.3165810562418496</v>
      </c>
      <c r="J182">
        <f>(Table2[[#This Row],[1M Return vs Nifty]]-AVERAGE(Table2[1M Return vs Nifty]))/_xlfn.STDEV.P(Table2[1M Return vs Nifty])</f>
        <v>-0.68553602517441836</v>
      </c>
      <c r="K182">
        <v>13.0003627977622</v>
      </c>
      <c r="L182">
        <f>(Table2[[#This Row],[6M Return vs Nifty]]-AVERAGE(Table2[6M Return vs Nifty]))/_xlfn.STDEV.P(Table2[6M Return vs Nifty])</f>
        <v>0.20802638745057653</v>
      </c>
      <c r="M182">
        <v>7.4533529206243498</v>
      </c>
      <c r="N182">
        <f>(Table2[[#This Row],[1W Return vs Nifty]]-AVERAGE(Table2[1W Return vs Nifty]))/_xlfn.STDEV.P(Table2[1W Return vs Nifty])</f>
        <v>1.459607096209705</v>
      </c>
      <c r="O182">
        <v>1313.83</v>
      </c>
      <c r="P182">
        <v>1355.8177034678699</v>
      </c>
      <c r="Q182">
        <v>1170.4031038307201</v>
      </c>
      <c r="R182">
        <v>54.873295909846199</v>
      </c>
      <c r="S182" s="1">
        <f>(Table2[[#This Row],[Close Price]]-Table2[[#This Row],[20D EMA]])/Table2[[#This Row],[20D EMA]]</f>
        <v>-3.0673679243128664E-3</v>
      </c>
      <c r="T182" s="1">
        <f>(Table2[[#This Row],[Close Price]]-Table2[[#This Row],[50D EMA]])/Table2[[#This Row],[50D EMA]]</f>
        <v>-3.3940922404366955E-2</v>
      </c>
      <c r="U182" s="1">
        <f>(Table2[[#This Row],[Close Price]]-Table2[[#This Row],[200D EMA]])/Table2[[#This Row],[200D EMA]]</f>
        <v>0.11910161184042914</v>
      </c>
      <c r="V182">
        <v>1.1934433863029099</v>
      </c>
      <c r="W182">
        <v>1280.75</v>
      </c>
      <c r="X182">
        <v>1320</v>
      </c>
      <c r="Y182">
        <v>1235</v>
      </c>
      <c r="Z182">
        <v>1336</v>
      </c>
      <c r="AA182">
        <v>1147.9000000000001</v>
      </c>
      <c r="AB182">
        <v>1336</v>
      </c>
      <c r="AC182" s="1">
        <f>(Table2[[#This Row],[Close Price]]/Table2[[#This Row],[Day Low]])-1</f>
        <v>2.2682022252586309E-2</v>
      </c>
      <c r="AD182" s="1">
        <f>(Table2[[#This Row],[Day High]]/Table2[[#This Row],[Close Price]])-1</f>
        <v>7.7874484654145704E-3</v>
      </c>
      <c r="AE182" s="1">
        <f>(Table2[[#This Row],[Close Price]]/Table2[[#This Row],[Current Week Low]])-1</f>
        <v>6.0566801619433175E-2</v>
      </c>
      <c r="AF182" s="1">
        <f>(Table2[[#This Row],[Current Week High]]/Table2[[#This Row],[Close Price]])-1</f>
        <v>2.0003053901358925E-2</v>
      </c>
      <c r="AG182" s="1">
        <f>(Table2[[#This Row],[Close Price]]/Table2[[#This Row],[Current Month Low]])-1</f>
        <v>0.14104016029270827</v>
      </c>
      <c r="AH182" s="1">
        <f>(Table2[[#This Row],[Current Month High]]/Table2[[#This Row],[Close Price]])-1</f>
        <v>2.0003053901358925E-2</v>
      </c>
      <c r="AI182">
        <v>27.1147919876733</v>
      </c>
      <c r="AJ182">
        <v>102.480305748381</v>
      </c>
      <c r="AK182" t="str">
        <f>IF(AND(Table2[[#This Row],[20D EMA]]&gt;Table2[[#This Row],[50D EMA]],Table2[[#This Row],[50D EMA]]&gt;Table2[[#This Row],[200D EMA]]),"Uptrend","Downtrend/NoTrend")</f>
        <v>Downtrend/NoTrend</v>
      </c>
      <c r="AL182">
        <v>-0.02</v>
      </c>
      <c r="AM182" t="s">
        <v>3110</v>
      </c>
      <c r="AN182">
        <v>-6.64</v>
      </c>
      <c r="AO182" t="s">
        <v>3110</v>
      </c>
      <c r="AP182">
        <v>0.10647428197629399</v>
      </c>
      <c r="AQ182">
        <f>(Table2[[#This Row],[Sharpe Ratio]]-AVERAGE(Table2[Sharpe Ratio]))/_xlfn.STDEV.P(Table2[Sharpe Ratio])</f>
        <v>0.49372536529889716</v>
      </c>
      <c r="AR1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2">
        <f>_xlfn.RANK.AVG(Table2[[#This Row],[1Y Return vs Nifty Z-Score]],Table2[1Y Return vs Nifty Z-Score])</f>
        <v>177</v>
      </c>
      <c r="AT182">
        <f>_xlfn.RANK.AVG(Table2[[#This Row],[6M Return vs Nifty Z-Score]],Table2[6M Return vs Nifty Z-Score])</f>
        <v>266</v>
      </c>
      <c r="AU182">
        <f>_xlfn.RANK.AVG(Table2[[#This Row],[Sharpe Ratio Z-Score]],Table2[Sharpe Ratio Z-Score])</f>
        <v>216</v>
      </c>
      <c r="AV182">
        <f>(Table2[[#This Row],[Rank 1Y]]+Table2[[#This Row],[Rank 6M]]+Table2[[#This Row],[Rank Sharpe]])/3</f>
        <v>219.66666666666666</v>
      </c>
    </row>
    <row r="183" spans="1:48" x14ac:dyDescent="0.3">
      <c r="A183" t="s">
        <v>90</v>
      </c>
      <c r="B183" t="s">
        <v>91</v>
      </c>
      <c r="C183" t="s">
        <v>3071</v>
      </c>
      <c r="D183" t="s">
        <v>92</v>
      </c>
      <c r="E183">
        <v>313383.84568120498</v>
      </c>
      <c r="F183">
        <v>336.95</v>
      </c>
      <c r="G183">
        <v>60.722344537626398</v>
      </c>
      <c r="H183">
        <f>(Table2[[#This Row],[1Y Return vs Nifty]]-AVERAGE(Table2[1Y Return vs Nifty]))/_xlfn.STDEV.P(Table2[1Y Return vs Nifty])</f>
        <v>0.40486562147066635</v>
      </c>
      <c r="I183">
        <v>9.3851138154121702E-2</v>
      </c>
      <c r="J183">
        <f>(Table2[[#This Row],[1M Return vs Nifty]]-AVERAGE(Table2[1M Return vs Nifty]))/_xlfn.STDEV.P(Table2[1M Return vs Nifty])</f>
        <v>1.5251043140086377E-2</v>
      </c>
      <c r="K183">
        <v>12.046951715891501</v>
      </c>
      <c r="L183">
        <f>(Table2[[#This Row],[6M Return vs Nifty]]-AVERAGE(Table2[6M Return vs Nifty]))/_xlfn.STDEV.P(Table2[6M Return vs Nifty])</f>
        <v>0.17612780390168306</v>
      </c>
      <c r="M183">
        <v>-1.9388447076122</v>
      </c>
      <c r="N183">
        <f>(Table2[[#This Row],[1W Return vs Nifty]]-AVERAGE(Table2[1W Return vs Nifty]))/_xlfn.STDEV.P(Table2[1W Return vs Nifty])</f>
        <v>-0.32038849987805218</v>
      </c>
      <c r="O183">
        <v>342.97</v>
      </c>
      <c r="P183">
        <v>333.630677935189</v>
      </c>
      <c r="Q183">
        <v>285.21772630548901</v>
      </c>
      <c r="R183">
        <v>40.825647849305</v>
      </c>
      <c r="S183" s="1">
        <f>(Table2[[#This Row],[Close Price]]-Table2[[#This Row],[20D EMA]])/Table2[[#This Row],[20D EMA]]</f>
        <v>-1.7552555617109479E-2</v>
      </c>
      <c r="T183" s="1">
        <f>(Table2[[#This Row],[Close Price]]-Table2[[#This Row],[50D EMA]])/Table2[[#This Row],[50D EMA]]</f>
        <v>9.9490912686866304E-3</v>
      </c>
      <c r="U183" s="1">
        <f>(Table2[[#This Row],[Close Price]]-Table2[[#This Row],[200D EMA]])/Table2[[#This Row],[200D EMA]]</f>
        <v>0.18137818558690122</v>
      </c>
      <c r="V183">
        <v>0.97406380677701399</v>
      </c>
      <c r="W183">
        <v>332.7</v>
      </c>
      <c r="X183">
        <v>338.35</v>
      </c>
      <c r="Y183">
        <v>335.15</v>
      </c>
      <c r="Z183">
        <v>343.8</v>
      </c>
      <c r="AA183">
        <v>335.15</v>
      </c>
      <c r="AB183">
        <v>362.5</v>
      </c>
      <c r="AC183" s="1">
        <f>(Table2[[#This Row],[Close Price]]/Table2[[#This Row],[Day Low]])-1</f>
        <v>1.2774271115118641E-2</v>
      </c>
      <c r="AD183" s="1">
        <f>(Table2[[#This Row],[Day High]]/Table2[[#This Row],[Close Price]])-1</f>
        <v>4.1549191274670161E-3</v>
      </c>
      <c r="AE183" s="1">
        <f>(Table2[[#This Row],[Close Price]]/Table2[[#This Row],[Current Week Low]])-1</f>
        <v>5.3707295240936759E-3</v>
      </c>
      <c r="AF183" s="1">
        <f>(Table2[[#This Row],[Current Week High]]/Table2[[#This Row],[Close Price]])-1</f>
        <v>2.0329425730820638E-2</v>
      </c>
      <c r="AG183" s="1">
        <f>(Table2[[#This Row],[Close Price]]/Table2[[#This Row],[Current Month Low]])-1</f>
        <v>5.3707295240936759E-3</v>
      </c>
      <c r="AH183" s="1">
        <f>(Table2[[#This Row],[Current Month High]]/Table2[[#This Row],[Close Price]])-1</f>
        <v>7.5827274076272433E-2</v>
      </c>
      <c r="AI183">
        <v>6.2582441741169497</v>
      </c>
      <c r="AJ183">
        <v>89.448840760794099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0.03</v>
      </c>
      <c r="AM183" t="s">
        <v>3111</v>
      </c>
      <c r="AN183">
        <v>-2.11</v>
      </c>
      <c r="AO183" t="s">
        <v>3110</v>
      </c>
      <c r="AP183">
        <v>0.114231913663079</v>
      </c>
      <c r="AQ183">
        <f>(Table2[[#This Row],[Sharpe Ratio]]-AVERAGE(Table2[Sharpe Ratio]))/_xlfn.STDEV.P(Table2[Sharpe Ratio])</f>
        <v>0.58212082426093736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0.85797679289532103</v>
      </c>
      <c r="AS183">
        <f>_xlfn.RANK.AVG(Table2[[#This Row],[1Y Return vs Nifty Z-Score]],Table2[1Y Return vs Nifty Z-Score])</f>
        <v>191</v>
      </c>
      <c r="AT183">
        <f>_xlfn.RANK.AVG(Table2[[#This Row],[6M Return vs Nifty Z-Score]],Table2[6M Return vs Nifty Z-Score])</f>
        <v>269</v>
      </c>
      <c r="AU183">
        <f>_xlfn.RANK.AVG(Table2[[#This Row],[Sharpe Ratio Z-Score]],Table2[Sharpe Ratio Z-Score])</f>
        <v>200</v>
      </c>
      <c r="AV183">
        <f>(Table2[[#This Row],[Rank 1Y]]+Table2[[#This Row],[Rank 6M]]+Table2[[#This Row],[Rank Sharpe]])/3</f>
        <v>220</v>
      </c>
    </row>
    <row r="184" spans="1:48" x14ac:dyDescent="0.3">
      <c r="A184" t="s">
        <v>1138</v>
      </c>
      <c r="B184" t="s">
        <v>1139</v>
      </c>
      <c r="C184" t="s">
        <v>3079</v>
      </c>
      <c r="D184" t="s">
        <v>384</v>
      </c>
      <c r="E184">
        <v>10528.415700400001</v>
      </c>
      <c r="F184">
        <v>190.84</v>
      </c>
      <c r="G184">
        <v>62.229624548042899</v>
      </c>
      <c r="H184">
        <f>(Table2[[#This Row],[1Y Return vs Nifty]]-AVERAGE(Table2[1Y Return vs Nifty]))/_xlfn.STDEV.P(Table2[1Y Return vs Nifty])</f>
        <v>0.42761237330505614</v>
      </c>
      <c r="I184">
        <v>-12.5892146612281</v>
      </c>
      <c r="J184">
        <f>(Table2[[#This Row],[1M Return vs Nifty]]-AVERAGE(Table2[1M Return vs Nifty]))/_xlfn.STDEV.P(Table2[1M Return vs Nifty])</f>
        <v>-1.1841565306193151</v>
      </c>
      <c r="K184">
        <v>16.486533669653099</v>
      </c>
      <c r="L184">
        <f>(Table2[[#This Row],[6M Return vs Nifty]]-AVERAGE(Table2[6M Return vs Nifty]))/_xlfn.STDEV.P(Table2[6M Return vs Nifty])</f>
        <v>0.3246643361143744</v>
      </c>
      <c r="M184">
        <v>-0.55809401686762306</v>
      </c>
      <c r="N184">
        <f>(Table2[[#This Row],[1W Return vs Nifty]]-AVERAGE(Table2[1W Return vs Nifty]))/_xlfn.STDEV.P(Table2[1W Return vs Nifty])</f>
        <v>-5.8710642777644061E-2</v>
      </c>
      <c r="O184">
        <v>206.04</v>
      </c>
      <c r="P184">
        <v>197.66347663314701</v>
      </c>
      <c r="Q184">
        <v>163.71727466949599</v>
      </c>
      <c r="R184">
        <v>32.012454917848203</v>
      </c>
      <c r="S184" s="1">
        <f>(Table2[[#This Row],[Close Price]]-Table2[[#This Row],[20D EMA]])/Table2[[#This Row],[20D EMA]]</f>
        <v>-7.3772083090661952E-2</v>
      </c>
      <c r="T184" s="1">
        <f>(Table2[[#This Row],[Close Price]]-Table2[[#This Row],[50D EMA]])/Table2[[#This Row],[50D EMA]]</f>
        <v>-3.4520674984438435E-2</v>
      </c>
      <c r="U184" s="1">
        <f>(Table2[[#This Row],[Close Price]]-Table2[[#This Row],[200D EMA]])/Table2[[#This Row],[200D EMA]]</f>
        <v>0.1656680725064473</v>
      </c>
      <c r="V184">
        <v>0.39260666136961397</v>
      </c>
      <c r="W184">
        <v>185.21</v>
      </c>
      <c r="X184">
        <v>192.4</v>
      </c>
      <c r="Y184">
        <v>189.88</v>
      </c>
      <c r="Z184">
        <v>205.4</v>
      </c>
      <c r="AA184">
        <v>189.88</v>
      </c>
      <c r="AB184">
        <v>221.4</v>
      </c>
      <c r="AC184" s="1">
        <f>(Table2[[#This Row],[Close Price]]/Table2[[#This Row],[Day Low]])-1</f>
        <v>3.0397926677825149E-2</v>
      </c>
      <c r="AD184" s="1">
        <f>(Table2[[#This Row],[Day High]]/Table2[[#This Row],[Close Price]])-1</f>
        <v>8.1743869209809361E-3</v>
      </c>
      <c r="AE184" s="1">
        <f>(Table2[[#This Row],[Close Price]]/Table2[[#This Row],[Current Week Low]])-1</f>
        <v>5.0558247314094196E-3</v>
      </c>
      <c r="AF184" s="1">
        <f>(Table2[[#This Row],[Current Week High]]/Table2[[#This Row],[Close Price]])-1</f>
        <v>7.629427792915533E-2</v>
      </c>
      <c r="AG184" s="1">
        <f>(Table2[[#This Row],[Close Price]]/Table2[[#This Row],[Current Month Low]])-1</f>
        <v>5.0558247314094196E-3</v>
      </c>
      <c r="AH184" s="1">
        <f>(Table2[[#This Row],[Current Month High]]/Table2[[#This Row],[Close Price]])-1</f>
        <v>0.16013414378537005</v>
      </c>
      <c r="AI184">
        <v>22.316525212181698</v>
      </c>
      <c r="AJ184">
        <v>90.308788598574793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0.21</v>
      </c>
      <c r="AM184" t="s">
        <v>3111</v>
      </c>
      <c r="AN184">
        <v>-10.6</v>
      </c>
      <c r="AO184" t="s">
        <v>3110</v>
      </c>
      <c r="AP184">
        <v>9.7064280348917995E-2</v>
      </c>
      <c r="AQ184">
        <f>(Table2[[#This Row],[Sharpe Ratio]]-AVERAGE(Table2[Sharpe Ratio]))/_xlfn.STDEV.P(Table2[Sharpe Ratio])</f>
        <v>0.38650173748702182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-0.10408872649050685</v>
      </c>
      <c r="AS184">
        <f>_xlfn.RANK.AVG(Table2[[#This Row],[1Y Return vs Nifty Z-Score]],Table2[1Y Return vs Nifty Z-Score])</f>
        <v>188</v>
      </c>
      <c r="AT184">
        <f>_xlfn.RANK.AVG(Table2[[#This Row],[6M Return vs Nifty Z-Score]],Table2[6M Return vs Nifty Z-Score])</f>
        <v>234</v>
      </c>
      <c r="AU184">
        <f>_xlfn.RANK.AVG(Table2[[#This Row],[Sharpe Ratio Z-Score]],Table2[Sharpe Ratio Z-Score])</f>
        <v>238</v>
      </c>
      <c r="AV184">
        <f>(Table2[[#This Row],[Rank 1Y]]+Table2[[#This Row],[Rank 6M]]+Table2[[#This Row],[Rank Sharpe]])/3</f>
        <v>220</v>
      </c>
    </row>
    <row r="185" spans="1:48" x14ac:dyDescent="0.3">
      <c r="A185" t="s">
        <v>745</v>
      </c>
      <c r="B185" t="s">
        <v>746</v>
      </c>
      <c r="C185" t="s">
        <v>3065</v>
      </c>
      <c r="D185" t="s">
        <v>416</v>
      </c>
      <c r="E185">
        <v>21829.424152129999</v>
      </c>
      <c r="F185">
        <v>6150.7</v>
      </c>
      <c r="G185">
        <v>110.118214767206</v>
      </c>
      <c r="H185">
        <f>(Table2[[#This Row],[1Y Return vs Nifty]]-AVERAGE(Table2[1Y Return vs Nifty]))/_xlfn.STDEV.P(Table2[1Y Return vs Nifty])</f>
        <v>1.1503114536923056</v>
      </c>
      <c r="I185">
        <v>29.910396673875301</v>
      </c>
      <c r="J185">
        <f>(Table2[[#This Row],[1M Return vs Nifty]]-AVERAGE(Table2[1M Return vs Nifty]))/_xlfn.STDEV.P(Table2[1M Return vs Nifty])</f>
        <v>2.8349313242774739</v>
      </c>
      <c r="K185">
        <v>67.709447033143903</v>
      </c>
      <c r="L185">
        <f>(Table2[[#This Row],[6M Return vs Nifty]]-AVERAGE(Table2[6M Return vs Nifty]))/_xlfn.STDEV.P(Table2[6M Return vs Nifty])</f>
        <v>2.0384459489073294</v>
      </c>
      <c r="M185">
        <v>-1.52254601453617</v>
      </c>
      <c r="N185">
        <f>(Table2[[#This Row],[1W Return vs Nifty]]-AVERAGE(Table2[1W Return vs Nifty]))/_xlfn.STDEV.P(Table2[1W Return vs Nifty])</f>
        <v>-0.24149217873329024</v>
      </c>
      <c r="O185">
        <v>5840.82</v>
      </c>
      <c r="P185">
        <v>5400.7453045122402</v>
      </c>
      <c r="Q185">
        <v>4276.4842409279499</v>
      </c>
      <c r="R185">
        <v>57.668559147737199</v>
      </c>
      <c r="S185" s="1">
        <f>(Table2[[#This Row],[Close Price]]-Table2[[#This Row],[20D EMA]])/Table2[[#This Row],[20D EMA]]</f>
        <v>5.3054194445300511E-2</v>
      </c>
      <c r="T185" s="1">
        <f>(Table2[[#This Row],[Close Price]]-Table2[[#This Row],[50D EMA]])/Table2[[#This Row],[50D EMA]]</f>
        <v>0.13886133361282266</v>
      </c>
      <c r="U185" s="1">
        <f>(Table2[[#This Row],[Close Price]]-Table2[[#This Row],[200D EMA]])/Table2[[#This Row],[200D EMA]]</f>
        <v>0.43826088288480769</v>
      </c>
      <c r="V185">
        <v>1.71414428256717</v>
      </c>
      <c r="W185">
        <v>5973.85</v>
      </c>
      <c r="X185">
        <v>6208.8</v>
      </c>
      <c r="Y185">
        <v>6120</v>
      </c>
      <c r="Z185">
        <v>6453.8</v>
      </c>
      <c r="AA185">
        <v>5758.7</v>
      </c>
      <c r="AB185">
        <v>6719</v>
      </c>
      <c r="AC185" s="1">
        <f>(Table2[[#This Row],[Close Price]]/Table2[[#This Row],[Day Low]])-1</f>
        <v>2.9604024205495572E-2</v>
      </c>
      <c r="AD185" s="1">
        <f>(Table2[[#This Row],[Day High]]/Table2[[#This Row],[Close Price]])-1</f>
        <v>9.4460793080461958E-3</v>
      </c>
      <c r="AE185" s="1">
        <f>(Table2[[#This Row],[Close Price]]/Table2[[#This Row],[Current Week Low]])-1</f>
        <v>5.0163398692810723E-3</v>
      </c>
      <c r="AF185" s="1">
        <f>(Table2[[#This Row],[Current Week High]]/Table2[[#This Row],[Close Price]])-1</f>
        <v>4.9278943860048496E-2</v>
      </c>
      <c r="AG185" s="1">
        <f>(Table2[[#This Row],[Close Price]]/Table2[[#This Row],[Current Month Low]])-1</f>
        <v>6.8070918783753376E-2</v>
      </c>
      <c r="AH185" s="1">
        <f>(Table2[[#This Row],[Current Month High]]/Table2[[#This Row],[Close Price]])-1</f>
        <v>9.2395987448583128E-2</v>
      </c>
      <c r="AI185">
        <v>9.2387107263341708</v>
      </c>
      <c r="AJ185">
        <v>192.892857142857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0.25</v>
      </c>
      <c r="AM185" t="s">
        <v>3111</v>
      </c>
      <c r="AN185">
        <v>7.85</v>
      </c>
      <c r="AO185" t="s">
        <v>3111</v>
      </c>
      <c r="AQ185">
        <f>(Table2[[#This Row],[Sharpe Ratio]]-AVERAGE(Table2[Sharpe Ratio]))/_xlfn.STDEV.P(Table2[Sharpe Ratio])</f>
        <v>-0.71951127739723697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5.0626852707465808</v>
      </c>
      <c r="AS185">
        <f>_xlfn.RANK.AVG(Table2[[#This Row],[1Y Return vs Nifty Z-Score]],Table2[1Y Return vs Nifty Z-Score])</f>
        <v>88</v>
      </c>
      <c r="AT185">
        <f>_xlfn.RANK.AVG(Table2[[#This Row],[6M Return vs Nifty Z-Score]],Table2[6M Return vs Nifty Z-Score])</f>
        <v>30</v>
      </c>
      <c r="AU185">
        <f>_xlfn.RANK.AVG(Table2[[#This Row],[Sharpe Ratio Z-Score]],Table2[Sharpe Ratio Z-Score])</f>
        <v>542.5</v>
      </c>
      <c r="AV185">
        <f>(Table2[[#This Row],[Rank 1Y]]+Table2[[#This Row],[Rank 6M]]+Table2[[#This Row],[Rank Sharpe]])/3</f>
        <v>220.16666666666666</v>
      </c>
    </row>
    <row r="186" spans="1:48" x14ac:dyDescent="0.3">
      <c r="A186" t="s">
        <v>544</v>
      </c>
      <c r="B186" t="s">
        <v>545</v>
      </c>
      <c r="C186" t="s">
        <v>3071</v>
      </c>
      <c r="D186" t="s">
        <v>153</v>
      </c>
      <c r="E186">
        <v>35900.0218070099</v>
      </c>
      <c r="F186">
        <v>258.89999999999998</v>
      </c>
      <c r="G186">
        <v>80.402577742346494</v>
      </c>
      <c r="H186">
        <f>(Table2[[#This Row],[1Y Return vs Nifty]]-AVERAGE(Table2[1Y Return vs Nifty]))/_xlfn.STDEV.P(Table2[1Y Return vs Nifty])</f>
        <v>0.70186510242774824</v>
      </c>
      <c r="I186">
        <v>-3.9667831405307701</v>
      </c>
      <c r="J186">
        <f>(Table2[[#This Row],[1M Return vs Nifty]]-AVERAGE(Table2[1M Return vs Nifty]))/_xlfn.STDEV.P(Table2[1M Return vs Nifty])</f>
        <v>-0.36875354890097461</v>
      </c>
      <c r="K186">
        <v>-5.3845207232489196</v>
      </c>
      <c r="L186">
        <f>(Table2[[#This Row],[6M Return vs Nifty]]-AVERAGE(Table2[6M Return vs Nifty]))/_xlfn.STDEV.P(Table2[6M Return vs Nifty])</f>
        <v>-0.40708261870966639</v>
      </c>
      <c r="M186">
        <v>-2.2272450917841402</v>
      </c>
      <c r="N186">
        <f>(Table2[[#This Row],[1W Return vs Nifty]]-AVERAGE(Table2[1W Return vs Nifty]))/_xlfn.STDEV.P(Table2[1W Return vs Nifty])</f>
        <v>-0.37504572005757009</v>
      </c>
      <c r="O186">
        <v>269.87</v>
      </c>
      <c r="P186">
        <v>260.90633732450999</v>
      </c>
      <c r="Q186">
        <v>221.78295762870599</v>
      </c>
      <c r="R186">
        <v>38.629741278777601</v>
      </c>
      <c r="S186" s="1">
        <f>(Table2[[#This Row],[Close Price]]-Table2[[#This Row],[20D EMA]])/Table2[[#This Row],[20D EMA]]</f>
        <v>-4.0649201467373282E-2</v>
      </c>
      <c r="T186" s="1">
        <f>(Table2[[#This Row],[Close Price]]-Table2[[#This Row],[50D EMA]])/Table2[[#This Row],[50D EMA]]</f>
        <v>-7.6898757810339126E-3</v>
      </c>
      <c r="U186" s="1">
        <f>(Table2[[#This Row],[Close Price]]-Table2[[#This Row],[200D EMA]])/Table2[[#This Row],[200D EMA]]</f>
        <v>0.16735750468903399</v>
      </c>
      <c r="V186">
        <v>0.61623136884268803</v>
      </c>
      <c r="W186">
        <v>256.05</v>
      </c>
      <c r="X186">
        <v>263.45</v>
      </c>
      <c r="Y186">
        <v>256.5</v>
      </c>
      <c r="Z186">
        <v>270.89999999999998</v>
      </c>
      <c r="AA186">
        <v>253.3</v>
      </c>
      <c r="AB186">
        <v>293.5</v>
      </c>
      <c r="AC186" s="1">
        <f>(Table2[[#This Row],[Close Price]]/Table2[[#This Row],[Day Low]])-1</f>
        <v>1.1130638547158567E-2</v>
      </c>
      <c r="AD186" s="1">
        <f>(Table2[[#This Row],[Day High]]/Table2[[#This Row],[Close Price]])-1</f>
        <v>1.7574353032058676E-2</v>
      </c>
      <c r="AE186" s="1">
        <f>(Table2[[#This Row],[Close Price]]/Table2[[#This Row],[Current Week Low]])-1</f>
        <v>9.3567251461987855E-3</v>
      </c>
      <c r="AF186" s="1">
        <f>(Table2[[#This Row],[Current Week High]]/Table2[[#This Row],[Close Price]])-1</f>
        <v>4.6349942062572369E-2</v>
      </c>
      <c r="AG186" s="1">
        <f>(Table2[[#This Row],[Close Price]]/Table2[[#This Row],[Current Month Low]])-1</f>
        <v>2.2108172127911496E-2</v>
      </c>
      <c r="AH186" s="1">
        <f>(Table2[[#This Row],[Current Month High]]/Table2[[#This Row],[Close Price]])-1</f>
        <v>0.13364233294708394</v>
      </c>
      <c r="AI186">
        <v>16.364993468930699</v>
      </c>
      <c r="AJ186">
        <v>129.409246575342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0.09</v>
      </c>
      <c r="AM186" t="s">
        <v>3111</v>
      </c>
      <c r="AN186">
        <v>-10.039999999999999</v>
      </c>
      <c r="AO186" t="s">
        <v>3110</v>
      </c>
      <c r="AP186">
        <v>0.16962161484535901</v>
      </c>
      <c r="AQ186">
        <f>(Table2[[#This Row],[Sharpe Ratio]]-AVERAGE(Table2[Sharpe Ratio]))/_xlfn.STDEV.P(Table2[Sharpe Ratio])</f>
        <v>1.2132668048207633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0.76425001958030059</v>
      </c>
      <c r="AS186">
        <f>_xlfn.RANK.AVG(Table2[[#This Row],[1Y Return vs Nifty Z-Score]],Table2[1Y Return vs Nifty Z-Score])</f>
        <v>126</v>
      </c>
      <c r="AT186">
        <f>_xlfn.RANK.AVG(Table2[[#This Row],[6M Return vs Nifty Z-Score]],Table2[6M Return vs Nifty Z-Score])</f>
        <v>446</v>
      </c>
      <c r="AU186">
        <f>_xlfn.RANK.AVG(Table2[[#This Row],[Sharpe Ratio Z-Score]],Table2[Sharpe Ratio Z-Score])</f>
        <v>89</v>
      </c>
      <c r="AV186">
        <f>(Table2[[#This Row],[Rank 1Y]]+Table2[[#This Row],[Rank 6M]]+Table2[[#This Row],[Rank Sharpe]])/3</f>
        <v>220.33333333333334</v>
      </c>
    </row>
    <row r="187" spans="1:48" x14ac:dyDescent="0.3">
      <c r="A187" t="s">
        <v>374</v>
      </c>
      <c r="B187" t="s">
        <v>375</v>
      </c>
      <c r="C187" t="s">
        <v>3078</v>
      </c>
      <c r="D187" t="s">
        <v>141</v>
      </c>
      <c r="E187">
        <v>63455.862401240003</v>
      </c>
      <c r="F187">
        <v>1745.2</v>
      </c>
      <c r="G187">
        <v>44.261233942637197</v>
      </c>
      <c r="H187">
        <f>(Table2[[#This Row],[1Y Return vs Nifty]]-AVERAGE(Table2[1Y Return vs Nifty]))/_xlfn.STDEV.P(Table2[1Y Return vs Nifty])</f>
        <v>0.1564467510318571</v>
      </c>
      <c r="I187">
        <v>7.2131233773707102</v>
      </c>
      <c r="J187">
        <f>(Table2[[#This Row],[1M Return vs Nifty]]-AVERAGE(Table2[1M Return vs Nifty]))/_xlfn.STDEV.P(Table2[1M Return vs Nifty])</f>
        <v>0.68850380224722196</v>
      </c>
      <c r="K187">
        <v>19.758757305073399</v>
      </c>
      <c r="L187">
        <f>(Table2[[#This Row],[6M Return vs Nifty]]-AVERAGE(Table2[6M Return vs Nifty]))/_xlfn.STDEV.P(Table2[6M Return vs Nifty])</f>
        <v>0.43414418275126737</v>
      </c>
      <c r="M187">
        <v>3.5982762567083499</v>
      </c>
      <c r="N187">
        <f>(Table2[[#This Row],[1W Return vs Nifty]]-AVERAGE(Table2[1W Return vs Nifty]))/_xlfn.STDEV.P(Table2[1W Return vs Nifty])</f>
        <v>0.7289985894507226</v>
      </c>
      <c r="O187">
        <v>1767.66</v>
      </c>
      <c r="P187">
        <v>1751.55836776713</v>
      </c>
      <c r="Q187">
        <v>1534.2278258199999</v>
      </c>
      <c r="R187">
        <v>45.648668049000698</v>
      </c>
      <c r="S187" s="1">
        <f>(Table2[[#This Row],[Close Price]]-Table2[[#This Row],[20D EMA]])/Table2[[#This Row],[20D EMA]]</f>
        <v>-1.2706063383229826E-2</v>
      </c>
      <c r="T187" s="1">
        <f>(Table2[[#This Row],[Close Price]]-Table2[[#This Row],[50D EMA]])/Table2[[#This Row],[50D EMA]]</f>
        <v>-3.6301204025735866E-3</v>
      </c>
      <c r="U187" s="1">
        <f>(Table2[[#This Row],[Close Price]]-Table2[[#This Row],[200D EMA]])/Table2[[#This Row],[200D EMA]]</f>
        <v>0.13751032971080529</v>
      </c>
      <c r="V187">
        <v>0.84650128199271801</v>
      </c>
      <c r="W187">
        <v>1705</v>
      </c>
      <c r="X187">
        <v>1771</v>
      </c>
      <c r="Y187">
        <v>1735.05</v>
      </c>
      <c r="Z187">
        <v>1827.75</v>
      </c>
      <c r="AA187">
        <v>1687</v>
      </c>
      <c r="AB187">
        <v>1870</v>
      </c>
      <c r="AC187" s="1">
        <f>(Table2[[#This Row],[Close Price]]/Table2[[#This Row],[Day Low]])-1</f>
        <v>2.3577712609970769E-2</v>
      </c>
      <c r="AD187" s="1">
        <f>(Table2[[#This Row],[Day High]]/Table2[[#This Row],[Close Price]])-1</f>
        <v>1.4783405913362246E-2</v>
      </c>
      <c r="AE187" s="1">
        <f>(Table2[[#This Row],[Close Price]]/Table2[[#This Row],[Current Week Low]])-1</f>
        <v>5.8499755050287483E-3</v>
      </c>
      <c r="AF187" s="1">
        <f>(Table2[[#This Row],[Current Week High]]/Table2[[#This Row],[Close Price]])-1</f>
        <v>4.7301168920467651E-2</v>
      </c>
      <c r="AG187" s="1">
        <f>(Table2[[#This Row],[Close Price]]/Table2[[#This Row],[Current Month Low]])-1</f>
        <v>3.4499110847658665E-2</v>
      </c>
      <c r="AH187" s="1">
        <f>(Table2[[#This Row],[Current Month High]]/Table2[[#This Row],[Close Price]])-1</f>
        <v>7.151042860417145E-2</v>
      </c>
      <c r="AI187">
        <v>7.6564782404982799</v>
      </c>
      <c r="AJ187">
        <v>72.5953762724764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-0.04</v>
      </c>
      <c r="AM187" t="s">
        <v>3110</v>
      </c>
      <c r="AN187">
        <v>-2.23</v>
      </c>
      <c r="AO187" t="s">
        <v>3110</v>
      </c>
      <c r="AP187">
        <v>0.113691163223009</v>
      </c>
      <c r="AQ187">
        <f>(Table2[[#This Row],[Sharpe Ratio]]-AVERAGE(Table2[Sharpe Ratio]))/_xlfn.STDEV.P(Table2[Sharpe Ratio])</f>
        <v>0.57595916497317567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2.5840524904542446</v>
      </c>
      <c r="AS187">
        <f>_xlfn.RANK.AVG(Table2[[#This Row],[1Y Return vs Nifty Z-Score]],Table2[1Y Return vs Nifty Z-Score])</f>
        <v>250</v>
      </c>
      <c r="AT187">
        <f>_xlfn.RANK.AVG(Table2[[#This Row],[6M Return vs Nifty Z-Score]],Table2[6M Return vs Nifty Z-Score])</f>
        <v>211</v>
      </c>
      <c r="AU187">
        <f>_xlfn.RANK.AVG(Table2[[#This Row],[Sharpe Ratio Z-Score]],Table2[Sharpe Ratio Z-Score])</f>
        <v>201</v>
      </c>
      <c r="AV187">
        <f>(Table2[[#This Row],[Rank 1Y]]+Table2[[#This Row],[Rank 6M]]+Table2[[#This Row],[Rank Sharpe]])/3</f>
        <v>220.66666666666666</v>
      </c>
    </row>
    <row r="188" spans="1:48" x14ac:dyDescent="0.3">
      <c r="A188" t="s">
        <v>1366</v>
      </c>
      <c r="B188" t="s">
        <v>1367</v>
      </c>
      <c r="C188" t="s">
        <v>3068</v>
      </c>
      <c r="D188" t="s">
        <v>46</v>
      </c>
      <c r="E188">
        <v>7945.8361083199998</v>
      </c>
      <c r="F188">
        <v>47.3</v>
      </c>
      <c r="G188">
        <v>65.6615878695427</v>
      </c>
      <c r="H188">
        <f>(Table2[[#This Row],[1Y Return vs Nifty]]-AVERAGE(Table2[1Y Return vs Nifty]))/_xlfn.STDEV.P(Table2[1Y Return vs Nifty])</f>
        <v>0.47940501796257562</v>
      </c>
      <c r="I188">
        <v>-2.4534542897550602</v>
      </c>
      <c r="J188">
        <f>(Table2[[#This Row],[1M Return vs Nifty]]-AVERAGE(Table2[1M Return vs Nifty]))/_xlfn.STDEV.P(Table2[1M Return vs Nifty])</f>
        <v>-0.22564161414325942</v>
      </c>
      <c r="K188">
        <v>3.0423051030277701</v>
      </c>
      <c r="L188">
        <f>(Table2[[#This Row],[6M Return vs Nifty]]-AVERAGE(Table2[6M Return vs Nifty]))/_xlfn.STDEV.P(Table2[6M Return vs Nifty])</f>
        <v>-0.12514357606288176</v>
      </c>
      <c r="M188">
        <v>0.83030631814073896</v>
      </c>
      <c r="N188">
        <f>(Table2[[#This Row],[1W Return vs Nifty]]-AVERAGE(Table2[1W Return vs Nifty]))/_xlfn.STDEV.P(Table2[1W Return vs Nifty])</f>
        <v>0.20441696374671561</v>
      </c>
      <c r="O188">
        <v>49.53</v>
      </c>
      <c r="P188">
        <v>47.652703239019701</v>
      </c>
      <c r="Q188">
        <v>38.445177402331701</v>
      </c>
      <c r="R188">
        <v>40.230576668768002</v>
      </c>
      <c r="S188" s="1">
        <f>(Table2[[#This Row],[Close Price]]-Table2[[#This Row],[20D EMA]])/Table2[[#This Row],[20D EMA]]</f>
        <v>-4.5023218251564787E-2</v>
      </c>
      <c r="T188" s="1">
        <f>(Table2[[#This Row],[Close Price]]-Table2[[#This Row],[50D EMA]])/Table2[[#This Row],[50D EMA]]</f>
        <v>-7.4015368498737723E-3</v>
      </c>
      <c r="U188" s="1">
        <f>(Table2[[#This Row],[Close Price]]-Table2[[#This Row],[200D EMA]])/Table2[[#This Row],[200D EMA]]</f>
        <v>0.23032336422854563</v>
      </c>
      <c r="V188">
        <v>0.81797412511551704</v>
      </c>
      <c r="W188">
        <v>45.7</v>
      </c>
      <c r="X188">
        <v>47.55</v>
      </c>
      <c r="Y188">
        <v>46.55</v>
      </c>
      <c r="Z188">
        <v>49.79</v>
      </c>
      <c r="AA188">
        <v>45.55</v>
      </c>
      <c r="AB188">
        <v>56.04</v>
      </c>
      <c r="AC188" s="1">
        <f>(Table2[[#This Row],[Close Price]]/Table2[[#This Row],[Day Low]])-1</f>
        <v>3.5010940919037115E-2</v>
      </c>
      <c r="AD188" s="1">
        <f>(Table2[[#This Row],[Day High]]/Table2[[#This Row],[Close Price]])-1</f>
        <v>5.285412262156397E-3</v>
      </c>
      <c r="AE188" s="1">
        <f>(Table2[[#This Row],[Close Price]]/Table2[[#This Row],[Current Week Low]])-1</f>
        <v>1.6111707841031109E-2</v>
      </c>
      <c r="AF188" s="1">
        <f>(Table2[[#This Row],[Current Week High]]/Table2[[#This Row],[Close Price]])-1</f>
        <v>5.2642706131078354E-2</v>
      </c>
      <c r="AG188" s="1">
        <f>(Table2[[#This Row],[Close Price]]/Table2[[#This Row],[Current Month Low]])-1</f>
        <v>3.8419319429198628E-2</v>
      </c>
      <c r="AH188" s="1">
        <f>(Table2[[#This Row],[Current Month High]]/Table2[[#This Row],[Close Price]])-1</f>
        <v>0.18477801268498939</v>
      </c>
      <c r="AI188">
        <v>17.3948550428746</v>
      </c>
      <c r="AJ188">
        <v>118.51214252633299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0.14000000000000001</v>
      </c>
      <c r="AM188" t="s">
        <v>3111</v>
      </c>
      <c r="AN188">
        <v>-14.57</v>
      </c>
      <c r="AO188" t="s">
        <v>3110</v>
      </c>
      <c r="AP188">
        <v>0.13735520700899301</v>
      </c>
      <c r="AQ188">
        <f>(Table2[[#This Row],[Sharpe Ratio]]-AVERAGE(Table2[Sharpe Ratio]))/_xlfn.STDEV.P(Table2[Sharpe Ratio])</f>
        <v>0.84560254272249658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1.1786393342256467</v>
      </c>
      <c r="AS188">
        <f>_xlfn.RANK.AVG(Table2[[#This Row],[1Y Return vs Nifty Z-Score]],Table2[1Y Return vs Nifty Z-Score])</f>
        <v>172</v>
      </c>
      <c r="AT188">
        <f>_xlfn.RANK.AVG(Table2[[#This Row],[6M Return vs Nifty Z-Score]],Table2[6M Return vs Nifty Z-Score])</f>
        <v>347</v>
      </c>
      <c r="AU188">
        <f>_xlfn.RANK.AVG(Table2[[#This Row],[Sharpe Ratio Z-Score]],Table2[Sharpe Ratio Z-Score])</f>
        <v>143</v>
      </c>
      <c r="AV188">
        <f>(Table2[[#This Row],[Rank 1Y]]+Table2[[#This Row],[Rank 6M]]+Table2[[#This Row],[Rank Sharpe]])/3</f>
        <v>220.66666666666666</v>
      </c>
    </row>
    <row r="189" spans="1:48" x14ac:dyDescent="0.3">
      <c r="A189" t="s">
        <v>1450</v>
      </c>
      <c r="B189" t="s">
        <v>1451</v>
      </c>
      <c r="C189" t="s">
        <v>3073</v>
      </c>
      <c r="D189" t="s">
        <v>77</v>
      </c>
      <c r="E189">
        <v>7026.9984679999998</v>
      </c>
      <c r="F189">
        <v>343</v>
      </c>
      <c r="G189">
        <v>59.996922836115601</v>
      </c>
      <c r="H189">
        <f>(Table2[[#This Row],[1Y Return vs Nifty]]-AVERAGE(Table2[1Y Return vs Nifty]))/_xlfn.STDEV.P(Table2[1Y Return vs Nifty])</f>
        <v>0.3939180952608633</v>
      </c>
      <c r="I189">
        <v>10.9099535484151</v>
      </c>
      <c r="J189">
        <f>(Table2[[#This Row],[1M Return vs Nifty]]-AVERAGE(Table2[1M Return vs Nifty]))/_xlfn.STDEV.P(Table2[1M Return vs Nifty])</f>
        <v>1.0381042991766694</v>
      </c>
      <c r="K189">
        <v>22.219648912333</v>
      </c>
      <c r="L189">
        <f>(Table2[[#This Row],[6M Return vs Nifty]]-AVERAGE(Table2[6M Return vs Nifty]))/_xlfn.STDEV.P(Table2[6M Return vs Nifty])</f>
        <v>0.51647903078441315</v>
      </c>
      <c r="M189">
        <v>-3.3090614979512099</v>
      </c>
      <c r="N189">
        <f>(Table2[[#This Row],[1W Return vs Nifty]]-AVERAGE(Table2[1W Return vs Nifty]))/_xlfn.STDEV.P(Table2[1W Return vs Nifty])</f>
        <v>-0.58006998753717354</v>
      </c>
      <c r="O189">
        <v>333.68</v>
      </c>
      <c r="P189">
        <v>300.023642582626</v>
      </c>
      <c r="Q189">
        <v>244.881742814803</v>
      </c>
      <c r="R189">
        <v>52.812806464894003</v>
      </c>
      <c r="S189" s="1">
        <f>(Table2[[#This Row],[Close Price]]-Table2[[#This Row],[20D EMA]])/Table2[[#This Row],[20D EMA]]</f>
        <v>2.7930951810117458E-2</v>
      </c>
      <c r="T189" s="1">
        <f>(Table2[[#This Row],[Close Price]]-Table2[[#This Row],[50D EMA]])/Table2[[#This Row],[50D EMA]]</f>
        <v>0.14324323592444349</v>
      </c>
      <c r="U189" s="1">
        <f>(Table2[[#This Row],[Close Price]]-Table2[[#This Row],[200D EMA]])/Table2[[#This Row],[200D EMA]]</f>
        <v>0.40067608167670138</v>
      </c>
      <c r="V189">
        <v>1.50857047214405</v>
      </c>
      <c r="W189">
        <v>333.15</v>
      </c>
      <c r="X189">
        <v>348.7</v>
      </c>
      <c r="Y189">
        <v>324.60000000000002</v>
      </c>
      <c r="Z189">
        <v>346.15</v>
      </c>
      <c r="AA189">
        <v>324.60000000000002</v>
      </c>
      <c r="AB189">
        <v>369.6</v>
      </c>
      <c r="AC189" s="1">
        <f>(Table2[[#This Row],[Close Price]]/Table2[[#This Row],[Day Low]])-1</f>
        <v>2.9566261443794151E-2</v>
      </c>
      <c r="AD189" s="1">
        <f>(Table2[[#This Row],[Day High]]/Table2[[#This Row],[Close Price]])-1</f>
        <v>1.6618075801749344E-2</v>
      </c>
      <c r="AE189" s="1">
        <f>(Table2[[#This Row],[Close Price]]/Table2[[#This Row],[Current Week Low]])-1</f>
        <v>5.6685150955021468E-2</v>
      </c>
      <c r="AF189" s="1">
        <f>(Table2[[#This Row],[Current Week High]]/Table2[[#This Row],[Close Price]])-1</f>
        <v>9.1836734693877542E-3</v>
      </c>
      <c r="AG189" s="1">
        <f>(Table2[[#This Row],[Close Price]]/Table2[[#This Row],[Current Month Low]])-1</f>
        <v>5.6685150955021468E-2</v>
      </c>
      <c r="AH189" s="1">
        <f>(Table2[[#This Row],[Current Month High]]/Table2[[#This Row],[Close Price]])-1</f>
        <v>7.7551020408163307E-2</v>
      </c>
      <c r="AI189">
        <v>8.4825359553859698</v>
      </c>
      <c r="AJ189">
        <v>111.68064616340401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0.57999999999999996</v>
      </c>
      <c r="AM189" t="s">
        <v>3111</v>
      </c>
      <c r="AN189">
        <v>2.2999999999999998</v>
      </c>
      <c r="AO189" t="s">
        <v>3111</v>
      </c>
      <c r="AP189">
        <v>8.3922467098808004E-2</v>
      </c>
      <c r="AQ189">
        <f>(Table2[[#This Row],[Sharpe Ratio]]-AVERAGE(Table2[Sharpe Ratio]))/_xlfn.STDEV.P(Table2[Sharpe Ratio])</f>
        <v>0.23675544109919641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1.6051868787839687</v>
      </c>
      <c r="AS189">
        <f>_xlfn.RANK.AVG(Table2[[#This Row],[1Y Return vs Nifty Z-Score]],Table2[1Y Return vs Nifty Z-Score])</f>
        <v>192</v>
      </c>
      <c r="AT189">
        <f>_xlfn.RANK.AVG(Table2[[#This Row],[6M Return vs Nifty Z-Score]],Table2[6M Return vs Nifty Z-Score])</f>
        <v>192</v>
      </c>
      <c r="AU189">
        <f>_xlfn.RANK.AVG(Table2[[#This Row],[Sharpe Ratio Z-Score]],Table2[Sharpe Ratio Z-Score])</f>
        <v>280</v>
      </c>
      <c r="AV189">
        <f>(Table2[[#This Row],[Rank 1Y]]+Table2[[#This Row],[Rank 6M]]+Table2[[#This Row],[Rank Sharpe]])/3</f>
        <v>221.33333333333334</v>
      </c>
    </row>
    <row r="190" spans="1:48" x14ac:dyDescent="0.3">
      <c r="A190" t="s">
        <v>313</v>
      </c>
      <c r="B190" t="s">
        <v>314</v>
      </c>
      <c r="C190" t="s">
        <v>3074</v>
      </c>
      <c r="D190" t="s">
        <v>315</v>
      </c>
      <c r="E190">
        <v>86936.123264024995</v>
      </c>
      <c r="F190">
        <v>610.75</v>
      </c>
      <c r="G190">
        <v>34.085130918700798</v>
      </c>
      <c r="H190">
        <f>(Table2[[#This Row],[1Y Return vs Nifty]]-AVERAGE(Table2[1Y Return vs Nifty]))/_xlfn.STDEV.P(Table2[1Y Return vs Nifty])</f>
        <v>2.8765527097134756E-3</v>
      </c>
      <c r="I190">
        <v>4.8727165371495103</v>
      </c>
      <c r="J190">
        <f>(Table2[[#This Row],[1M Return vs Nifty]]-AVERAGE(Table2[1M Return vs Nifty]))/_xlfn.STDEV.P(Table2[1M Return vs Nifty])</f>
        <v>0.46717705568281109</v>
      </c>
      <c r="K190">
        <v>4.0104856787997303</v>
      </c>
      <c r="L190">
        <f>(Table2[[#This Row],[6M Return vs Nifty]]-AVERAGE(Table2[6M Return vs Nifty]))/_xlfn.STDEV.P(Table2[6M Return vs Nifty])</f>
        <v>-9.2750844770016355E-2</v>
      </c>
      <c r="M190">
        <v>-0.80462480797438696</v>
      </c>
      <c r="N190">
        <f>(Table2[[#This Row],[1W Return vs Nifty]]-AVERAGE(Table2[1W Return vs Nifty]))/_xlfn.STDEV.P(Table2[1W Return vs Nifty])</f>
        <v>-0.1054327987457849</v>
      </c>
      <c r="O190">
        <v>617.83000000000004</v>
      </c>
      <c r="P190">
        <v>609.13540941279598</v>
      </c>
      <c r="Q190">
        <v>542.13808229121003</v>
      </c>
      <c r="R190">
        <v>43.360487974447501</v>
      </c>
      <c r="S190" s="1">
        <f>(Table2[[#This Row],[Close Price]]-Table2[[#This Row],[20D EMA]])/Table2[[#This Row],[20D EMA]]</f>
        <v>-1.1459462959066476E-2</v>
      </c>
      <c r="T190" s="1">
        <f>(Table2[[#This Row],[Close Price]]-Table2[[#This Row],[50D EMA]])/Table2[[#This Row],[50D EMA]]</f>
        <v>2.6506267116542756E-3</v>
      </c>
      <c r="U190" s="1">
        <f>(Table2[[#This Row],[Close Price]]-Table2[[#This Row],[200D EMA]])/Table2[[#This Row],[200D EMA]]</f>
        <v>0.12655801160254043</v>
      </c>
      <c r="V190">
        <v>0.63883901394769305</v>
      </c>
      <c r="W190">
        <v>599.54999999999995</v>
      </c>
      <c r="X190">
        <v>613</v>
      </c>
      <c r="Y190">
        <v>605.25</v>
      </c>
      <c r="Z190">
        <v>621.25</v>
      </c>
      <c r="AA190">
        <v>595</v>
      </c>
      <c r="AB190">
        <v>642.35</v>
      </c>
      <c r="AC190" s="1">
        <f>(Table2[[#This Row],[Close Price]]/Table2[[#This Row],[Day Low]])-1</f>
        <v>1.8680677174547577E-2</v>
      </c>
      <c r="AD190" s="1">
        <f>(Table2[[#This Row],[Day High]]/Table2[[#This Row],[Close Price]])-1</f>
        <v>3.683995088006542E-3</v>
      </c>
      <c r="AE190" s="1">
        <f>(Table2[[#This Row],[Close Price]]/Table2[[#This Row],[Current Week Low]])-1</f>
        <v>9.0871540685666385E-3</v>
      </c>
      <c r="AF190" s="1">
        <f>(Table2[[#This Row],[Current Week High]]/Table2[[#This Row],[Close Price]])-1</f>
        <v>1.7191977077363862E-2</v>
      </c>
      <c r="AG190" s="1">
        <f>(Table2[[#This Row],[Close Price]]/Table2[[#This Row],[Current Month Low]])-1</f>
        <v>2.6470588235294024E-2</v>
      </c>
      <c r="AH190" s="1">
        <f>(Table2[[#This Row],[Current Month High]]/Table2[[#This Row],[Close Price]])-1</f>
        <v>5.1739664347114189E-2</v>
      </c>
      <c r="AI190">
        <v>7.4212104026573904</v>
      </c>
      <c r="AJ190">
        <v>66.079117330462793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0.01</v>
      </c>
      <c r="AM190" t="s">
        <v>3111</v>
      </c>
      <c r="AN190">
        <v>-5.6</v>
      </c>
      <c r="AO190" t="s">
        <v>3110</v>
      </c>
      <c r="AP190">
        <v>0.20338825877088099</v>
      </c>
      <c r="AQ190">
        <f>(Table2[[#This Row],[Sharpe Ratio]]-AVERAGE(Table2[Sharpe Ratio]))/_xlfn.STDEV.P(Table2[Sharpe Ratio])</f>
        <v>1.5980257245422151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1.8698956894189387</v>
      </c>
      <c r="AS190">
        <f>_xlfn.RANK.AVG(Table2[[#This Row],[1Y Return vs Nifty Z-Score]],Table2[1Y Return vs Nifty Z-Score])</f>
        <v>295</v>
      </c>
      <c r="AT190">
        <f>_xlfn.RANK.AVG(Table2[[#This Row],[6M Return vs Nifty Z-Score]],Table2[6M Return vs Nifty Z-Score])</f>
        <v>334</v>
      </c>
      <c r="AU190">
        <f>_xlfn.RANK.AVG(Table2[[#This Row],[Sharpe Ratio Z-Score]],Table2[Sharpe Ratio Z-Score])</f>
        <v>37</v>
      </c>
      <c r="AV190">
        <f>(Table2[[#This Row],[Rank 1Y]]+Table2[[#This Row],[Rank 6M]]+Table2[[#This Row],[Rank Sharpe]])/3</f>
        <v>222</v>
      </c>
    </row>
    <row r="191" spans="1:48" x14ac:dyDescent="0.3">
      <c r="A191" t="s">
        <v>743</v>
      </c>
      <c r="B191" t="s">
        <v>744</v>
      </c>
      <c r="C191" t="s">
        <v>3076</v>
      </c>
      <c r="D191" t="s">
        <v>521</v>
      </c>
      <c r="E191">
        <v>21991.148417550001</v>
      </c>
      <c r="F191">
        <v>1437.9</v>
      </c>
      <c r="G191">
        <v>18.1332558592139</v>
      </c>
      <c r="H191">
        <f>(Table2[[#This Row],[1Y Return vs Nifty]]-AVERAGE(Table2[1Y Return vs Nifty]))/_xlfn.STDEV.P(Table2[1Y Return vs Nifty])</f>
        <v>-0.23785731277230435</v>
      </c>
      <c r="I191">
        <v>-7.6245948936897703</v>
      </c>
      <c r="J191">
        <f>(Table2[[#This Row],[1M Return vs Nifty]]-AVERAGE(Table2[1M Return vs Nifty]))/_xlfn.STDEV.P(Table2[1M Return vs Nifty])</f>
        <v>-0.71466416621707762</v>
      </c>
      <c r="K191">
        <v>29.746534358369299</v>
      </c>
      <c r="L191">
        <f>(Table2[[#This Row],[6M Return vs Nifty]]-AVERAGE(Table2[6M Return vs Nifty]))/_xlfn.STDEV.P(Table2[6M Return vs Nifty])</f>
        <v>0.76830847647560641</v>
      </c>
      <c r="M191">
        <v>-3.23132472186643</v>
      </c>
      <c r="N191">
        <f>(Table2[[#This Row],[1W Return vs Nifty]]-AVERAGE(Table2[1W Return vs Nifty]))/_xlfn.STDEV.P(Table2[1W Return vs Nifty])</f>
        <v>-0.56533742711180823</v>
      </c>
      <c r="O191">
        <v>1514.69</v>
      </c>
      <c r="P191">
        <v>1486.0917695728999</v>
      </c>
      <c r="Q191">
        <v>1216.5270857975199</v>
      </c>
      <c r="R191">
        <v>28.4944768567991</v>
      </c>
      <c r="S191" s="1">
        <f>(Table2[[#This Row],[Close Price]]-Table2[[#This Row],[20D EMA]])/Table2[[#This Row],[20D EMA]]</f>
        <v>-5.0696842258151804E-2</v>
      </c>
      <c r="T191" s="1">
        <f>(Table2[[#This Row],[Close Price]]-Table2[[#This Row],[50D EMA]])/Table2[[#This Row],[50D EMA]]</f>
        <v>-3.2428528681475742E-2</v>
      </c>
      <c r="U191" s="1">
        <f>(Table2[[#This Row],[Close Price]]-Table2[[#This Row],[200D EMA]])/Table2[[#This Row],[200D EMA]]</f>
        <v>0.18197121690665399</v>
      </c>
      <c r="V191">
        <v>0.26960020344621799</v>
      </c>
      <c r="W191">
        <v>1420.25</v>
      </c>
      <c r="X191">
        <v>1453.35</v>
      </c>
      <c r="Y191">
        <v>1428.15</v>
      </c>
      <c r="Z191">
        <v>1492</v>
      </c>
      <c r="AA191">
        <v>1428.15</v>
      </c>
      <c r="AB191">
        <v>1548.85</v>
      </c>
      <c r="AC191" s="1">
        <f>(Table2[[#This Row],[Close Price]]/Table2[[#This Row],[Day Low]])-1</f>
        <v>1.2427389544094503E-2</v>
      </c>
      <c r="AD191" s="1">
        <f>(Table2[[#This Row],[Day High]]/Table2[[#This Row],[Close Price]])-1</f>
        <v>1.0744836219486631E-2</v>
      </c>
      <c r="AE191" s="1">
        <f>(Table2[[#This Row],[Close Price]]/Table2[[#This Row],[Current Week Low]])-1</f>
        <v>6.8270139691208875E-3</v>
      </c>
      <c r="AF191" s="1">
        <f>(Table2[[#This Row],[Current Week High]]/Table2[[#This Row],[Close Price]])-1</f>
        <v>3.7624313234578155E-2</v>
      </c>
      <c r="AG191" s="1">
        <f>(Table2[[#This Row],[Close Price]]/Table2[[#This Row],[Current Month Low]])-1</f>
        <v>6.8270139691208875E-3</v>
      </c>
      <c r="AH191" s="1">
        <f>(Table2[[#This Row],[Current Month High]]/Table2[[#This Row],[Close Price]])-1</f>
        <v>7.7161137770359378E-2</v>
      </c>
      <c r="AI191">
        <v>16.6300768386388</v>
      </c>
      <c r="AJ191">
        <v>75.350375939849599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0.04</v>
      </c>
      <c r="AM191" t="s">
        <v>3111</v>
      </c>
      <c r="AN191">
        <v>-7.89</v>
      </c>
      <c r="AO191" t="s">
        <v>3110</v>
      </c>
      <c r="AP191">
        <v>0.125915695402292</v>
      </c>
      <c r="AQ191">
        <f>(Table2[[#This Row],[Sharpe Ratio]]-AVERAGE(Table2[Sharpe Ratio]))/_xlfn.STDEV.P(Table2[Sharpe Ratio])</f>
        <v>0.71525336921139981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-3.4297060414184011E-2</v>
      </c>
      <c r="AS191">
        <f>_xlfn.RANK.AVG(Table2[[#This Row],[1Y Return vs Nifty Z-Score]],Table2[1Y Return vs Nifty Z-Score])</f>
        <v>364</v>
      </c>
      <c r="AT191">
        <f>_xlfn.RANK.AVG(Table2[[#This Row],[6M Return vs Nifty Z-Score]],Table2[6M Return vs Nifty Z-Score])</f>
        <v>133</v>
      </c>
      <c r="AU191">
        <f>_xlfn.RANK.AVG(Table2[[#This Row],[Sharpe Ratio Z-Score]],Table2[Sharpe Ratio Z-Score])</f>
        <v>169</v>
      </c>
      <c r="AV191">
        <f>(Table2[[#This Row],[Rank 1Y]]+Table2[[#This Row],[Rank 6M]]+Table2[[#This Row],[Rank Sharpe]])/3</f>
        <v>222</v>
      </c>
    </row>
    <row r="192" spans="1:48" x14ac:dyDescent="0.3">
      <c r="A192" t="s">
        <v>447</v>
      </c>
      <c r="B192" t="s">
        <v>448</v>
      </c>
      <c r="C192" t="s">
        <v>3065</v>
      </c>
      <c r="D192" t="s">
        <v>24</v>
      </c>
      <c r="E192">
        <v>49522.812211739998</v>
      </c>
      <c r="F192">
        <v>202.2</v>
      </c>
      <c r="G192">
        <v>25.991078745333802</v>
      </c>
      <c r="H192">
        <f>(Table2[[#This Row],[1Y Return vs Nifty]]-AVERAGE(Table2[1Y Return vs Nifty]))/_xlfn.STDEV.P(Table2[1Y Return vs Nifty])</f>
        <v>-0.11927287861679038</v>
      </c>
      <c r="I192">
        <v>3.5166453215593099</v>
      </c>
      <c r="J192">
        <f>(Table2[[#This Row],[1M Return vs Nifty]]-AVERAGE(Table2[1M Return vs Nifty]))/_xlfn.STDEV.P(Table2[1M Return vs Nifty])</f>
        <v>0.33893660402362086</v>
      </c>
      <c r="K192">
        <v>24.265220489570201</v>
      </c>
      <c r="L192">
        <f>(Table2[[#This Row],[6M Return vs Nifty]]-AVERAGE(Table2[6M Return vs Nifty]))/_xlfn.STDEV.P(Table2[6M Return vs Nifty])</f>
        <v>0.58491838197562562</v>
      </c>
      <c r="M192">
        <v>2.3178093191353599</v>
      </c>
      <c r="N192">
        <f>(Table2[[#This Row],[1W Return vs Nifty]]-AVERAGE(Table2[1W Return vs Nifty]))/_xlfn.STDEV.P(Table2[1W Return vs Nifty])</f>
        <v>0.48632636298865656</v>
      </c>
      <c r="O192">
        <v>195.75</v>
      </c>
      <c r="P192">
        <v>186.17975742750599</v>
      </c>
      <c r="Q192">
        <v>163.956778306427</v>
      </c>
      <c r="R192">
        <v>66.293687384692902</v>
      </c>
      <c r="S192" s="1">
        <f>(Table2[[#This Row],[Close Price]]-Table2[[#This Row],[20D EMA]])/Table2[[#This Row],[20D EMA]]</f>
        <v>3.2950191570881165E-2</v>
      </c>
      <c r="T192" s="1">
        <f>(Table2[[#This Row],[Close Price]]-Table2[[#This Row],[50D EMA]])/Table2[[#This Row],[50D EMA]]</f>
        <v>8.6047177168183303E-2</v>
      </c>
      <c r="U192" s="1">
        <f>(Table2[[#This Row],[Close Price]]-Table2[[#This Row],[200D EMA]])/Table2[[#This Row],[200D EMA]]</f>
        <v>0.23325184898484849</v>
      </c>
      <c r="V192">
        <v>0.76707809021585505</v>
      </c>
      <c r="W192">
        <v>201.76</v>
      </c>
      <c r="X192">
        <v>204.38</v>
      </c>
      <c r="Y192">
        <v>195</v>
      </c>
      <c r="Z192">
        <v>206.59</v>
      </c>
      <c r="AA192">
        <v>190.26</v>
      </c>
      <c r="AB192">
        <v>206.59</v>
      </c>
      <c r="AC192" s="1">
        <f>(Table2[[#This Row],[Close Price]]/Table2[[#This Row],[Day Low]])-1</f>
        <v>2.1808088818398019E-3</v>
      </c>
      <c r="AD192" s="1">
        <f>(Table2[[#This Row],[Day High]]/Table2[[#This Row],[Close Price]])-1</f>
        <v>1.078140454995058E-2</v>
      </c>
      <c r="AE192" s="1">
        <f>(Table2[[#This Row],[Close Price]]/Table2[[#This Row],[Current Week Low]])-1</f>
        <v>3.6923076923076836E-2</v>
      </c>
      <c r="AF192" s="1">
        <f>(Table2[[#This Row],[Current Week High]]/Table2[[#This Row],[Close Price]])-1</f>
        <v>2.1711177052423425E-2</v>
      </c>
      <c r="AG192" s="1">
        <f>(Table2[[#This Row],[Close Price]]/Table2[[#This Row],[Current Month Low]])-1</f>
        <v>6.2756228319142293E-2</v>
      </c>
      <c r="AH192" s="1">
        <f>(Table2[[#This Row],[Current Month High]]/Table2[[#This Row],[Close Price]])-1</f>
        <v>2.1711177052423425E-2</v>
      </c>
      <c r="AI192">
        <v>1.9429536871397199</v>
      </c>
      <c r="AJ192">
        <v>54.2068965517241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0.22</v>
      </c>
      <c r="AM192" t="s">
        <v>3111</v>
      </c>
      <c r="AN192">
        <v>2.12</v>
      </c>
      <c r="AO192" t="s">
        <v>3111</v>
      </c>
      <c r="AP192">
        <v>0.124829275367401</v>
      </c>
      <c r="AQ192">
        <f>(Table2[[#This Row],[Sharpe Ratio]]-AVERAGE(Table2[Sharpe Ratio]))/_xlfn.STDEV.P(Table2[Sharpe Ratio])</f>
        <v>0.70287399861388378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1.9937824689849963</v>
      </c>
      <c r="AS192">
        <f>_xlfn.RANK.AVG(Table2[[#This Row],[1Y Return vs Nifty Z-Score]],Table2[1Y Return vs Nifty Z-Score])</f>
        <v>324</v>
      </c>
      <c r="AT192">
        <f>_xlfn.RANK.AVG(Table2[[#This Row],[6M Return vs Nifty Z-Score]],Table2[6M Return vs Nifty Z-Score])</f>
        <v>171</v>
      </c>
      <c r="AU192">
        <f>_xlfn.RANK.AVG(Table2[[#This Row],[Sharpe Ratio Z-Score]],Table2[Sharpe Ratio Z-Score])</f>
        <v>171</v>
      </c>
      <c r="AV192">
        <f>(Table2[[#This Row],[Rank 1Y]]+Table2[[#This Row],[Rank 6M]]+Table2[[#This Row],[Rank Sharpe]])/3</f>
        <v>222</v>
      </c>
    </row>
    <row r="193" spans="1:48" x14ac:dyDescent="0.3">
      <c r="A193" t="s">
        <v>998</v>
      </c>
      <c r="B193" t="s">
        <v>999</v>
      </c>
      <c r="C193" t="s">
        <v>3076</v>
      </c>
      <c r="D193" t="s">
        <v>46</v>
      </c>
      <c r="E193">
        <v>13535.995800319901</v>
      </c>
      <c r="F193">
        <v>736.4</v>
      </c>
      <c r="G193">
        <v>24.127781110189801</v>
      </c>
      <c r="H193">
        <f>(Table2[[#This Row],[1Y Return vs Nifty]]-AVERAGE(Table2[1Y Return vs Nifty]))/_xlfn.STDEV.P(Table2[1Y Return vs Nifty])</f>
        <v>-0.14739238435382604</v>
      </c>
      <c r="I193">
        <v>-3.06595232952357</v>
      </c>
      <c r="J193">
        <f>(Table2[[#This Row],[1M Return vs Nifty]]-AVERAGE(Table2[1M Return vs Nifty]))/_xlfn.STDEV.P(Table2[1M Return vs Nifty])</f>
        <v>-0.28356410697199813</v>
      </c>
      <c r="K193">
        <v>41.087006611773603</v>
      </c>
      <c r="L193">
        <f>(Table2[[#This Row],[6M Return vs Nifty]]-AVERAGE(Table2[6M Return vs Nifty]))/_xlfn.STDEV.P(Table2[6M Return vs Nifty])</f>
        <v>1.1477303318932517</v>
      </c>
      <c r="M193">
        <v>4.2103713242311596</v>
      </c>
      <c r="N193">
        <f>(Table2[[#This Row],[1W Return vs Nifty]]-AVERAGE(Table2[1W Return vs Nifty]))/_xlfn.STDEV.P(Table2[1W Return vs Nifty])</f>
        <v>0.84500195391380672</v>
      </c>
      <c r="O193">
        <v>694.19</v>
      </c>
      <c r="P193">
        <v>667.51260282790702</v>
      </c>
      <c r="Q193">
        <v>576.84668102183298</v>
      </c>
      <c r="R193">
        <v>71.100690433978897</v>
      </c>
      <c r="S193" s="1">
        <f>(Table2[[#This Row],[Close Price]]-Table2[[#This Row],[20D EMA]])/Table2[[#This Row],[20D EMA]]</f>
        <v>6.0804678834324784E-2</v>
      </c>
      <c r="T193" s="1">
        <f>(Table2[[#This Row],[Close Price]]-Table2[[#This Row],[50D EMA]])/Table2[[#This Row],[50D EMA]]</f>
        <v>0.10320014465682378</v>
      </c>
      <c r="U193" s="1">
        <f>(Table2[[#This Row],[Close Price]]-Table2[[#This Row],[200D EMA]])/Table2[[#This Row],[200D EMA]]</f>
        <v>0.2765957129120209</v>
      </c>
      <c r="V193">
        <v>0.47877210024406303</v>
      </c>
      <c r="W193">
        <v>708.65</v>
      </c>
      <c r="X193">
        <v>739.9</v>
      </c>
      <c r="Y193">
        <v>662.6</v>
      </c>
      <c r="Z193">
        <v>742.2</v>
      </c>
      <c r="AA193">
        <v>650</v>
      </c>
      <c r="AB193">
        <v>742.2</v>
      </c>
      <c r="AC193" s="1">
        <f>(Table2[[#This Row],[Close Price]]/Table2[[#This Row],[Day Low]])-1</f>
        <v>3.9158964227756998E-2</v>
      </c>
      <c r="AD193" s="1">
        <f>(Table2[[#This Row],[Day High]]/Table2[[#This Row],[Close Price]])-1</f>
        <v>4.7528517110266844E-3</v>
      </c>
      <c r="AE193" s="1">
        <f>(Table2[[#This Row],[Close Price]]/Table2[[#This Row],[Current Week Low]])-1</f>
        <v>0.11137941442801069</v>
      </c>
      <c r="AF193" s="1">
        <f>(Table2[[#This Row],[Current Week High]]/Table2[[#This Row],[Close Price]])-1</f>
        <v>7.876154263987134E-3</v>
      </c>
      <c r="AG193" s="1">
        <f>(Table2[[#This Row],[Close Price]]/Table2[[#This Row],[Current Month Low]])-1</f>
        <v>0.13292307692307692</v>
      </c>
      <c r="AH193" s="1">
        <f>(Table2[[#This Row],[Current Month High]]/Table2[[#This Row],[Close Price]])-1</f>
        <v>7.876154263987134E-3</v>
      </c>
      <c r="AI193">
        <v>7.2368421052631602</v>
      </c>
      <c r="AJ193">
        <v>57.767857142857103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0.38</v>
      </c>
      <c r="AM193" t="s">
        <v>3111</v>
      </c>
      <c r="AN193">
        <v>5.22</v>
      </c>
      <c r="AO193" t="s">
        <v>3111</v>
      </c>
      <c r="AP193">
        <v>9.2641363032278004E-2</v>
      </c>
      <c r="AQ193">
        <f>(Table2[[#This Row],[Sharpe Ratio]]-AVERAGE(Table2[Sharpe Ratio]))/_xlfn.STDEV.P(Table2[Sharpe Ratio])</f>
        <v>0.336104164884864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1.8978799593660982</v>
      </c>
      <c r="AS193">
        <f>_xlfn.RANK.AVG(Table2[[#This Row],[1Y Return vs Nifty Z-Score]],Table2[1Y Return vs Nifty Z-Score])</f>
        <v>332</v>
      </c>
      <c r="AT193">
        <f>_xlfn.RANK.AVG(Table2[[#This Row],[6M Return vs Nifty Z-Score]],Table2[6M Return vs Nifty Z-Score])</f>
        <v>89</v>
      </c>
      <c r="AU193">
        <f>_xlfn.RANK.AVG(Table2[[#This Row],[Sharpe Ratio Z-Score]],Table2[Sharpe Ratio Z-Score])</f>
        <v>252</v>
      </c>
      <c r="AV193">
        <f>(Table2[[#This Row],[Rank 1Y]]+Table2[[#This Row],[Rank 6M]]+Table2[[#This Row],[Rank Sharpe]])/3</f>
        <v>224.33333333333334</v>
      </c>
    </row>
    <row r="194" spans="1:48" x14ac:dyDescent="0.3">
      <c r="A194" t="s">
        <v>287</v>
      </c>
      <c r="B194" t="s">
        <v>288</v>
      </c>
      <c r="C194" t="s">
        <v>3067</v>
      </c>
      <c r="D194" t="s">
        <v>181</v>
      </c>
      <c r="E194">
        <v>94034.953170990004</v>
      </c>
      <c r="F194">
        <v>3457.35</v>
      </c>
      <c r="G194">
        <v>50.934049758869001</v>
      </c>
      <c r="H194">
        <f>(Table2[[#This Row],[1Y Return vs Nifty]]-AVERAGE(Table2[1Y Return vs Nifty]))/_xlfn.STDEV.P(Table2[1Y Return vs Nifty])</f>
        <v>0.25714793751310944</v>
      </c>
      <c r="I194">
        <v>14.704621825381199</v>
      </c>
      <c r="J194">
        <f>(Table2[[#This Row],[1M Return vs Nifty]]-AVERAGE(Table2[1M Return vs Nifty]))/_xlfn.STDEV.P(Table2[1M Return vs Nifty])</f>
        <v>1.3969571146780577</v>
      </c>
      <c r="K194">
        <v>22.860780565059201</v>
      </c>
      <c r="L194">
        <f>(Table2[[#This Row],[6M Return vs Nifty]]-AVERAGE(Table2[6M Return vs Nifty]))/_xlfn.STDEV.P(Table2[6M Return vs Nifty])</f>
        <v>0.53792958026848181</v>
      </c>
      <c r="M194">
        <v>1.6088476752482199</v>
      </c>
      <c r="N194">
        <f>(Table2[[#This Row],[1W Return vs Nifty]]-AVERAGE(Table2[1W Return vs Nifty]))/_xlfn.STDEV.P(Table2[1W Return vs Nifty])</f>
        <v>0.35196498625182715</v>
      </c>
      <c r="O194">
        <v>3305.96</v>
      </c>
      <c r="P194">
        <v>3099.8737339847999</v>
      </c>
      <c r="Q194">
        <v>2669.98968812863</v>
      </c>
      <c r="R194">
        <v>80.293168492854505</v>
      </c>
      <c r="S194" s="1">
        <f>(Table2[[#This Row],[Close Price]]-Table2[[#This Row],[20D EMA]])/Table2[[#This Row],[20D EMA]]</f>
        <v>4.5793052547520197E-2</v>
      </c>
      <c r="T194" s="1">
        <f>(Table2[[#This Row],[Close Price]]-Table2[[#This Row],[50D EMA]])/Table2[[#This Row],[50D EMA]]</f>
        <v>0.11531962160138517</v>
      </c>
      <c r="U194" s="1">
        <f>(Table2[[#This Row],[Close Price]]-Table2[[#This Row],[200D EMA]])/Table2[[#This Row],[200D EMA]]</f>
        <v>0.29489264148552696</v>
      </c>
      <c r="V194">
        <v>1.54058077729582</v>
      </c>
      <c r="W194">
        <v>3430.2</v>
      </c>
      <c r="X194">
        <v>3475</v>
      </c>
      <c r="Y194">
        <v>3432.5</v>
      </c>
      <c r="Z194">
        <v>3493.65</v>
      </c>
      <c r="AA194">
        <v>3302</v>
      </c>
      <c r="AB194">
        <v>3493.65</v>
      </c>
      <c r="AC194" s="1">
        <f>(Table2[[#This Row],[Close Price]]/Table2[[#This Row],[Day Low]])-1</f>
        <v>7.9149903795696641E-3</v>
      </c>
      <c r="AD194" s="1">
        <f>(Table2[[#This Row],[Day High]]/Table2[[#This Row],[Close Price]])-1</f>
        <v>5.1050660187716979E-3</v>
      </c>
      <c r="AE194" s="1">
        <f>(Table2[[#This Row],[Close Price]]/Table2[[#This Row],[Current Week Low]])-1</f>
        <v>7.2396212672978244E-3</v>
      </c>
      <c r="AF194" s="1">
        <f>(Table2[[#This Row],[Current Week High]]/Table2[[#This Row],[Close Price]])-1</f>
        <v>1.049937090546238E-2</v>
      </c>
      <c r="AG194" s="1">
        <f>(Table2[[#This Row],[Close Price]]/Table2[[#This Row],[Current Month Low]])-1</f>
        <v>4.7047244094488239E-2</v>
      </c>
      <c r="AH194" s="1">
        <f>(Table2[[#This Row],[Current Month High]]/Table2[[#This Row],[Close Price]])-1</f>
        <v>1.049937090546238E-2</v>
      </c>
      <c r="AI194">
        <v>0.97546171854678798</v>
      </c>
      <c r="AJ194">
        <v>81.241487689889993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0.16</v>
      </c>
      <c r="AM194" t="s">
        <v>3111</v>
      </c>
      <c r="AN194">
        <v>9.23</v>
      </c>
      <c r="AO194" t="s">
        <v>3111</v>
      </c>
      <c r="AP194">
        <v>8.9336325804345001E-2</v>
      </c>
      <c r="AQ194">
        <f>(Table2[[#This Row],[Sharpe Ratio]]-AVERAGE(Table2[Sharpe Ratio]))/_xlfn.STDEV.P(Table2[Sharpe Ratio])</f>
        <v>0.29844443902452966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2.8424440577360057</v>
      </c>
      <c r="AS194">
        <f>_xlfn.RANK.AVG(Table2[[#This Row],[1Y Return vs Nifty Z-Score]],Table2[1Y Return vs Nifty Z-Score])</f>
        <v>225</v>
      </c>
      <c r="AT194">
        <f>_xlfn.RANK.AVG(Table2[[#This Row],[6M Return vs Nifty Z-Score]],Table2[6M Return vs Nifty Z-Score])</f>
        <v>189</v>
      </c>
      <c r="AU194">
        <f>_xlfn.RANK.AVG(Table2[[#This Row],[Sharpe Ratio Z-Score]],Table2[Sharpe Ratio Z-Score])</f>
        <v>261</v>
      </c>
      <c r="AV194">
        <f>(Table2[[#This Row],[Rank 1Y]]+Table2[[#This Row],[Rank 6M]]+Table2[[#This Row],[Rank Sharpe]])/3</f>
        <v>225</v>
      </c>
    </row>
    <row r="195" spans="1:48" x14ac:dyDescent="0.3">
      <c r="A195" t="s">
        <v>616</v>
      </c>
      <c r="B195" t="s">
        <v>617</v>
      </c>
      <c r="C195" t="s">
        <v>3076</v>
      </c>
      <c r="D195" t="s">
        <v>226</v>
      </c>
      <c r="E195">
        <v>30097.864054000001</v>
      </c>
      <c r="F195">
        <v>4702</v>
      </c>
      <c r="G195">
        <v>120.302005326176</v>
      </c>
      <c r="H195">
        <f>(Table2[[#This Row],[1Y Return vs Nifty]]-AVERAGE(Table2[1Y Return vs Nifty]))/_xlfn.STDEV.P(Table2[1Y Return vs Nifty])</f>
        <v>1.3039976665906521</v>
      </c>
      <c r="I195">
        <v>4.1114078154982803</v>
      </c>
      <c r="J195">
        <f>(Table2[[#This Row],[1M Return vs Nifty]]-AVERAGE(Table2[1M Return vs Nifty]))/_xlfn.STDEV.P(Table2[1M Return vs Nifty])</f>
        <v>0.3951818881766983</v>
      </c>
      <c r="K195">
        <v>49.2026808131411</v>
      </c>
      <c r="L195">
        <f>(Table2[[#This Row],[6M Return vs Nifty]]-AVERAGE(Table2[6M Return vs Nifty]))/_xlfn.STDEV.P(Table2[6M Return vs Nifty])</f>
        <v>1.4192590737870125</v>
      </c>
      <c r="M195">
        <v>-1.2346164328989899</v>
      </c>
      <c r="N195">
        <f>(Table2[[#This Row],[1W Return vs Nifty]]-AVERAGE(Table2[1W Return vs Nifty]))/_xlfn.STDEV.P(Table2[1W Return vs Nifty])</f>
        <v>-0.18692418436349981</v>
      </c>
      <c r="O195">
        <v>4273.59</v>
      </c>
      <c r="P195">
        <v>3946.44280851756</v>
      </c>
      <c r="Q195">
        <v>3069.9124802506999</v>
      </c>
      <c r="R195">
        <v>77.513451461016402</v>
      </c>
      <c r="S195" s="1">
        <f>(Table2[[#This Row],[Close Price]]-Table2[[#This Row],[20D EMA]])/Table2[[#This Row],[20D EMA]]</f>
        <v>0.10024592906666288</v>
      </c>
      <c r="T195" s="1">
        <f>(Table2[[#This Row],[Close Price]]-Table2[[#This Row],[50D EMA]])/Table2[[#This Row],[50D EMA]]</f>
        <v>0.19145271530395169</v>
      </c>
      <c r="U195" s="1">
        <f>(Table2[[#This Row],[Close Price]]-Table2[[#This Row],[200D EMA]])/Table2[[#This Row],[200D EMA]]</f>
        <v>0.53163975528579832</v>
      </c>
      <c r="V195">
        <v>0.88007767379040303</v>
      </c>
      <c r="W195">
        <v>4503.8500000000004</v>
      </c>
      <c r="X195">
        <v>4890.55</v>
      </c>
      <c r="Y195">
        <v>4200.75</v>
      </c>
      <c r="Z195">
        <v>4740</v>
      </c>
      <c r="AA195">
        <v>4065</v>
      </c>
      <c r="AB195">
        <v>4740</v>
      </c>
      <c r="AC195" s="1">
        <f>(Table2[[#This Row],[Close Price]]/Table2[[#This Row],[Day Low]])-1</f>
        <v>4.399569257413094E-2</v>
      </c>
      <c r="AD195" s="1">
        <f>(Table2[[#This Row],[Day High]]/Table2[[#This Row],[Close Price]])-1</f>
        <v>4.0099957464908575E-2</v>
      </c>
      <c r="AE195" s="1">
        <f>(Table2[[#This Row],[Close Price]]/Table2[[#This Row],[Current Week Low]])-1</f>
        <v>0.11932393025055044</v>
      </c>
      <c r="AF195" s="1">
        <f>(Table2[[#This Row],[Current Week High]]/Table2[[#This Row],[Close Price]])-1</f>
        <v>8.0816673755848001E-3</v>
      </c>
      <c r="AG195" s="1">
        <f>(Table2[[#This Row],[Close Price]]/Table2[[#This Row],[Current Month Low]])-1</f>
        <v>0.15670356703567045</v>
      </c>
      <c r="AH195" s="1">
        <f>(Table2[[#This Row],[Current Month High]]/Table2[[#This Row],[Close Price]])-1</f>
        <v>8.0816673755848001E-3</v>
      </c>
      <c r="AI195">
        <v>10.0036055315833</v>
      </c>
      <c r="AJ195">
        <v>152.582256169212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0.31</v>
      </c>
      <c r="AM195" t="s">
        <v>3111</v>
      </c>
      <c r="AN195">
        <v>10.64</v>
      </c>
      <c r="AO195" t="s">
        <v>3111</v>
      </c>
      <c r="AQ195">
        <f>(Table2[[#This Row],[Sharpe Ratio]]-AVERAGE(Table2[Sharpe Ratio]))/_xlfn.STDEV.P(Table2[Sharpe Ratio])</f>
        <v>-0.71951127739723697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2.2120031667936262</v>
      </c>
      <c r="AS195">
        <f>_xlfn.RANK.AVG(Table2[[#This Row],[1Y Return vs Nifty Z-Score]],Table2[1Y Return vs Nifty Z-Score])</f>
        <v>69</v>
      </c>
      <c r="AT195">
        <f>_xlfn.RANK.AVG(Table2[[#This Row],[6M Return vs Nifty Z-Score]],Table2[6M Return vs Nifty Z-Score])</f>
        <v>68</v>
      </c>
      <c r="AU195">
        <f>_xlfn.RANK.AVG(Table2[[#This Row],[Sharpe Ratio Z-Score]],Table2[Sharpe Ratio Z-Score])</f>
        <v>542.5</v>
      </c>
      <c r="AV195">
        <f>(Table2[[#This Row],[Rank 1Y]]+Table2[[#This Row],[Rank 6M]]+Table2[[#This Row],[Rank Sharpe]])/3</f>
        <v>226.5</v>
      </c>
    </row>
    <row r="196" spans="1:48" x14ac:dyDescent="0.3">
      <c r="A196" t="s">
        <v>282</v>
      </c>
      <c r="B196" t="s">
        <v>283</v>
      </c>
      <c r="C196" t="s">
        <v>3071</v>
      </c>
      <c r="D196" t="s">
        <v>101</v>
      </c>
      <c r="E196">
        <v>95548.371065159998</v>
      </c>
      <c r="F196">
        <v>95.12</v>
      </c>
      <c r="G196">
        <v>67.076055337758305</v>
      </c>
      <c r="H196">
        <f>(Table2[[#This Row],[1Y Return vs Nifty]]-AVERAGE(Table2[1Y Return vs Nifty]))/_xlfn.STDEV.P(Table2[1Y Return vs Nifty])</f>
        <v>0.500751111757336</v>
      </c>
      <c r="I196">
        <v>-14.266201664232099</v>
      </c>
      <c r="J196">
        <f>(Table2[[#This Row],[1M Return vs Nifty]]-AVERAGE(Table2[1M Return vs Nifty]))/_xlfn.STDEV.P(Table2[1M Return vs Nifty])</f>
        <v>-1.3427452302535194</v>
      </c>
      <c r="K196">
        <v>-1.7714284854673501</v>
      </c>
      <c r="L196">
        <f>(Table2[[#This Row],[6M Return vs Nifty]]-AVERAGE(Table2[6M Return vs Nifty]))/_xlfn.STDEV.P(Table2[6M Return vs Nifty])</f>
        <v>-0.28619822077441742</v>
      </c>
      <c r="M196">
        <v>-3.7762366309640498</v>
      </c>
      <c r="N196">
        <f>(Table2[[#This Row],[1W Return vs Nifty]]-AVERAGE(Table2[1W Return vs Nifty]))/_xlfn.STDEV.P(Table2[1W Return vs Nifty])</f>
        <v>-0.66860833737603875</v>
      </c>
      <c r="O196">
        <v>101.39</v>
      </c>
      <c r="P196">
        <v>102.048269264624</v>
      </c>
      <c r="Q196">
        <v>87.114509910986499</v>
      </c>
      <c r="R196">
        <v>25.008441138178402</v>
      </c>
      <c r="S196" s="1">
        <f>(Table2[[#This Row],[Close Price]]-Table2[[#This Row],[20D EMA]])/Table2[[#This Row],[20D EMA]]</f>
        <v>-6.1840418187197911E-2</v>
      </c>
      <c r="T196" s="1">
        <f>(Table2[[#This Row],[Close Price]]-Table2[[#This Row],[50D EMA]])/Table2[[#This Row],[50D EMA]]</f>
        <v>-6.7892080037713506E-2</v>
      </c>
      <c r="U196" s="1">
        <f>(Table2[[#This Row],[Close Price]]-Table2[[#This Row],[200D EMA]])/Table2[[#This Row],[200D EMA]]</f>
        <v>9.1896173177046001E-2</v>
      </c>
      <c r="V196">
        <v>0.39910003446178599</v>
      </c>
      <c r="W196">
        <v>93.05</v>
      </c>
      <c r="X196">
        <v>96.05</v>
      </c>
      <c r="Y196">
        <v>94.64</v>
      </c>
      <c r="Z196">
        <v>97.79</v>
      </c>
      <c r="AA196">
        <v>94.64</v>
      </c>
      <c r="AB196">
        <v>106.3</v>
      </c>
      <c r="AC196" s="1">
        <f>(Table2[[#This Row],[Close Price]]/Table2[[#This Row],[Day Low]])-1</f>
        <v>2.2246104245029708E-2</v>
      </c>
      <c r="AD196" s="1">
        <f>(Table2[[#This Row],[Day High]]/Table2[[#This Row],[Close Price]])-1</f>
        <v>9.7771236333052958E-3</v>
      </c>
      <c r="AE196" s="1">
        <f>(Table2[[#This Row],[Close Price]]/Table2[[#This Row],[Current Week Low]])-1</f>
        <v>5.0718512256975323E-3</v>
      </c>
      <c r="AF196" s="1">
        <f>(Table2[[#This Row],[Current Week High]]/Table2[[#This Row],[Close Price]])-1</f>
        <v>2.806980656013458E-2</v>
      </c>
      <c r="AG196" s="1">
        <f>(Table2[[#This Row],[Close Price]]/Table2[[#This Row],[Current Month Low]])-1</f>
        <v>5.0718512256975323E-3</v>
      </c>
      <c r="AH196" s="1">
        <f>(Table2[[#This Row],[Current Month High]]/Table2[[#This Row],[Close Price]])-1</f>
        <v>0.11753574432296032</v>
      </c>
      <c r="AI196">
        <v>22.225663260039202</v>
      </c>
      <c r="AJ196">
        <v>100.144628099173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-0.09</v>
      </c>
      <c r="AM196" t="s">
        <v>3110</v>
      </c>
      <c r="AN196">
        <v>-9.08</v>
      </c>
      <c r="AO196" t="s">
        <v>3110</v>
      </c>
      <c r="AP196">
        <v>0.152180964814425</v>
      </c>
      <c r="AQ196">
        <f>(Table2[[#This Row],[Sharpe Ratio]]-AVERAGE(Table2[Sharpe Ratio]))/_xlfn.STDEV.P(Table2[Sharpe Ratio])</f>
        <v>1.0145367894854198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168</v>
      </c>
      <c r="AT196">
        <f>_xlfn.RANK.AVG(Table2[[#This Row],[6M Return vs Nifty Z-Score]],Table2[6M Return vs Nifty Z-Score])</f>
        <v>400</v>
      </c>
      <c r="AU196">
        <f>_xlfn.RANK.AVG(Table2[[#This Row],[Sharpe Ratio Z-Score]],Table2[Sharpe Ratio Z-Score])</f>
        <v>112</v>
      </c>
      <c r="AV196">
        <f>(Table2[[#This Row],[Rank 1Y]]+Table2[[#This Row],[Rank 6M]]+Table2[[#This Row],[Rank Sharpe]])/3</f>
        <v>226.66666666666666</v>
      </c>
    </row>
    <row r="197" spans="1:48" x14ac:dyDescent="0.3">
      <c r="A197" t="s">
        <v>660</v>
      </c>
      <c r="B197" t="s">
        <v>661</v>
      </c>
      <c r="C197" t="s">
        <v>3069</v>
      </c>
      <c r="D197" t="s">
        <v>54</v>
      </c>
      <c r="E197">
        <v>26420.4969237</v>
      </c>
      <c r="F197">
        <v>1475.1</v>
      </c>
      <c r="G197">
        <v>55.757503652333803</v>
      </c>
      <c r="H197">
        <f>(Table2[[#This Row],[1Y Return vs Nifty]]-AVERAGE(Table2[1Y Return vs Nifty]))/_xlfn.STDEV.P(Table2[1Y Return vs Nifty])</f>
        <v>0.32993992569117003</v>
      </c>
      <c r="I197">
        <v>26.639701876505399</v>
      </c>
      <c r="J197">
        <f>(Table2[[#This Row],[1M Return vs Nifty]]-AVERAGE(Table2[1M Return vs Nifty]))/_xlfn.STDEV.P(Table2[1M Return vs Nifty])</f>
        <v>2.5256294430547168</v>
      </c>
      <c r="K197">
        <v>59.509874721381401</v>
      </c>
      <c r="L197">
        <f>(Table2[[#This Row],[6M Return vs Nifty]]-AVERAGE(Table2[6M Return vs Nifty]))/_xlfn.STDEV.P(Table2[6M Return vs Nifty])</f>
        <v>1.7641102007442704</v>
      </c>
      <c r="M197">
        <v>10.7362051945452</v>
      </c>
      <c r="N197">
        <f>(Table2[[#This Row],[1W Return vs Nifty]]-AVERAGE(Table2[1W Return vs Nifty]))/_xlfn.STDEV.P(Table2[1W Return vs Nifty])</f>
        <v>2.0817684711597062</v>
      </c>
      <c r="O197">
        <v>1358.24</v>
      </c>
      <c r="P197">
        <v>1244.59915908481</v>
      </c>
      <c r="Q197">
        <v>1026.9821215790801</v>
      </c>
      <c r="R197">
        <v>73.010462410454494</v>
      </c>
      <c r="S197" s="1">
        <f>(Table2[[#This Row],[Close Price]]-Table2[[#This Row],[20D EMA]])/Table2[[#This Row],[20D EMA]]</f>
        <v>8.6037813641182639E-2</v>
      </c>
      <c r="T197" s="1">
        <f>(Table2[[#This Row],[Close Price]]-Table2[[#This Row],[50D EMA]])/Table2[[#This Row],[50D EMA]]</f>
        <v>0.1852008650597867</v>
      </c>
      <c r="U197" s="1">
        <f>(Table2[[#This Row],[Close Price]]-Table2[[#This Row],[200D EMA]])/Table2[[#This Row],[200D EMA]]</f>
        <v>0.43634438127500907</v>
      </c>
      <c r="V197">
        <v>1.12854585614768</v>
      </c>
      <c r="W197">
        <v>1434.95</v>
      </c>
      <c r="X197">
        <v>1503.95</v>
      </c>
      <c r="Y197">
        <v>1420.6</v>
      </c>
      <c r="Z197">
        <v>1539.7</v>
      </c>
      <c r="AA197">
        <v>1291.95</v>
      </c>
      <c r="AB197">
        <v>1539.7</v>
      </c>
      <c r="AC197" s="1">
        <f>(Table2[[#This Row],[Close Price]]/Table2[[#This Row],[Day Low]])-1</f>
        <v>2.7980068991950935E-2</v>
      </c>
      <c r="AD197" s="1">
        <f>(Table2[[#This Row],[Day High]]/Table2[[#This Row],[Close Price]])-1</f>
        <v>1.9557996068063188E-2</v>
      </c>
      <c r="AE197" s="1">
        <f>(Table2[[#This Row],[Close Price]]/Table2[[#This Row],[Current Week Low]])-1</f>
        <v>3.8364071519076504E-2</v>
      </c>
      <c r="AF197" s="1">
        <f>(Table2[[#This Row],[Current Week High]]/Table2[[#This Row],[Close Price]])-1</f>
        <v>4.3793641109077353E-2</v>
      </c>
      <c r="AG197" s="1">
        <f>(Table2[[#This Row],[Close Price]]/Table2[[#This Row],[Current Month Low]])-1</f>
        <v>0.14176245210727956</v>
      </c>
      <c r="AH197" s="1">
        <f>(Table2[[#This Row],[Current Month High]]/Table2[[#This Row],[Close Price]])-1</f>
        <v>4.3793641109077353E-2</v>
      </c>
      <c r="AI197">
        <v>3.0244228839076701</v>
      </c>
      <c r="AJ197">
        <v>106.365644849489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0.25</v>
      </c>
      <c r="AM197" t="s">
        <v>3111</v>
      </c>
      <c r="AN197">
        <v>10.52</v>
      </c>
      <c r="AO197" t="s">
        <v>3111</v>
      </c>
      <c r="AP197">
        <v>3.2819417941011002E-2</v>
      </c>
      <c r="AQ197">
        <f>(Table2[[#This Row],[Sharpe Ratio]]-AVERAGE(Table2[Sharpe Ratio]))/_xlfn.STDEV.P(Table2[Sharpe Ratio])</f>
        <v>-0.34554566148579374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6.3559023791640694</v>
      </c>
      <c r="AS197">
        <f>_xlfn.RANK.AVG(Table2[[#This Row],[1Y Return vs Nifty Z-Score]],Table2[1Y Return vs Nifty Z-Score])</f>
        <v>209</v>
      </c>
      <c r="AT197">
        <f>_xlfn.RANK.AVG(Table2[[#This Row],[6M Return vs Nifty Z-Score]],Table2[6M Return vs Nifty Z-Score])</f>
        <v>43</v>
      </c>
      <c r="AU197">
        <f>_xlfn.RANK.AVG(Table2[[#This Row],[Sharpe Ratio Z-Score]],Table2[Sharpe Ratio Z-Score])</f>
        <v>438</v>
      </c>
      <c r="AV197">
        <f>(Table2[[#This Row],[Rank 1Y]]+Table2[[#This Row],[Rank 6M]]+Table2[[#This Row],[Rank Sharpe]])/3</f>
        <v>230</v>
      </c>
    </row>
    <row r="198" spans="1:48" x14ac:dyDescent="0.3">
      <c r="A198" t="s">
        <v>354</v>
      </c>
      <c r="B198" t="s">
        <v>355</v>
      </c>
      <c r="C198" t="s">
        <v>3065</v>
      </c>
      <c r="D198" t="s">
        <v>130</v>
      </c>
      <c r="E198">
        <v>67240.867916689996</v>
      </c>
      <c r="F198">
        <v>1482.65</v>
      </c>
      <c r="G198">
        <v>77.424500944342896</v>
      </c>
      <c r="H198">
        <f>(Table2[[#This Row],[1Y Return vs Nifty]]-AVERAGE(Table2[1Y Return vs Nifty]))/_xlfn.STDEV.P(Table2[1Y Return vs Nifty])</f>
        <v>0.65692217649507878</v>
      </c>
      <c r="I198">
        <v>-1.8323004374682199</v>
      </c>
      <c r="J198">
        <f>(Table2[[#This Row],[1M Return vs Nifty]]-AVERAGE(Table2[1M Return vs Nifty]))/_xlfn.STDEV.P(Table2[1M Return vs Nifty])</f>
        <v>-0.16690056157070604</v>
      </c>
      <c r="K198">
        <v>47.143028288248999</v>
      </c>
      <c r="L198">
        <f>(Table2[[#This Row],[6M Return vs Nifty]]-AVERAGE(Table2[6M Return vs Nifty]))/_xlfn.STDEV.P(Table2[6M Return vs Nifty])</f>
        <v>1.3503486117667376</v>
      </c>
      <c r="M198">
        <v>-5.0462480627442998</v>
      </c>
      <c r="N198">
        <f>(Table2[[#This Row],[1W Return vs Nifty]]-AVERAGE(Table2[1W Return vs Nifty]))/_xlfn.STDEV.P(Table2[1W Return vs Nifty])</f>
        <v>-0.90929905162950353</v>
      </c>
      <c r="O198">
        <v>1458.52</v>
      </c>
      <c r="P198">
        <v>1404.2365485799501</v>
      </c>
      <c r="Q198">
        <v>1151.3053940616501</v>
      </c>
      <c r="R198">
        <v>53.854527807571401</v>
      </c>
      <c r="S198" s="1">
        <f>(Table2[[#This Row],[Close Price]]-Table2[[#This Row],[20D EMA]])/Table2[[#This Row],[20D EMA]]</f>
        <v>1.6544168060774009E-2</v>
      </c>
      <c r="T198" s="1">
        <f>(Table2[[#This Row],[Close Price]]-Table2[[#This Row],[50D EMA]])/Table2[[#This Row],[50D EMA]]</f>
        <v>5.5840628489086476E-2</v>
      </c>
      <c r="U198" s="1">
        <f>(Table2[[#This Row],[Close Price]]-Table2[[#This Row],[200D EMA]])/Table2[[#This Row],[200D EMA]]</f>
        <v>0.28779905631242719</v>
      </c>
      <c r="V198">
        <v>0.55428967110209204</v>
      </c>
      <c r="W198">
        <v>1484.05</v>
      </c>
      <c r="X198">
        <v>1709.95</v>
      </c>
      <c r="Y198">
        <v>1421.3</v>
      </c>
      <c r="Z198">
        <v>1490</v>
      </c>
      <c r="AA198">
        <v>1416</v>
      </c>
      <c r="AB198">
        <v>1551.95</v>
      </c>
      <c r="AC198" s="1">
        <f>(Table2[[#This Row],[Close Price]]/Table2[[#This Row],[Day Low]])-1</f>
        <v>-9.4336444189879742E-4</v>
      </c>
      <c r="AD198" s="1">
        <f>(Table2[[#This Row],[Day High]]/Table2[[#This Row],[Close Price]])-1</f>
        <v>0.15330657943547021</v>
      </c>
      <c r="AE198" s="1">
        <f>(Table2[[#This Row],[Close Price]]/Table2[[#This Row],[Current Week Low]])-1</f>
        <v>4.3164708365580839E-2</v>
      </c>
      <c r="AF198" s="1">
        <f>(Table2[[#This Row],[Current Week High]]/Table2[[#This Row],[Close Price]])-1</f>
        <v>4.9573398981552774E-3</v>
      </c>
      <c r="AG198" s="1">
        <f>(Table2[[#This Row],[Close Price]]/Table2[[#This Row],[Current Month Low]])-1</f>
        <v>4.7069209039548143E-2</v>
      </c>
      <c r="AH198" s="1">
        <f>(Table2[[#This Row],[Current Month High]]/Table2[[#This Row],[Close Price]])-1</f>
        <v>4.674063332546452E-2</v>
      </c>
      <c r="AI198">
        <v>8.6723618794202206</v>
      </c>
      <c r="AJ198">
        <v>115.95342507182799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0.01</v>
      </c>
      <c r="AM198" t="s">
        <v>3111</v>
      </c>
      <c r="AN198">
        <v>-1.08</v>
      </c>
      <c r="AO198" t="s">
        <v>3110</v>
      </c>
      <c r="AP198">
        <v>1.1205517330368999E-2</v>
      </c>
      <c r="AQ198">
        <f>(Table2[[#This Row],[Sharpe Ratio]]-AVERAGE(Table2[Sharpe Ratio]))/_xlfn.STDEV.P(Table2[Sharpe Ratio])</f>
        <v>-0.59182838559246209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0.33924278946914466</v>
      </c>
      <c r="AS198">
        <f>_xlfn.RANK.AVG(Table2[[#This Row],[1Y Return vs Nifty Z-Score]],Table2[1Y Return vs Nifty Z-Score])</f>
        <v>133</v>
      </c>
      <c r="AT198">
        <f>_xlfn.RANK.AVG(Table2[[#This Row],[6M Return vs Nifty Z-Score]],Table2[6M Return vs Nifty Z-Score])</f>
        <v>73</v>
      </c>
      <c r="AU198">
        <f>_xlfn.RANK.AVG(Table2[[#This Row],[Sharpe Ratio Z-Score]],Table2[Sharpe Ratio Z-Score])</f>
        <v>493</v>
      </c>
      <c r="AV198">
        <f>(Table2[[#This Row],[Rank 1Y]]+Table2[[#This Row],[Rank 6M]]+Table2[[#This Row],[Rank Sharpe]])/3</f>
        <v>233</v>
      </c>
    </row>
    <row r="199" spans="1:48" x14ac:dyDescent="0.3">
      <c r="A199" t="s">
        <v>1328</v>
      </c>
      <c r="B199" t="s">
        <v>1329</v>
      </c>
      <c r="C199" t="s">
        <v>3067</v>
      </c>
      <c r="D199" t="s">
        <v>119</v>
      </c>
      <c r="E199">
        <v>8318.2612604499991</v>
      </c>
      <c r="F199">
        <v>1414.25</v>
      </c>
      <c r="G199">
        <v>7.0980719190890698</v>
      </c>
      <c r="H199">
        <f>(Table2[[#This Row],[1Y Return vs Nifty]]-AVERAGE(Table2[1Y Return vs Nifty]))/_xlfn.STDEV.P(Table2[1Y Return vs Nifty])</f>
        <v>-0.40439212302531191</v>
      </c>
      <c r="I199">
        <v>3.3866339139423198</v>
      </c>
      <c r="J199">
        <f>(Table2[[#This Row],[1M Return vs Nifty]]-AVERAGE(Table2[1M Return vs Nifty]))/_xlfn.STDEV.P(Table2[1M Return vs Nifty])</f>
        <v>0.32664173230746735</v>
      </c>
      <c r="K199">
        <v>30.3857699648999</v>
      </c>
      <c r="L199">
        <f>(Table2[[#This Row],[6M Return vs Nifty]]-AVERAGE(Table2[6M Return vs Nifty]))/_xlfn.STDEV.P(Table2[6M Return vs Nifty])</f>
        <v>0.78969558932763573</v>
      </c>
      <c r="M199">
        <v>6.8858356362131303</v>
      </c>
      <c r="N199">
        <f>(Table2[[#This Row],[1W Return vs Nifty]]-AVERAGE(Table2[1W Return vs Nifty]))/_xlfn.STDEV.P(Table2[1W Return vs Nifty])</f>
        <v>1.3520520481857292</v>
      </c>
      <c r="O199">
        <v>1396.14</v>
      </c>
      <c r="P199">
        <v>1372.7570214252601</v>
      </c>
      <c r="Q199">
        <v>1206.5263940781499</v>
      </c>
      <c r="R199">
        <v>54.646674756241602</v>
      </c>
      <c r="S199" s="1">
        <f>(Table2[[#This Row],[Close Price]]-Table2[[#This Row],[20D EMA]])/Table2[[#This Row],[20D EMA]]</f>
        <v>1.2971478505020914E-2</v>
      </c>
      <c r="T199" s="1">
        <f>(Table2[[#This Row],[Close Price]]-Table2[[#This Row],[50D EMA]])/Table2[[#This Row],[50D EMA]]</f>
        <v>3.0226018098716407E-2</v>
      </c>
      <c r="U199" s="1">
        <f>(Table2[[#This Row],[Close Price]]-Table2[[#This Row],[200D EMA]])/Table2[[#This Row],[200D EMA]]</f>
        <v>0.172166648770715</v>
      </c>
      <c r="V199">
        <v>0.85842370041624705</v>
      </c>
      <c r="W199">
        <v>1406</v>
      </c>
      <c r="X199">
        <v>1451</v>
      </c>
      <c r="Y199">
        <v>1400.9</v>
      </c>
      <c r="Z199">
        <v>1466.4</v>
      </c>
      <c r="AA199">
        <v>1314.2</v>
      </c>
      <c r="AB199">
        <v>1466.4</v>
      </c>
      <c r="AC199" s="1">
        <f>(Table2[[#This Row],[Close Price]]/Table2[[#This Row],[Day Low]])-1</f>
        <v>5.8677098150783369E-3</v>
      </c>
      <c r="AD199" s="1">
        <f>(Table2[[#This Row],[Day High]]/Table2[[#This Row],[Close Price]])-1</f>
        <v>2.5985504684461702E-2</v>
      </c>
      <c r="AE199" s="1">
        <f>(Table2[[#This Row],[Close Price]]/Table2[[#This Row],[Current Week Low]])-1</f>
        <v>9.5295881219215062E-3</v>
      </c>
      <c r="AF199" s="1">
        <f>(Table2[[#This Row],[Current Week High]]/Table2[[#This Row],[Close Price]])-1</f>
        <v>3.6874668552236312E-2</v>
      </c>
      <c r="AG199" s="1">
        <f>(Table2[[#This Row],[Close Price]]/Table2[[#This Row],[Current Month Low]])-1</f>
        <v>7.6129964997717181E-2</v>
      </c>
      <c r="AH199" s="1">
        <f>(Table2[[#This Row],[Current Month High]]/Table2[[#This Row],[Close Price]])-1</f>
        <v>3.6874668552236312E-2</v>
      </c>
      <c r="AI199">
        <v>7.3193297467703804</v>
      </c>
      <c r="AJ199">
        <v>58.9488017429194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0.04</v>
      </c>
      <c r="AM199" t="s">
        <v>3111</v>
      </c>
      <c r="AN199">
        <v>0.1</v>
      </c>
      <c r="AO199" t="s">
        <v>3111</v>
      </c>
      <c r="AP199">
        <v>0.13757640604555799</v>
      </c>
      <c r="AQ199">
        <f>(Table2[[#This Row],[Sharpe Ratio]]-AVERAGE(Table2[Sharpe Ratio]))/_xlfn.STDEV.P(Table2[Sharpe Ratio])</f>
        <v>0.84812302721423016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2.9121202740097507</v>
      </c>
      <c r="AS199">
        <f>_xlfn.RANK.AVG(Table2[[#This Row],[1Y Return vs Nifty Z-Score]],Table2[1Y Return vs Nifty Z-Score])</f>
        <v>431</v>
      </c>
      <c r="AT199">
        <f>_xlfn.RANK.AVG(Table2[[#This Row],[6M Return vs Nifty Z-Score]],Table2[6M Return vs Nifty Z-Score])</f>
        <v>130</v>
      </c>
      <c r="AU199">
        <f>_xlfn.RANK.AVG(Table2[[#This Row],[Sharpe Ratio Z-Score]],Table2[Sharpe Ratio Z-Score])</f>
        <v>142</v>
      </c>
      <c r="AV199">
        <f>(Table2[[#This Row],[Rank 1Y]]+Table2[[#This Row],[Rank 6M]]+Table2[[#This Row],[Rank Sharpe]])/3</f>
        <v>234.33333333333334</v>
      </c>
    </row>
    <row r="200" spans="1:48" x14ac:dyDescent="0.3">
      <c r="A200" t="s">
        <v>151</v>
      </c>
      <c r="B200" t="s">
        <v>152</v>
      </c>
      <c r="C200" t="s">
        <v>3072</v>
      </c>
      <c r="D200" t="s">
        <v>153</v>
      </c>
      <c r="E200">
        <v>164877.16008166</v>
      </c>
      <c r="F200">
        <v>422.35</v>
      </c>
      <c r="G200">
        <v>57.952038837872898</v>
      </c>
      <c r="H200">
        <f>(Table2[[#This Row],[1Y Return vs Nifty]]-AVERAGE(Table2[1Y Return vs Nifty]))/_xlfn.STDEV.P(Table2[1Y Return vs Nifty])</f>
        <v>0.36305822283059841</v>
      </c>
      <c r="I200">
        <v>-3.6423773237350701</v>
      </c>
      <c r="J200">
        <f>(Table2[[#This Row],[1M Return vs Nifty]]-AVERAGE(Table2[1M Return vs Nifty]))/_xlfn.STDEV.P(Table2[1M Return vs Nifty])</f>
        <v>-0.33807525709117259</v>
      </c>
      <c r="K200">
        <v>44.082241653917002</v>
      </c>
      <c r="L200">
        <f>(Table2[[#This Row],[6M Return vs Nifty]]-AVERAGE(Table2[6M Return vs Nifty]))/_xlfn.STDEV.P(Table2[6M Return vs Nifty])</f>
        <v>1.2479428813980438</v>
      </c>
      <c r="M200">
        <v>1.42521922392064</v>
      </c>
      <c r="N200">
        <f>(Table2[[#This Row],[1W Return vs Nifty]]-AVERAGE(Table2[1W Return vs Nifty]))/_xlfn.STDEV.P(Table2[1W Return vs Nifty])</f>
        <v>0.31716398997627532</v>
      </c>
      <c r="O200">
        <v>435.56</v>
      </c>
      <c r="P200">
        <v>435.34963965880598</v>
      </c>
      <c r="Q200">
        <v>361.94536461427299</v>
      </c>
      <c r="R200">
        <v>40.718403350805502</v>
      </c>
      <c r="S200" s="1">
        <f>(Table2[[#This Row],[Close Price]]-Table2[[#This Row],[20D EMA]])/Table2[[#This Row],[20D EMA]]</f>
        <v>-3.0328772155386121E-2</v>
      </c>
      <c r="T200" s="1">
        <f>(Table2[[#This Row],[Close Price]]-Table2[[#This Row],[50D EMA]])/Table2[[#This Row],[50D EMA]]</f>
        <v>-2.9860228364939252E-2</v>
      </c>
      <c r="U200" s="1">
        <f>(Table2[[#This Row],[Close Price]]-Table2[[#This Row],[200D EMA]])/Table2[[#This Row],[200D EMA]]</f>
        <v>0.1668888216046103</v>
      </c>
      <c r="V200">
        <v>0.91200992690849603</v>
      </c>
      <c r="W200">
        <v>405.2</v>
      </c>
      <c r="X200">
        <v>428.5</v>
      </c>
      <c r="Y200">
        <v>421.25</v>
      </c>
      <c r="Z200">
        <v>436</v>
      </c>
      <c r="AA200">
        <v>404.25</v>
      </c>
      <c r="AB200">
        <v>462.25</v>
      </c>
      <c r="AC200" s="1">
        <f>(Table2[[#This Row],[Close Price]]/Table2[[#This Row],[Day Low]])-1</f>
        <v>4.2324777887463139E-2</v>
      </c>
      <c r="AD200" s="1">
        <f>(Table2[[#This Row],[Day High]]/Table2[[#This Row],[Close Price]])-1</f>
        <v>1.456138273943397E-2</v>
      </c>
      <c r="AE200" s="1">
        <f>(Table2[[#This Row],[Close Price]]/Table2[[#This Row],[Current Week Low]])-1</f>
        <v>2.6112759643917016E-3</v>
      </c>
      <c r="AF200" s="1">
        <f>(Table2[[#This Row],[Current Week High]]/Table2[[#This Row],[Close Price]])-1</f>
        <v>3.2319166568012259E-2</v>
      </c>
      <c r="AG200" s="1">
        <f>(Table2[[#This Row],[Close Price]]/Table2[[#This Row],[Current Month Low]])-1</f>
        <v>4.4774273345701943E-2</v>
      </c>
      <c r="AH200" s="1">
        <f>(Table2[[#This Row],[Current Month High]]/Table2[[#This Row],[Close Price]])-1</f>
        <v>9.4471409968035935E-2</v>
      </c>
      <c r="AI200">
        <v>17.276093496875699</v>
      </c>
      <c r="AJ200">
        <v>107.740384615384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0.02</v>
      </c>
      <c r="AM200" t="s">
        <v>3111</v>
      </c>
      <c r="AN200">
        <v>-4.9800000000000004</v>
      </c>
      <c r="AO200" t="s">
        <v>3110</v>
      </c>
      <c r="AP200">
        <v>3.5909328524646997E-2</v>
      </c>
      <c r="AQ200">
        <f>(Table2[[#This Row],[Sharpe Ratio]]-AVERAGE(Table2[Sharpe Ratio]))/_xlfn.STDEV.P(Table2[Sharpe Ratio])</f>
        <v>-0.31033722736311575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1.2797526097506291</v>
      </c>
      <c r="AS200">
        <f>_xlfn.RANK.AVG(Table2[[#This Row],[1Y Return vs Nifty Z-Score]],Table2[1Y Return vs Nifty Z-Score])</f>
        <v>199</v>
      </c>
      <c r="AT200">
        <f>_xlfn.RANK.AVG(Table2[[#This Row],[6M Return vs Nifty Z-Score]],Table2[6M Return vs Nifty Z-Score])</f>
        <v>83</v>
      </c>
      <c r="AU200">
        <f>_xlfn.RANK.AVG(Table2[[#This Row],[Sharpe Ratio Z-Score]],Table2[Sharpe Ratio Z-Score])</f>
        <v>424</v>
      </c>
      <c r="AV200">
        <f>(Table2[[#This Row],[Rank 1Y]]+Table2[[#This Row],[Rank 6M]]+Table2[[#This Row],[Rank Sharpe]])/3</f>
        <v>235.33333333333334</v>
      </c>
    </row>
    <row r="201" spans="1:48" x14ac:dyDescent="0.3">
      <c r="A201" t="s">
        <v>291</v>
      </c>
      <c r="B201" t="s">
        <v>292</v>
      </c>
      <c r="C201" t="s">
        <v>3070</v>
      </c>
      <c r="D201" t="s">
        <v>212</v>
      </c>
      <c r="E201">
        <v>93181.7638114</v>
      </c>
      <c r="F201">
        <v>31593.85</v>
      </c>
      <c r="G201">
        <v>49.261251791155303</v>
      </c>
      <c r="H201">
        <f>(Table2[[#This Row],[1Y Return vs Nifty]]-AVERAGE(Table2[1Y Return vs Nifty]))/_xlfn.STDEV.P(Table2[1Y Return vs Nifty])</f>
        <v>0.23190331144648979</v>
      </c>
      <c r="I201">
        <v>-9.4464715361631804</v>
      </c>
      <c r="J201">
        <f>(Table2[[#This Row],[1M Return vs Nifty]]-AVERAGE(Table2[1M Return vs Nifty]))/_xlfn.STDEV.P(Table2[1M Return vs Nifty])</f>
        <v>-0.88695473680959125</v>
      </c>
      <c r="K201">
        <v>7.4913822504952696</v>
      </c>
      <c r="L201">
        <f>(Table2[[#This Row],[6M Return vs Nifty]]-AVERAGE(Table2[6M Return vs Nifty]))/_xlfn.STDEV.P(Table2[6M Return vs Nifty])</f>
        <v>2.3710639922843068E-2</v>
      </c>
      <c r="M201">
        <v>-4.6239248461172</v>
      </c>
      <c r="N201">
        <f>(Table2[[#This Row],[1W Return vs Nifty]]-AVERAGE(Table2[1W Return vs Nifty]))/_xlfn.STDEV.P(Table2[1W Return vs Nifty])</f>
        <v>-0.82926097156804335</v>
      </c>
      <c r="O201">
        <v>33227.230000000003</v>
      </c>
      <c r="P201">
        <v>33134.053693542199</v>
      </c>
      <c r="Q201">
        <v>28577.892472555599</v>
      </c>
      <c r="R201">
        <v>21.384778290552699</v>
      </c>
      <c r="S201" s="1">
        <f>(Table2[[#This Row],[Close Price]]-Table2[[#This Row],[20D EMA]])/Table2[[#This Row],[20D EMA]]</f>
        <v>-4.9157874430098579E-2</v>
      </c>
      <c r="T201" s="1">
        <f>(Table2[[#This Row],[Close Price]]-Table2[[#This Row],[50D EMA]])/Table2[[#This Row],[50D EMA]]</f>
        <v>-4.6484010311191856E-2</v>
      </c>
      <c r="U201" s="1">
        <f>(Table2[[#This Row],[Close Price]]-Table2[[#This Row],[200D EMA]])/Table2[[#This Row],[200D EMA]]</f>
        <v>0.10553463766933599</v>
      </c>
      <c r="V201">
        <v>0.57361000405896401</v>
      </c>
      <c r="W201">
        <v>31050</v>
      </c>
      <c r="X201">
        <v>31648.95</v>
      </c>
      <c r="Y201">
        <v>31076.95</v>
      </c>
      <c r="Z201">
        <v>31989.95</v>
      </c>
      <c r="AA201">
        <v>31076.95</v>
      </c>
      <c r="AB201">
        <v>35182.800000000003</v>
      </c>
      <c r="AC201" s="1">
        <f>(Table2[[#This Row],[Close Price]]/Table2[[#This Row],[Day Low]])-1</f>
        <v>1.7515297906602223E-2</v>
      </c>
      <c r="AD201" s="1">
        <f>(Table2[[#This Row],[Day High]]/Table2[[#This Row],[Close Price]])-1</f>
        <v>1.7440103058032896E-3</v>
      </c>
      <c r="AE201" s="1">
        <f>(Table2[[#This Row],[Close Price]]/Table2[[#This Row],[Current Week Low]])-1</f>
        <v>1.6632906382382906E-2</v>
      </c>
      <c r="AF201" s="1">
        <f>(Table2[[#This Row],[Current Week High]]/Table2[[#This Row],[Close Price]])-1</f>
        <v>1.2537250129376565E-2</v>
      </c>
      <c r="AG201" s="1">
        <f>(Table2[[#This Row],[Close Price]]/Table2[[#This Row],[Current Month Low]])-1</f>
        <v>1.6632906382382906E-2</v>
      </c>
      <c r="AH201" s="1">
        <f>(Table2[[#This Row],[Current Month High]]/Table2[[#This Row],[Close Price]])-1</f>
        <v>0.11359647526338201</v>
      </c>
      <c r="AI201">
        <v>16.076966896639</v>
      </c>
      <c r="AJ201">
        <v>76.218480130945295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-0.02</v>
      </c>
      <c r="AM201" t="s">
        <v>3110</v>
      </c>
      <c r="AN201">
        <v>-9.52</v>
      </c>
      <c r="AO201" t="s">
        <v>3110</v>
      </c>
      <c r="AP201">
        <v>0.12617356304424601</v>
      </c>
      <c r="AQ201">
        <f>(Table2[[#This Row],[Sharpe Ratio]]-AVERAGE(Table2[Sharpe Ratio]))/_xlfn.STDEV.P(Table2[Sharpe Ratio])</f>
        <v>0.71819167944347928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-0.74241007756482247</v>
      </c>
      <c r="AS201">
        <f>_xlfn.RANK.AVG(Table2[[#This Row],[1Y Return vs Nifty Z-Score]],Table2[1Y Return vs Nifty Z-Score])</f>
        <v>233</v>
      </c>
      <c r="AT201">
        <f>_xlfn.RANK.AVG(Table2[[#This Row],[6M Return vs Nifty Z-Score]],Table2[6M Return vs Nifty Z-Score])</f>
        <v>309</v>
      </c>
      <c r="AU201">
        <f>_xlfn.RANK.AVG(Table2[[#This Row],[Sharpe Ratio Z-Score]],Table2[Sharpe Ratio Z-Score])</f>
        <v>168</v>
      </c>
      <c r="AV201">
        <f>(Table2[[#This Row],[Rank 1Y]]+Table2[[#This Row],[Rank 6M]]+Table2[[#This Row],[Rank Sharpe]])/3</f>
        <v>236.66666666666666</v>
      </c>
    </row>
    <row r="202" spans="1:48" x14ac:dyDescent="0.3">
      <c r="A202" t="s">
        <v>1794</v>
      </c>
      <c r="B202" t="s">
        <v>1795</v>
      </c>
      <c r="C202" t="s">
        <v>3063</v>
      </c>
      <c r="D202" t="s">
        <v>304</v>
      </c>
      <c r="E202">
        <v>4094.5716198</v>
      </c>
      <c r="F202">
        <v>2409.3000000000002</v>
      </c>
      <c r="G202">
        <v>87.716098665043305</v>
      </c>
      <c r="H202">
        <f>(Table2[[#This Row],[1Y Return vs Nifty]]-AVERAGE(Table2[1Y Return vs Nifty]))/_xlfn.STDEV.P(Table2[1Y Return vs Nifty])</f>
        <v>0.81223533510815937</v>
      </c>
      <c r="I202">
        <v>4.0618410090272903</v>
      </c>
      <c r="J202">
        <f>(Table2[[#This Row],[1M Return vs Nifty]]-AVERAGE(Table2[1M Return vs Nifty]))/_xlfn.STDEV.P(Table2[1M Return vs Nifty])</f>
        <v>0.3904944723713441</v>
      </c>
      <c r="K202">
        <v>43.829392531140897</v>
      </c>
      <c r="L202">
        <f>(Table2[[#This Row],[6M Return vs Nifty]]-AVERAGE(Table2[6M Return vs Nifty]))/_xlfn.STDEV.P(Table2[6M Return vs Nifty])</f>
        <v>1.2394832263536397</v>
      </c>
      <c r="M202">
        <v>-2.09052534250424</v>
      </c>
      <c r="N202">
        <f>(Table2[[#This Row],[1W Return vs Nifty]]-AVERAGE(Table2[1W Return vs Nifty]))/_xlfn.STDEV.P(Table2[1W Return vs Nifty])</f>
        <v>-0.34913479257827496</v>
      </c>
      <c r="O202">
        <v>2443.7800000000002</v>
      </c>
      <c r="P202">
        <v>2275.6737243011298</v>
      </c>
      <c r="Q202">
        <v>1786.1605762387601</v>
      </c>
      <c r="R202">
        <v>42.510928068845203</v>
      </c>
      <c r="S202" s="1">
        <f>(Table2[[#This Row],[Close Price]]-Table2[[#This Row],[20D EMA]])/Table2[[#This Row],[20D EMA]]</f>
        <v>-1.4109289706929436E-2</v>
      </c>
      <c r="T202" s="1">
        <f>(Table2[[#This Row],[Close Price]]-Table2[[#This Row],[50D EMA]])/Table2[[#This Row],[50D EMA]]</f>
        <v>5.8719435159760268E-2</v>
      </c>
      <c r="U202" s="1">
        <f>(Table2[[#This Row],[Close Price]]-Table2[[#This Row],[200D EMA]])/Table2[[#This Row],[200D EMA]]</f>
        <v>0.34887088655457127</v>
      </c>
      <c r="V202">
        <v>0.69045576773879402</v>
      </c>
      <c r="W202">
        <v>2343.8000000000002</v>
      </c>
      <c r="X202">
        <v>2424.3000000000002</v>
      </c>
      <c r="Y202">
        <v>2371</v>
      </c>
      <c r="Z202">
        <v>2589.4</v>
      </c>
      <c r="AA202">
        <v>2371</v>
      </c>
      <c r="AB202">
        <v>2750</v>
      </c>
      <c r="AC202" s="1">
        <f>(Table2[[#This Row],[Close Price]]/Table2[[#This Row],[Day Low]])-1</f>
        <v>2.7946070483829688E-2</v>
      </c>
      <c r="AD202" s="1">
        <f>(Table2[[#This Row],[Day High]]/Table2[[#This Row],[Close Price]])-1</f>
        <v>6.2258747354002608E-3</v>
      </c>
      <c r="AE202" s="1">
        <f>(Table2[[#This Row],[Close Price]]/Table2[[#This Row],[Current Week Low]])-1</f>
        <v>1.6153521720793096E-2</v>
      </c>
      <c r="AF202" s="1">
        <f>(Table2[[#This Row],[Current Week High]]/Table2[[#This Row],[Close Price]])-1</f>
        <v>7.4752002656373273E-2</v>
      </c>
      <c r="AG202" s="1">
        <f>(Table2[[#This Row],[Close Price]]/Table2[[#This Row],[Current Month Low]])-1</f>
        <v>1.6153521720793096E-2</v>
      </c>
      <c r="AH202" s="1">
        <f>(Table2[[#This Row],[Current Month High]]/Table2[[#This Row],[Close Price]])-1</f>
        <v>0.14141036815672603</v>
      </c>
      <c r="AI202">
        <v>12.7495848689806</v>
      </c>
      <c r="AJ202">
        <v>122.95363221815801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0.23</v>
      </c>
      <c r="AM202" t="s">
        <v>3111</v>
      </c>
      <c r="AN202">
        <v>-8.33</v>
      </c>
      <c r="AO202" t="s">
        <v>3110</v>
      </c>
      <c r="AP202">
        <v>4.1564898090619999E-3</v>
      </c>
      <c r="AQ202">
        <f>(Table2[[#This Row],[Sharpe Ratio]]-AVERAGE(Table2[Sharpe Ratio]))/_xlfn.STDEV.P(Table2[Sharpe Ratio])</f>
        <v>-0.6721495516570265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1.4209286895978419</v>
      </c>
      <c r="AS202">
        <f>_xlfn.RANK.AVG(Table2[[#This Row],[1Y Return vs Nifty Z-Score]],Table2[1Y Return vs Nifty Z-Score])</f>
        <v>114</v>
      </c>
      <c r="AT202">
        <f>_xlfn.RANK.AVG(Table2[[#This Row],[6M Return vs Nifty Z-Score]],Table2[6M Return vs Nifty Z-Score])</f>
        <v>85</v>
      </c>
      <c r="AU202">
        <f>_xlfn.RANK.AVG(Table2[[#This Row],[Sharpe Ratio Z-Score]],Table2[Sharpe Ratio Z-Score])</f>
        <v>512</v>
      </c>
      <c r="AV202">
        <f>(Table2[[#This Row],[Rank 1Y]]+Table2[[#This Row],[Rank 6M]]+Table2[[#This Row],[Rank Sharpe]])/3</f>
        <v>237</v>
      </c>
    </row>
    <row r="203" spans="1:48" x14ac:dyDescent="0.3">
      <c r="A203" t="s">
        <v>58</v>
      </c>
      <c r="B203" t="s">
        <v>169</v>
      </c>
      <c r="C203" t="s">
        <v>3070</v>
      </c>
      <c r="D203" t="s">
        <v>60</v>
      </c>
      <c r="E203">
        <v>151860.11489632499</v>
      </c>
      <c r="F203">
        <v>723.05</v>
      </c>
      <c r="G203">
        <v>58.111664285935902</v>
      </c>
      <c r="H203">
        <f>(Table2[[#This Row],[1Y Return vs Nifty]]-AVERAGE(Table2[1Y Return vs Nifty]))/_xlfn.STDEV.P(Table2[1Y Return vs Nifty])</f>
        <v>0.36546717168446075</v>
      </c>
      <c r="I203">
        <v>6.8218998714550398</v>
      </c>
      <c r="J203">
        <f>(Table2[[#This Row],[1M Return vs Nifty]]-AVERAGE(Table2[1M Return vs Nifty]))/_xlfn.STDEV.P(Table2[1M Return vs Nifty])</f>
        <v>0.65150671940855875</v>
      </c>
      <c r="K203">
        <v>7.8844771834393699</v>
      </c>
      <c r="L203">
        <f>(Table2[[#This Row],[6M Return vs Nifty]]-AVERAGE(Table2[6M Return vs Nifty]))/_xlfn.STDEV.P(Table2[6M Return vs Nifty])</f>
        <v>3.6862544489088295E-2</v>
      </c>
      <c r="M203">
        <v>2.9046226783481899</v>
      </c>
      <c r="N203">
        <f>(Table2[[#This Row],[1W Return vs Nifty]]-AVERAGE(Table2[1W Return vs Nifty]))/_xlfn.STDEV.P(Table2[1W Return vs Nifty])</f>
        <v>0.59753837496592344</v>
      </c>
      <c r="O203">
        <v>722.89</v>
      </c>
      <c r="P203">
        <v>697.48504575099696</v>
      </c>
      <c r="Q203">
        <v>601.66127041035497</v>
      </c>
      <c r="R203">
        <v>39.2687657472623</v>
      </c>
      <c r="S203" s="1">
        <f>(Table2[[#This Row],[Close Price]]-Table2[[#This Row],[20D EMA]])/Table2[[#This Row],[20D EMA]]</f>
        <v>2.2133381288988389E-4</v>
      </c>
      <c r="T203" s="1">
        <f>(Table2[[#This Row],[Close Price]]-Table2[[#This Row],[50D EMA]])/Table2[[#This Row],[50D EMA]]</f>
        <v>3.6653049989733712E-2</v>
      </c>
      <c r="U203" s="1">
        <f>(Table2[[#This Row],[Close Price]]-Table2[[#This Row],[200D EMA]])/Table2[[#This Row],[200D EMA]]</f>
        <v>0.20175593071971115</v>
      </c>
      <c r="V203">
        <v>1.6273279216944401</v>
      </c>
      <c r="W203">
        <v>717.05</v>
      </c>
      <c r="X203">
        <v>730.95</v>
      </c>
      <c r="Y203">
        <v>721.5</v>
      </c>
      <c r="Z203">
        <v>739.5</v>
      </c>
      <c r="AA203">
        <v>695.5</v>
      </c>
      <c r="AB203">
        <v>802.8</v>
      </c>
      <c r="AC203" s="1">
        <f>(Table2[[#This Row],[Close Price]]/Table2[[#This Row],[Day Low]])-1</f>
        <v>8.3676173209679128E-3</v>
      </c>
      <c r="AD203" s="1">
        <f>(Table2[[#This Row],[Day High]]/Table2[[#This Row],[Close Price]])-1</f>
        <v>1.0925938731761509E-2</v>
      </c>
      <c r="AE203" s="1">
        <f>(Table2[[#This Row],[Close Price]]/Table2[[#This Row],[Current Week Low]])-1</f>
        <v>2.1483021483021947E-3</v>
      </c>
      <c r="AF203" s="1">
        <f>(Table2[[#This Row],[Current Week High]]/Table2[[#This Row],[Close Price]])-1</f>
        <v>2.2750847106009386E-2</v>
      </c>
      <c r="AG203" s="1">
        <f>(Table2[[#This Row],[Close Price]]/Table2[[#This Row],[Current Month Low]])-1</f>
        <v>3.9611790079079778E-2</v>
      </c>
      <c r="AH203" s="1">
        <f>(Table2[[#This Row],[Current Month High]]/Table2[[#This Row],[Close Price]])-1</f>
        <v>0.11029665998202054</v>
      </c>
      <c r="AI203">
        <v>9.2650455101209008</v>
      </c>
      <c r="AJ203">
        <v>87.326631887008503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0.06</v>
      </c>
      <c r="AM203" t="s">
        <v>3111</v>
      </c>
      <c r="AN203">
        <v>-5.48</v>
      </c>
      <c r="AO203" t="s">
        <v>3110</v>
      </c>
      <c r="AP203">
        <v>0.108572439416318</v>
      </c>
      <c r="AQ203">
        <f>(Table2[[#This Row],[Sharpe Ratio]]-AVERAGE(Table2[Sharpe Ratio]))/_xlfn.STDEV.P(Table2[Sharpe Ratio])</f>
        <v>0.51763312444161103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2.1690079349896423</v>
      </c>
      <c r="AS203">
        <f>_xlfn.RANK.AVG(Table2[[#This Row],[1Y Return vs Nifty Z-Score]],Table2[1Y Return vs Nifty Z-Score])</f>
        <v>198</v>
      </c>
      <c r="AT203">
        <f>_xlfn.RANK.AVG(Table2[[#This Row],[6M Return vs Nifty Z-Score]],Table2[6M Return vs Nifty Z-Score])</f>
        <v>305</v>
      </c>
      <c r="AU203">
        <f>_xlfn.RANK.AVG(Table2[[#This Row],[Sharpe Ratio Z-Score]],Table2[Sharpe Ratio Z-Score])</f>
        <v>210</v>
      </c>
      <c r="AV203">
        <f>(Table2[[#This Row],[Rank 1Y]]+Table2[[#This Row],[Rank 6M]]+Table2[[#This Row],[Rank Sharpe]])/3</f>
        <v>237.66666666666666</v>
      </c>
    </row>
    <row r="204" spans="1:48" x14ac:dyDescent="0.3">
      <c r="A204" t="s">
        <v>639</v>
      </c>
      <c r="B204" t="s">
        <v>640</v>
      </c>
      <c r="C204" t="s">
        <v>3065</v>
      </c>
      <c r="D204" t="s">
        <v>416</v>
      </c>
      <c r="E204">
        <v>28244.546946729999</v>
      </c>
      <c r="F204">
        <v>1504.15</v>
      </c>
      <c r="G204">
        <v>35.389624178472097</v>
      </c>
      <c r="H204">
        <f>(Table2[[#This Row],[1Y Return vs Nifty]]-AVERAGE(Table2[1Y Return vs Nifty]))/_xlfn.STDEV.P(Table2[1Y Return vs Nifty])</f>
        <v>2.2562997328223661E-2</v>
      </c>
      <c r="I204">
        <v>2.5964625458144499</v>
      </c>
      <c r="J204">
        <f>(Table2[[#This Row],[1M Return vs Nifty]]-AVERAGE(Table2[1M Return vs Nifty]))/_xlfn.STDEV.P(Table2[1M Return vs Nifty])</f>
        <v>0.25191709250101307</v>
      </c>
      <c r="K204">
        <v>22.424913617851399</v>
      </c>
      <c r="L204">
        <f>(Table2[[#This Row],[6M Return vs Nifty]]-AVERAGE(Table2[6M Return vs Nifty]))/_xlfn.STDEV.P(Table2[6M Return vs Nifty])</f>
        <v>0.523346638559404</v>
      </c>
      <c r="M204">
        <v>-0.108121482129166</v>
      </c>
      <c r="N204">
        <f>(Table2[[#This Row],[1W Return vs Nifty]]-AVERAGE(Table2[1W Return vs Nifty]))/_xlfn.STDEV.P(Table2[1W Return vs Nifty])</f>
        <v>2.656749572605804E-2</v>
      </c>
      <c r="O204">
        <v>1486.87</v>
      </c>
      <c r="P204">
        <v>1402.61387188394</v>
      </c>
      <c r="Q204">
        <v>1183.7490339148701</v>
      </c>
      <c r="R204">
        <v>52.271555591646496</v>
      </c>
      <c r="S204" s="1">
        <f>(Table2[[#This Row],[Close Price]]-Table2[[#This Row],[20D EMA]])/Table2[[#This Row],[20D EMA]]</f>
        <v>1.1621728866679806E-2</v>
      </c>
      <c r="T204" s="1">
        <f>(Table2[[#This Row],[Close Price]]-Table2[[#This Row],[50D EMA]])/Table2[[#This Row],[50D EMA]]</f>
        <v>7.239064873904355E-2</v>
      </c>
      <c r="U204" s="1">
        <f>(Table2[[#This Row],[Close Price]]-Table2[[#This Row],[200D EMA]])/Table2[[#This Row],[200D EMA]]</f>
        <v>0.2706662957312046</v>
      </c>
      <c r="V204">
        <v>0.76112743429120899</v>
      </c>
      <c r="W204">
        <v>1511.95</v>
      </c>
      <c r="X204">
        <v>1593.1</v>
      </c>
      <c r="Y204">
        <v>1482</v>
      </c>
      <c r="Z204">
        <v>1563.25</v>
      </c>
      <c r="AA204">
        <v>1429.3</v>
      </c>
      <c r="AB204">
        <v>1625</v>
      </c>
      <c r="AC204" s="1">
        <f>(Table2[[#This Row],[Close Price]]/Table2[[#This Row],[Day Low]])-1</f>
        <v>-5.1589007573001888E-3</v>
      </c>
      <c r="AD204" s="1">
        <f>(Table2[[#This Row],[Day High]]/Table2[[#This Row],[Close Price]])-1</f>
        <v>5.9136389322873351E-2</v>
      </c>
      <c r="AE204" s="1">
        <f>(Table2[[#This Row],[Close Price]]/Table2[[#This Row],[Current Week Low]])-1</f>
        <v>1.4946018893387425E-2</v>
      </c>
      <c r="AF204" s="1">
        <f>(Table2[[#This Row],[Current Week High]]/Table2[[#This Row],[Close Price]])-1</f>
        <v>3.9291294086361006E-2</v>
      </c>
      <c r="AG204" s="1">
        <f>(Table2[[#This Row],[Close Price]]/Table2[[#This Row],[Current Month Low]])-1</f>
        <v>5.2368292170992925E-2</v>
      </c>
      <c r="AH204" s="1">
        <f>(Table2[[#This Row],[Current Month High]]/Table2[[#This Row],[Close Price]])-1</f>
        <v>8.0344380547152872E-2</v>
      </c>
      <c r="AI204">
        <v>10.107785230420101</v>
      </c>
      <c r="AJ204">
        <v>69.285956389108506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0.3</v>
      </c>
      <c r="AM204" t="s">
        <v>3111</v>
      </c>
      <c r="AN204">
        <v>-1.32</v>
      </c>
      <c r="AO204" t="s">
        <v>3110</v>
      </c>
      <c r="AP204">
        <v>9.7398847066019006E-2</v>
      </c>
      <c r="AQ204">
        <f>(Table2[[#This Row],[Sharpe Ratio]]-AVERAGE(Table2[Sharpe Ratio]))/_xlfn.STDEV.P(Table2[Sharpe Ratio])</f>
        <v>0.39031400645075026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1.2147082305654489</v>
      </c>
      <c r="AS204">
        <f>_xlfn.RANK.AVG(Table2[[#This Row],[1Y Return vs Nifty Z-Score]],Table2[1Y Return vs Nifty Z-Score])</f>
        <v>289</v>
      </c>
      <c r="AT204">
        <f>_xlfn.RANK.AVG(Table2[[#This Row],[6M Return vs Nifty Z-Score]],Table2[6M Return vs Nifty Z-Score])</f>
        <v>190</v>
      </c>
      <c r="AU204">
        <f>_xlfn.RANK.AVG(Table2[[#This Row],[Sharpe Ratio Z-Score]],Table2[Sharpe Ratio Z-Score])</f>
        <v>236</v>
      </c>
      <c r="AV204">
        <f>(Table2[[#This Row],[Rank 1Y]]+Table2[[#This Row],[Rank 6M]]+Table2[[#This Row],[Rank Sharpe]])/3</f>
        <v>238.33333333333334</v>
      </c>
    </row>
    <row r="205" spans="1:48" x14ac:dyDescent="0.3">
      <c r="A205" t="s">
        <v>956</v>
      </c>
      <c r="B205" t="s">
        <v>957</v>
      </c>
      <c r="C205" t="s">
        <v>3076</v>
      </c>
      <c r="D205" t="s">
        <v>958</v>
      </c>
      <c r="E205">
        <v>15006.098190965</v>
      </c>
      <c r="F205">
        <v>1260.8499999999999</v>
      </c>
      <c r="G205">
        <v>42.829513683702103</v>
      </c>
      <c r="H205">
        <f>(Table2[[#This Row],[1Y Return vs Nifty]]-AVERAGE(Table2[1Y Return vs Nifty]))/_xlfn.STDEV.P(Table2[1Y Return vs Nifty])</f>
        <v>0.13484029091747812</v>
      </c>
      <c r="I205">
        <v>-8.2264362976443195</v>
      </c>
      <c r="J205">
        <f>(Table2[[#This Row],[1M Return vs Nifty]]-AVERAGE(Table2[1M Return vs Nifty]))/_xlfn.STDEV.P(Table2[1M Return vs Nifty])</f>
        <v>-0.77157888616911319</v>
      </c>
      <c r="K205">
        <v>-2.32813844509058</v>
      </c>
      <c r="L205">
        <f>(Table2[[#This Row],[6M Return vs Nifty]]-AVERAGE(Table2[6M Return vs Nifty]))/_xlfn.STDEV.P(Table2[6M Return vs Nifty])</f>
        <v>-0.30482424631284416</v>
      </c>
      <c r="M205">
        <v>-1.890041330121</v>
      </c>
      <c r="N205">
        <f>(Table2[[#This Row],[1W Return vs Nifty]]-AVERAGE(Table2[1W Return vs Nifty]))/_xlfn.STDEV.P(Table2[1W Return vs Nifty])</f>
        <v>-0.31113935495510248</v>
      </c>
      <c r="O205">
        <v>1346.22</v>
      </c>
      <c r="P205">
        <v>1396.0296152357901</v>
      </c>
      <c r="Q205">
        <v>1211.87488626346</v>
      </c>
      <c r="R205">
        <v>28.987866910669698</v>
      </c>
      <c r="S205" s="1">
        <f>(Table2[[#This Row],[Close Price]]-Table2[[#This Row],[20D EMA]])/Table2[[#This Row],[20D EMA]]</f>
        <v>-6.3414597911188447E-2</v>
      </c>
      <c r="T205" s="1">
        <f>(Table2[[#This Row],[Close Price]]-Table2[[#This Row],[50D EMA]])/Table2[[#This Row],[50D EMA]]</f>
        <v>-9.6831481052039328E-2</v>
      </c>
      <c r="U205" s="1">
        <f>(Table2[[#This Row],[Close Price]]-Table2[[#This Row],[200D EMA]])/Table2[[#This Row],[200D EMA]]</f>
        <v>4.0412681450593901E-2</v>
      </c>
      <c r="V205">
        <v>0.73628270019915998</v>
      </c>
      <c r="W205">
        <v>1245</v>
      </c>
      <c r="X205">
        <v>1279.75</v>
      </c>
      <c r="Y205">
        <v>1252.05</v>
      </c>
      <c r="Z205">
        <v>1314</v>
      </c>
      <c r="AA205">
        <v>1252.05</v>
      </c>
      <c r="AB205">
        <v>1392.1</v>
      </c>
      <c r="AC205" s="1">
        <f>(Table2[[#This Row],[Close Price]]/Table2[[#This Row],[Day Low]])-1</f>
        <v>1.2730923694779017E-2</v>
      </c>
      <c r="AD205" s="1">
        <f>(Table2[[#This Row],[Day High]]/Table2[[#This Row],[Close Price]])-1</f>
        <v>1.4989887774120803E-2</v>
      </c>
      <c r="AE205" s="1">
        <f>(Table2[[#This Row],[Close Price]]/Table2[[#This Row],[Current Week Low]])-1</f>
        <v>7.0284733037817571E-3</v>
      </c>
      <c r="AF205" s="1">
        <f>(Table2[[#This Row],[Current Week High]]/Table2[[#This Row],[Close Price]])-1</f>
        <v>4.2154102391244175E-2</v>
      </c>
      <c r="AG205" s="1">
        <f>(Table2[[#This Row],[Close Price]]/Table2[[#This Row],[Current Month Low]])-1</f>
        <v>7.0284733037817571E-3</v>
      </c>
      <c r="AH205" s="1">
        <f>(Table2[[#This Row],[Current Month High]]/Table2[[#This Row],[Close Price]])-1</f>
        <v>0.10409644287583775</v>
      </c>
      <c r="AI205">
        <v>30.872871868123301</v>
      </c>
      <c r="AJ205">
        <v>101.00100876852601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-0.15</v>
      </c>
      <c r="AM205" t="s">
        <v>3110</v>
      </c>
      <c r="AN205">
        <v>-9.33</v>
      </c>
      <c r="AO205" t="s">
        <v>3110</v>
      </c>
      <c r="AP205">
        <v>0.19301535179635901</v>
      </c>
      <c r="AQ205">
        <f>(Table2[[#This Row],[Sharpe Ratio]]-AVERAGE(Table2[Sharpe Ratio]))/_xlfn.STDEV.P(Table2[Sharpe Ratio])</f>
        <v>1.4798301321495817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257</v>
      </c>
      <c r="AT205">
        <f>_xlfn.RANK.AVG(Table2[[#This Row],[6M Return vs Nifty Z-Score]],Table2[6M Return vs Nifty Z-Score])</f>
        <v>410</v>
      </c>
      <c r="AU205">
        <f>_xlfn.RANK.AVG(Table2[[#This Row],[Sharpe Ratio Z-Score]],Table2[Sharpe Ratio Z-Score])</f>
        <v>49</v>
      </c>
      <c r="AV205">
        <f>(Table2[[#This Row],[Rank 1Y]]+Table2[[#This Row],[Rank 6M]]+Table2[[#This Row],[Rank Sharpe]])/3</f>
        <v>238.66666666666666</v>
      </c>
    </row>
    <row r="206" spans="1:48" x14ac:dyDescent="0.3">
      <c r="A206" t="s">
        <v>497</v>
      </c>
      <c r="B206" t="s">
        <v>498</v>
      </c>
      <c r="C206" t="s">
        <v>3065</v>
      </c>
      <c r="D206" t="s">
        <v>263</v>
      </c>
      <c r="E206">
        <v>40842.814984334997</v>
      </c>
      <c r="F206">
        <v>645.45000000000005</v>
      </c>
      <c r="G206">
        <v>78.035739897658502</v>
      </c>
      <c r="H206">
        <f>(Table2[[#This Row],[1Y Return vs Nifty]]-AVERAGE(Table2[1Y Return vs Nifty]))/_xlfn.STDEV.P(Table2[1Y Return vs Nifty])</f>
        <v>0.66614654136855722</v>
      </c>
      <c r="I206">
        <v>-3.8168761270135398</v>
      </c>
      <c r="J206">
        <f>(Table2[[#This Row],[1M Return vs Nifty]]-AVERAGE(Table2[1M Return vs Nifty]))/_xlfn.STDEV.P(Table2[1M Return vs Nifty])</f>
        <v>-0.35457719673058874</v>
      </c>
      <c r="K206">
        <v>23.1788307940922</v>
      </c>
      <c r="L206">
        <f>(Table2[[#This Row],[6M Return vs Nifty]]-AVERAGE(Table2[6M Return vs Nifty]))/_xlfn.STDEV.P(Table2[6M Return vs Nifty])</f>
        <v>0.54857068985538471</v>
      </c>
      <c r="M206">
        <v>1.5675329130594999</v>
      </c>
      <c r="N206">
        <f>(Table2[[#This Row],[1W Return vs Nifty]]-AVERAGE(Table2[1W Return vs Nifty]))/_xlfn.STDEV.P(Table2[1W Return vs Nifty])</f>
        <v>0.34413507277894145</v>
      </c>
      <c r="O206">
        <v>641.53</v>
      </c>
      <c r="P206">
        <v>632.04039106139498</v>
      </c>
      <c r="Q206">
        <v>534.05735874943196</v>
      </c>
      <c r="R206">
        <v>52.7068028713107</v>
      </c>
      <c r="S206" s="1">
        <f>(Table2[[#This Row],[Close Price]]-Table2[[#This Row],[20D EMA]])/Table2[[#This Row],[20D EMA]]</f>
        <v>6.1103923433044015E-3</v>
      </c>
      <c r="T206" s="1">
        <f>(Table2[[#This Row],[Close Price]]-Table2[[#This Row],[50D EMA]])/Table2[[#This Row],[50D EMA]]</f>
        <v>2.1216379725488906E-2</v>
      </c>
      <c r="U206" s="1">
        <f>(Table2[[#This Row],[Close Price]]-Table2[[#This Row],[200D EMA]])/Table2[[#This Row],[200D EMA]]</f>
        <v>0.20857804770522989</v>
      </c>
      <c r="V206">
        <v>0.98238303584400299</v>
      </c>
      <c r="W206">
        <v>636.15</v>
      </c>
      <c r="X206">
        <v>664.35</v>
      </c>
      <c r="Y206">
        <v>638.1</v>
      </c>
      <c r="Z206">
        <v>668.9</v>
      </c>
      <c r="AA206">
        <v>597</v>
      </c>
      <c r="AB206">
        <v>673.35</v>
      </c>
      <c r="AC206" s="1">
        <f>(Table2[[#This Row],[Close Price]]/Table2[[#This Row],[Day Low]])-1</f>
        <v>1.4619193586418389E-2</v>
      </c>
      <c r="AD206" s="1">
        <f>(Table2[[#This Row],[Day High]]/Table2[[#This Row],[Close Price]])-1</f>
        <v>2.9281896351382786E-2</v>
      </c>
      <c r="AE206" s="1">
        <f>(Table2[[#This Row],[Close Price]]/Table2[[#This Row],[Current Week Low]])-1</f>
        <v>1.1518570756934743E-2</v>
      </c>
      <c r="AF206" s="1">
        <f>(Table2[[#This Row],[Current Week High]]/Table2[[#This Row],[Close Price]])-1</f>
        <v>3.633124176930802E-2</v>
      </c>
      <c r="AG206" s="1">
        <f>(Table2[[#This Row],[Close Price]]/Table2[[#This Row],[Current Month Low]])-1</f>
        <v>8.1155778894472341E-2</v>
      </c>
      <c r="AH206" s="1">
        <f>(Table2[[#This Row],[Current Month High]]/Table2[[#This Row],[Close Price]])-1</f>
        <v>4.3225656518707911E-2</v>
      </c>
      <c r="AI206">
        <v>7.1969992967101604</v>
      </c>
      <c r="AJ206">
        <v>107.40680713128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0.02</v>
      </c>
      <c r="AM206" t="s">
        <v>3111</v>
      </c>
      <c r="AN206">
        <v>-1.04</v>
      </c>
      <c r="AO206" t="s">
        <v>3110</v>
      </c>
      <c r="AP206">
        <v>4.2732560311555999E-2</v>
      </c>
      <c r="AQ206">
        <f>(Table2[[#This Row],[Sharpe Ratio]]-AVERAGE(Table2[Sharpe Ratio]))/_xlfn.STDEV.P(Table2[Sharpe Ratio])</f>
        <v>-0.23258892353017588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0.97168618374211868</v>
      </c>
      <c r="AS206">
        <f>_xlfn.RANK.AVG(Table2[[#This Row],[1Y Return vs Nifty Z-Score]],Table2[1Y Return vs Nifty Z-Score])</f>
        <v>129</v>
      </c>
      <c r="AT206">
        <f>_xlfn.RANK.AVG(Table2[[#This Row],[6M Return vs Nifty Z-Score]],Table2[6M Return vs Nifty Z-Score])</f>
        <v>184</v>
      </c>
      <c r="AU206">
        <f>_xlfn.RANK.AVG(Table2[[#This Row],[Sharpe Ratio Z-Score]],Table2[Sharpe Ratio Z-Score])</f>
        <v>404</v>
      </c>
      <c r="AV206">
        <f>(Table2[[#This Row],[Rank 1Y]]+Table2[[#This Row],[Rank 6M]]+Table2[[#This Row],[Rank Sharpe]])/3</f>
        <v>239</v>
      </c>
    </row>
    <row r="207" spans="1:48" x14ac:dyDescent="0.3">
      <c r="A207" t="s">
        <v>926</v>
      </c>
      <c r="B207" t="s">
        <v>927</v>
      </c>
      <c r="C207" t="s">
        <v>3067</v>
      </c>
      <c r="D207" t="s">
        <v>221</v>
      </c>
      <c r="E207">
        <v>15646.6974345</v>
      </c>
      <c r="F207">
        <v>2242.5500000000002</v>
      </c>
      <c r="G207">
        <v>104.96741156762</v>
      </c>
      <c r="H207">
        <f>(Table2[[#This Row],[1Y Return vs Nifty]]-AVERAGE(Table2[1Y Return vs Nifty]))/_xlfn.STDEV.P(Table2[1Y Return vs Nifty])</f>
        <v>1.0725793526101794</v>
      </c>
      <c r="I207">
        <v>1.56162357101106</v>
      </c>
      <c r="J207">
        <f>(Table2[[#This Row],[1M Return vs Nifty]]-AVERAGE(Table2[1M Return vs Nifty]))/_xlfn.STDEV.P(Table2[1M Return vs Nifty])</f>
        <v>0.15405481506482277</v>
      </c>
      <c r="K207">
        <v>13.1612428520954</v>
      </c>
      <c r="L207">
        <f>(Table2[[#This Row],[6M Return vs Nifty]]-AVERAGE(Table2[6M Return vs Nifty]))/_xlfn.STDEV.P(Table2[6M Return vs Nifty])</f>
        <v>0.21340900356662673</v>
      </c>
      <c r="M207">
        <v>5.7377137255481401</v>
      </c>
      <c r="N207">
        <f>(Table2[[#This Row],[1W Return vs Nifty]]-AVERAGE(Table2[1W Return vs Nifty]))/_xlfn.STDEV.P(Table2[1W Return vs Nifty])</f>
        <v>1.1344616581995195</v>
      </c>
      <c r="O207">
        <v>2207.46</v>
      </c>
      <c r="P207">
        <v>2044.8281064591199</v>
      </c>
      <c r="Q207">
        <v>1681.35925233648</v>
      </c>
      <c r="R207">
        <v>51.5848593726678</v>
      </c>
      <c r="S207" s="1">
        <f>(Table2[[#This Row],[Close Price]]-Table2[[#This Row],[20D EMA]])/Table2[[#This Row],[20D EMA]]</f>
        <v>1.5896097777536238E-2</v>
      </c>
      <c r="T207" s="1">
        <f>(Table2[[#This Row],[Close Price]]-Table2[[#This Row],[50D EMA]])/Table2[[#This Row],[50D EMA]]</f>
        <v>9.669365014903912E-2</v>
      </c>
      <c r="U207" s="1">
        <f>(Table2[[#This Row],[Close Price]]-Table2[[#This Row],[200D EMA]])/Table2[[#This Row],[200D EMA]]</f>
        <v>0.33377206381305385</v>
      </c>
      <c r="V207">
        <v>0.56764456269448305</v>
      </c>
      <c r="W207">
        <v>2204.9</v>
      </c>
      <c r="X207">
        <v>2282.1999999999998</v>
      </c>
      <c r="Y207">
        <v>2211.35</v>
      </c>
      <c r="Z207">
        <v>2387.6999999999998</v>
      </c>
      <c r="AA207">
        <v>2070</v>
      </c>
      <c r="AB207">
        <v>2412</v>
      </c>
      <c r="AC207" s="1">
        <f>(Table2[[#This Row],[Close Price]]/Table2[[#This Row],[Day Low]])-1</f>
        <v>1.7075604335797578E-2</v>
      </c>
      <c r="AD207" s="1">
        <f>(Table2[[#This Row],[Day High]]/Table2[[#This Row],[Close Price]])-1</f>
        <v>1.7680765200329907E-2</v>
      </c>
      <c r="AE207" s="1">
        <f>(Table2[[#This Row],[Close Price]]/Table2[[#This Row],[Current Week Low]])-1</f>
        <v>1.4109028421552594E-2</v>
      </c>
      <c r="AF207" s="1">
        <f>(Table2[[#This Row],[Current Week High]]/Table2[[#This Row],[Close Price]])-1</f>
        <v>6.4725424182292324E-2</v>
      </c>
      <c r="AG207" s="1">
        <f>(Table2[[#This Row],[Close Price]]/Table2[[#This Row],[Current Month Low]])-1</f>
        <v>8.3357487922705475E-2</v>
      </c>
      <c r="AH207" s="1">
        <f>(Table2[[#This Row],[Current Month High]]/Table2[[#This Row],[Close Price]])-1</f>
        <v>7.5561302980981404E-2</v>
      </c>
      <c r="AI207">
        <v>4.4110644560841399</v>
      </c>
      <c r="AJ207">
        <v>138.14236379568001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0.32</v>
      </c>
      <c r="AM207" t="s">
        <v>3111</v>
      </c>
      <c r="AN207">
        <v>-2.08</v>
      </c>
      <c r="AO207" t="s">
        <v>3110</v>
      </c>
      <c r="AP207">
        <v>5.8829698298409998E-2</v>
      </c>
      <c r="AQ207">
        <f>(Table2[[#This Row],[Sharpe Ratio]]-AVERAGE(Table2[Sharpe Ratio]))/_xlfn.STDEV.P(Table2[Sharpe Ratio])</f>
        <v>-4.9167750964435201E-2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2.5253370784767131</v>
      </c>
      <c r="AS207">
        <f>_xlfn.RANK.AVG(Table2[[#This Row],[1Y Return vs Nifty Z-Score]],Table2[1Y Return vs Nifty Z-Score])</f>
        <v>93</v>
      </c>
      <c r="AT207">
        <f>_xlfn.RANK.AVG(Table2[[#This Row],[6M Return vs Nifty Z-Score]],Table2[6M Return vs Nifty Z-Score])</f>
        <v>264</v>
      </c>
      <c r="AU207">
        <f>_xlfn.RANK.AVG(Table2[[#This Row],[Sharpe Ratio Z-Score]],Table2[Sharpe Ratio Z-Score])</f>
        <v>360</v>
      </c>
      <c r="AV207">
        <f>(Table2[[#This Row],[Rank 1Y]]+Table2[[#This Row],[Rank 6M]]+Table2[[#This Row],[Rank Sharpe]])/3</f>
        <v>239</v>
      </c>
    </row>
    <row r="208" spans="1:48" x14ac:dyDescent="0.3">
      <c r="A208" t="s">
        <v>142</v>
      </c>
      <c r="B208" t="s">
        <v>143</v>
      </c>
      <c r="C208" t="s">
        <v>3067</v>
      </c>
      <c r="D208" t="s">
        <v>144</v>
      </c>
      <c r="E208">
        <v>193552.8409674</v>
      </c>
      <c r="F208">
        <v>1489.5</v>
      </c>
      <c r="G208">
        <v>48.454621695319503</v>
      </c>
      <c r="H208">
        <f>(Table2[[#This Row],[1Y Return vs Nifty]]-AVERAGE(Table2[1Y Return vs Nifty]))/_xlfn.STDEV.P(Table2[1Y Return vs Nifty])</f>
        <v>0.21973024838897809</v>
      </c>
      <c r="I208">
        <v>-6.33215289584962</v>
      </c>
      <c r="J208">
        <f>(Table2[[#This Row],[1M Return vs Nifty]]-AVERAGE(Table2[1M Return vs Nifty]))/_xlfn.STDEV.P(Table2[1M Return vs Nifty])</f>
        <v>-0.59244097938083851</v>
      </c>
      <c r="K208">
        <v>-5.8214217574039804</v>
      </c>
      <c r="L208">
        <f>(Table2[[#This Row],[6M Return vs Nifty]]-AVERAGE(Table2[6M Return vs Nifty]))/_xlfn.STDEV.P(Table2[6M Return vs Nifty])</f>
        <v>-0.42170015820086698</v>
      </c>
      <c r="M208">
        <v>-4.6048029714767402</v>
      </c>
      <c r="N208">
        <f>(Table2[[#This Row],[1W Return vs Nifty]]-AVERAGE(Table2[1W Return vs Nifty]))/_xlfn.STDEV.P(Table2[1W Return vs Nifty])</f>
        <v>-0.82563702177522458</v>
      </c>
      <c r="O208">
        <v>1544.6</v>
      </c>
      <c r="P208">
        <v>1550.5454555429001</v>
      </c>
      <c r="Q208">
        <v>1359.37477497386</v>
      </c>
      <c r="R208">
        <v>39.382861496709197</v>
      </c>
      <c r="S208" s="1">
        <f>(Table2[[#This Row],[Close Price]]-Table2[[#This Row],[20D EMA]])/Table2[[#This Row],[20D EMA]]</f>
        <v>-3.5672666062410922E-2</v>
      </c>
      <c r="T208" s="1">
        <f>(Table2[[#This Row],[Close Price]]-Table2[[#This Row],[50D EMA]])/Table2[[#This Row],[50D EMA]]</f>
        <v>-3.9370310186440764E-2</v>
      </c>
      <c r="U208" s="1">
        <f>(Table2[[#This Row],[Close Price]]-Table2[[#This Row],[200D EMA]])/Table2[[#This Row],[200D EMA]]</f>
        <v>9.5724319313371289E-2</v>
      </c>
      <c r="V208">
        <v>1.3978856937591999</v>
      </c>
      <c r="W208">
        <v>1457.05</v>
      </c>
      <c r="X208">
        <v>1488</v>
      </c>
      <c r="Y208">
        <v>1455.1</v>
      </c>
      <c r="Z208">
        <v>1502.95</v>
      </c>
      <c r="AA208">
        <v>1455</v>
      </c>
      <c r="AB208">
        <v>1593</v>
      </c>
      <c r="AC208" s="1">
        <f>(Table2[[#This Row],[Close Price]]/Table2[[#This Row],[Day Low]])-1</f>
        <v>2.2271027075254857E-2</v>
      </c>
      <c r="AD208" s="1">
        <f>(Table2[[#This Row],[Day High]]/Table2[[#This Row],[Close Price]])-1</f>
        <v>-1.0070493454179541E-3</v>
      </c>
      <c r="AE208" s="1">
        <f>(Table2[[#This Row],[Close Price]]/Table2[[#This Row],[Current Week Low]])-1</f>
        <v>2.3640986873754377E-2</v>
      </c>
      <c r="AF208" s="1">
        <f>(Table2[[#This Row],[Current Week High]]/Table2[[#This Row],[Close Price]])-1</f>
        <v>9.0298757972473442E-3</v>
      </c>
      <c r="AG208" s="1">
        <f>(Table2[[#This Row],[Close Price]]/Table2[[#This Row],[Current Month Low]])-1</f>
        <v>2.3711340206185483E-2</v>
      </c>
      <c r="AH208" s="1">
        <f>(Table2[[#This Row],[Current Month High]]/Table2[[#This Row],[Close Price]])-1</f>
        <v>6.9486404833836835E-2</v>
      </c>
      <c r="AI208">
        <v>15.581198031562799</v>
      </c>
      <c r="AJ208">
        <v>77.896516331582404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-0.1</v>
      </c>
      <c r="AM208" t="s">
        <v>3110</v>
      </c>
      <c r="AN208">
        <v>-11.16</v>
      </c>
      <c r="AO208" t="s">
        <v>3110</v>
      </c>
      <c r="AP208">
        <v>0.21775818606362701</v>
      </c>
      <c r="AQ208">
        <f>(Table2[[#This Row],[Sharpe Ratio]]-AVERAGE(Table2[Sharpe Ratio]))/_xlfn.STDEV.P(Table2[Sharpe Ratio])</f>
        <v>1.7617659444417053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240</v>
      </c>
      <c r="AT208">
        <f>_xlfn.RANK.AVG(Table2[[#This Row],[6M Return vs Nifty Z-Score]],Table2[6M Return vs Nifty Z-Score])</f>
        <v>451</v>
      </c>
      <c r="AU208">
        <f>_xlfn.RANK.AVG(Table2[[#This Row],[Sharpe Ratio Z-Score]],Table2[Sharpe Ratio Z-Score])</f>
        <v>28</v>
      </c>
      <c r="AV208">
        <f>(Table2[[#This Row],[Rank 1Y]]+Table2[[#This Row],[Rank 6M]]+Table2[[#This Row],[Rank Sharpe]])/3</f>
        <v>239.66666666666666</v>
      </c>
    </row>
    <row r="209" spans="1:48" x14ac:dyDescent="0.3">
      <c r="A209" t="s">
        <v>530</v>
      </c>
      <c r="B209" t="s">
        <v>531</v>
      </c>
      <c r="C209" t="s">
        <v>3068</v>
      </c>
      <c r="D209" t="s">
        <v>46</v>
      </c>
      <c r="E209">
        <v>38021.544000000002</v>
      </c>
      <c r="F209">
        <v>62.96</v>
      </c>
      <c r="G209">
        <v>114.068604613747</v>
      </c>
      <c r="H209">
        <f>(Table2[[#This Row],[1Y Return vs Nifty]]-AVERAGE(Table2[1Y Return vs Nifty]))/_xlfn.STDEV.P(Table2[1Y Return vs Nifty])</f>
        <v>1.2099278069029684</v>
      </c>
      <c r="I209">
        <v>-8.4630001737992195</v>
      </c>
      <c r="J209">
        <f>(Table2[[#This Row],[1M Return vs Nifty]]-AVERAGE(Table2[1M Return vs Nifty]))/_xlfn.STDEV.P(Table2[1M Return vs Nifty])</f>
        <v>-0.79395017314547567</v>
      </c>
      <c r="K209">
        <v>-8.7395099089943304</v>
      </c>
      <c r="L209">
        <f>(Table2[[#This Row],[6M Return vs Nifty]]-AVERAGE(Table2[6M Return vs Nifty]))/_xlfn.STDEV.P(Table2[6M Return vs Nifty])</f>
        <v>-0.51933157918655748</v>
      </c>
      <c r="M209">
        <v>-1.62656315912955</v>
      </c>
      <c r="N209">
        <f>(Table2[[#This Row],[1W Return vs Nifty]]-AVERAGE(Table2[1W Return vs Nifty]))/_xlfn.STDEV.P(Table2[1W Return vs Nifty])</f>
        <v>-0.26120535626878072</v>
      </c>
      <c r="O209">
        <v>64.489999999999995</v>
      </c>
      <c r="P209">
        <v>65.823901631770994</v>
      </c>
      <c r="Q209">
        <v>57.698835197061896</v>
      </c>
      <c r="R209">
        <v>43.601388412010202</v>
      </c>
      <c r="S209" s="1">
        <f>(Table2[[#This Row],[Close Price]]-Table2[[#This Row],[20D EMA]])/Table2[[#This Row],[20D EMA]]</f>
        <v>-2.3724608466428813E-2</v>
      </c>
      <c r="T209" s="1">
        <f>(Table2[[#This Row],[Close Price]]-Table2[[#This Row],[50D EMA]])/Table2[[#This Row],[50D EMA]]</f>
        <v>-4.3508536576760494E-2</v>
      </c>
      <c r="U209" s="1">
        <f>(Table2[[#This Row],[Close Price]]-Table2[[#This Row],[200D EMA]])/Table2[[#This Row],[200D EMA]]</f>
        <v>9.1183206471488878E-2</v>
      </c>
      <c r="V209">
        <v>0.351693665450516</v>
      </c>
      <c r="W209">
        <v>62.11</v>
      </c>
      <c r="X209">
        <v>63.48</v>
      </c>
      <c r="Y209">
        <v>61.75</v>
      </c>
      <c r="Z209">
        <v>63.8</v>
      </c>
      <c r="AA209">
        <v>60.3</v>
      </c>
      <c r="AB209">
        <v>66.8</v>
      </c>
      <c r="AC209" s="1">
        <f>(Table2[[#This Row],[Close Price]]/Table2[[#This Row],[Day Low]])-1</f>
        <v>1.3685396876509381E-2</v>
      </c>
      <c r="AD209" s="1">
        <f>(Table2[[#This Row],[Day High]]/Table2[[#This Row],[Close Price]])-1</f>
        <v>8.2592121982210109E-3</v>
      </c>
      <c r="AE209" s="1">
        <f>(Table2[[#This Row],[Close Price]]/Table2[[#This Row],[Current Week Low]])-1</f>
        <v>1.9595141700404772E-2</v>
      </c>
      <c r="AF209" s="1">
        <f>(Table2[[#This Row],[Current Week High]]/Table2[[#This Row],[Close Price]])-1</f>
        <v>1.3341804320203154E-2</v>
      </c>
      <c r="AG209" s="1">
        <f>(Table2[[#This Row],[Close Price]]/Table2[[#This Row],[Current Month Low]])-1</f>
        <v>4.4112769485903813E-2</v>
      </c>
      <c r="AH209" s="1">
        <f>(Table2[[#This Row],[Current Month High]]/Table2[[#This Row],[Close Price]])-1</f>
        <v>6.0991105463786388E-2</v>
      </c>
      <c r="AI209">
        <v>25.320718409236701</v>
      </c>
      <c r="AJ209">
        <v>143.59374999999901</v>
      </c>
      <c r="AK209" t="str">
        <f>IF(AND(Table2[[#This Row],[20D EMA]]&gt;Table2[[#This Row],[50D EMA]],Table2[[#This Row],[50D EMA]]&gt;Table2[[#This Row],[200D EMA]]),"Uptrend","Downtrend/NoTrend")</f>
        <v>Downtrend/NoTrend</v>
      </c>
      <c r="AL209">
        <v>-0.15</v>
      </c>
      <c r="AM209" t="s">
        <v>3110</v>
      </c>
      <c r="AN209">
        <v>-5.92</v>
      </c>
      <c r="AO209" t="s">
        <v>3110</v>
      </c>
      <c r="AP209">
        <v>0.131099289806308</v>
      </c>
      <c r="AQ209">
        <f>(Table2[[#This Row],[Sharpe Ratio]]-AVERAGE(Table2[Sharpe Ratio]))/_xlfn.STDEV.P(Table2[Sharpe Ratio])</f>
        <v>0.77431858716916957</v>
      </c>
      <c r="AR2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9">
        <f>_xlfn.RANK.AVG(Table2[[#This Row],[1Y Return vs Nifty Z-Score]],Table2[1Y Return vs Nifty Z-Score])</f>
        <v>80</v>
      </c>
      <c r="AT209">
        <f>_xlfn.RANK.AVG(Table2[[#This Row],[6M Return vs Nifty Z-Score]],Table2[6M Return vs Nifty Z-Score])</f>
        <v>482</v>
      </c>
      <c r="AU209">
        <f>_xlfn.RANK.AVG(Table2[[#This Row],[Sharpe Ratio Z-Score]],Table2[Sharpe Ratio Z-Score])</f>
        <v>157</v>
      </c>
      <c r="AV209">
        <f>(Table2[[#This Row],[Rank 1Y]]+Table2[[#This Row],[Rank 6M]]+Table2[[#This Row],[Rank Sharpe]])/3</f>
        <v>239.66666666666666</v>
      </c>
    </row>
    <row r="210" spans="1:48" x14ac:dyDescent="0.3">
      <c r="A210" t="s">
        <v>1313</v>
      </c>
      <c r="B210" t="s">
        <v>1314</v>
      </c>
      <c r="C210" t="s">
        <v>3077</v>
      </c>
      <c r="D210" t="s">
        <v>95</v>
      </c>
      <c r="E210">
        <v>8405.2941389600001</v>
      </c>
      <c r="F210">
        <v>1081.45</v>
      </c>
      <c r="G210">
        <v>129.763483028612</v>
      </c>
      <c r="H210">
        <f>(Table2[[#This Row],[1Y Return vs Nifty]]-AVERAGE(Table2[1Y Return vs Nifty]))/_xlfn.STDEV.P(Table2[1Y Return vs Nifty])</f>
        <v>1.4467832696614804</v>
      </c>
      <c r="I210">
        <v>6.9746731533713602</v>
      </c>
      <c r="J210">
        <f>(Table2[[#This Row],[1M Return vs Nifty]]-AVERAGE(Table2[1M Return vs Nifty]))/_xlfn.STDEV.P(Table2[1M Return vs Nifty])</f>
        <v>0.66595412781098462</v>
      </c>
      <c r="K210">
        <v>32.284023600135399</v>
      </c>
      <c r="L210">
        <f>(Table2[[#This Row],[6M Return vs Nifty]]-AVERAGE(Table2[6M Return vs Nifty]))/_xlfn.STDEV.P(Table2[6M Return vs Nifty])</f>
        <v>0.85320607639030044</v>
      </c>
      <c r="M210">
        <v>2.54615468153419</v>
      </c>
      <c r="N210">
        <f>(Table2[[#This Row],[1W Return vs Nifty]]-AVERAGE(Table2[1W Return vs Nifty]))/_xlfn.STDEV.P(Table2[1W Return vs Nifty])</f>
        <v>0.52960204303131497</v>
      </c>
      <c r="O210">
        <v>1007.24</v>
      </c>
      <c r="P210">
        <v>981.20545615564401</v>
      </c>
      <c r="Q210">
        <v>820.64181653736705</v>
      </c>
      <c r="R210">
        <v>83.393796199047898</v>
      </c>
      <c r="S210" s="1">
        <f>(Table2[[#This Row],[Close Price]]-Table2[[#This Row],[20D EMA]])/Table2[[#This Row],[20D EMA]]</f>
        <v>7.3676581549581066E-2</v>
      </c>
      <c r="T210" s="1">
        <f>(Table2[[#This Row],[Close Price]]-Table2[[#This Row],[50D EMA]])/Table2[[#This Row],[50D EMA]]</f>
        <v>0.10216468244796909</v>
      </c>
      <c r="U210" s="1">
        <f>(Table2[[#This Row],[Close Price]]-Table2[[#This Row],[200D EMA]])/Table2[[#This Row],[200D EMA]]</f>
        <v>0.31781000944247811</v>
      </c>
      <c r="V210">
        <v>0.77370036413327703</v>
      </c>
      <c r="W210">
        <v>1084.05</v>
      </c>
      <c r="X210">
        <v>1166</v>
      </c>
      <c r="Y210">
        <v>1011.55</v>
      </c>
      <c r="Z210">
        <v>1140</v>
      </c>
      <c r="AA210">
        <v>955</v>
      </c>
      <c r="AB210">
        <v>1140</v>
      </c>
      <c r="AC210" s="1">
        <f>(Table2[[#This Row],[Close Price]]/Table2[[#This Row],[Day Low]])-1</f>
        <v>-2.398413357317386E-3</v>
      </c>
      <c r="AD210" s="1">
        <f>(Table2[[#This Row],[Day High]]/Table2[[#This Row],[Close Price]])-1</f>
        <v>7.8182070368486789E-2</v>
      </c>
      <c r="AE210" s="1">
        <f>(Table2[[#This Row],[Close Price]]/Table2[[#This Row],[Current Week Low]])-1</f>
        <v>6.9101873362661381E-2</v>
      </c>
      <c r="AF210" s="1">
        <f>(Table2[[#This Row],[Current Week High]]/Table2[[#This Row],[Close Price]])-1</f>
        <v>5.4140274631282015E-2</v>
      </c>
      <c r="AG210" s="1">
        <f>(Table2[[#This Row],[Close Price]]/Table2[[#This Row],[Current Month Low]])-1</f>
        <v>0.13240837696335084</v>
      </c>
      <c r="AH210" s="1">
        <f>(Table2[[#This Row],[Current Month High]]/Table2[[#This Row],[Close Price]])-1</f>
        <v>5.4140274631282015E-2</v>
      </c>
      <c r="AI210">
        <v>13.6648961854176</v>
      </c>
      <c r="AJ210">
        <v>172.5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0.14000000000000001</v>
      </c>
      <c r="AM210" t="s">
        <v>3111</v>
      </c>
      <c r="AN210">
        <v>13.47</v>
      </c>
      <c r="AO210" t="s">
        <v>3111</v>
      </c>
      <c r="AQ210">
        <f>(Table2[[#This Row],[Sharpe Ratio]]-AVERAGE(Table2[Sharpe Ratio]))/_xlfn.STDEV.P(Table2[Sharpe Ratio])</f>
        <v>-0.71951127739723697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2.7760342394968438</v>
      </c>
      <c r="AS210">
        <f>_xlfn.RANK.AVG(Table2[[#This Row],[1Y Return vs Nifty Z-Score]],Table2[1Y Return vs Nifty Z-Score])</f>
        <v>56</v>
      </c>
      <c r="AT210">
        <f>_xlfn.RANK.AVG(Table2[[#This Row],[6M Return vs Nifty Z-Score]],Table2[6M Return vs Nifty Z-Score])</f>
        <v>123</v>
      </c>
      <c r="AU210">
        <f>_xlfn.RANK.AVG(Table2[[#This Row],[Sharpe Ratio Z-Score]],Table2[Sharpe Ratio Z-Score])</f>
        <v>542.5</v>
      </c>
      <c r="AV210">
        <f>(Table2[[#This Row],[Rank 1Y]]+Table2[[#This Row],[Rank 6M]]+Table2[[#This Row],[Rank Sharpe]])/3</f>
        <v>240.5</v>
      </c>
    </row>
    <row r="211" spans="1:48" x14ac:dyDescent="0.3">
      <c r="A211" t="s">
        <v>506</v>
      </c>
      <c r="B211" t="s">
        <v>507</v>
      </c>
      <c r="C211" t="s">
        <v>3076</v>
      </c>
      <c r="D211" t="s">
        <v>508</v>
      </c>
      <c r="E211">
        <v>40223.284542089998</v>
      </c>
      <c r="F211">
        <v>3704.1</v>
      </c>
      <c r="G211">
        <v>18.041421704567099</v>
      </c>
      <c r="H211">
        <f>(Table2[[#This Row],[1Y Return vs Nifty]]-AVERAGE(Table2[1Y Return vs Nifty]))/_xlfn.STDEV.P(Table2[1Y Return vs Nifty])</f>
        <v>-0.23924320571272389</v>
      </c>
      <c r="I211">
        <v>-4.7336692421544999</v>
      </c>
      <c r="J211">
        <f>(Table2[[#This Row],[1M Return vs Nifty]]-AVERAGE(Table2[1M Return vs Nifty]))/_xlfn.STDEV.P(Table2[1M Return vs Nifty])</f>
        <v>-0.44127615605666137</v>
      </c>
      <c r="K211">
        <v>20.296299826653499</v>
      </c>
      <c r="L211">
        <f>(Table2[[#This Row],[6M Return vs Nifty]]-AVERAGE(Table2[6M Return vs Nifty]))/_xlfn.STDEV.P(Table2[6M Return vs Nifty])</f>
        <v>0.45212891710327602</v>
      </c>
      <c r="M211">
        <v>-3.82793284829651</v>
      </c>
      <c r="N211">
        <f>(Table2[[#This Row],[1W Return vs Nifty]]-AVERAGE(Table2[1W Return vs Nifty]))/_xlfn.STDEV.P(Table2[1W Return vs Nifty])</f>
        <v>-0.67840572908652941</v>
      </c>
      <c r="O211">
        <v>3893.59</v>
      </c>
      <c r="P211">
        <v>3919.1492710778498</v>
      </c>
      <c r="Q211">
        <v>3418.2858417426201</v>
      </c>
      <c r="R211">
        <v>28.001344763877999</v>
      </c>
      <c r="S211" s="1">
        <f>(Table2[[#This Row],[Close Price]]-Table2[[#This Row],[20D EMA]])/Table2[[#This Row],[20D EMA]]</f>
        <v>-4.8667168345922461E-2</v>
      </c>
      <c r="T211" s="1">
        <f>(Table2[[#This Row],[Close Price]]-Table2[[#This Row],[50D EMA]])/Table2[[#This Row],[50D EMA]]</f>
        <v>-5.4871416270068925E-2</v>
      </c>
      <c r="U211" s="1">
        <f>(Table2[[#This Row],[Close Price]]-Table2[[#This Row],[200D EMA]])/Table2[[#This Row],[200D EMA]]</f>
        <v>8.3613299615597284E-2</v>
      </c>
      <c r="V211">
        <v>1.1718309787533301</v>
      </c>
      <c r="W211">
        <v>3637</v>
      </c>
      <c r="X211">
        <v>3718.35</v>
      </c>
      <c r="Y211">
        <v>3655</v>
      </c>
      <c r="Z211">
        <v>3768.5</v>
      </c>
      <c r="AA211">
        <v>3655</v>
      </c>
      <c r="AB211">
        <v>4234.45</v>
      </c>
      <c r="AC211" s="1">
        <f>(Table2[[#This Row],[Close Price]]/Table2[[#This Row],[Day Low]])-1</f>
        <v>1.8449271377508847E-2</v>
      </c>
      <c r="AD211" s="1">
        <f>(Table2[[#This Row],[Day High]]/Table2[[#This Row],[Close Price]])-1</f>
        <v>3.8470883615453477E-3</v>
      </c>
      <c r="AE211" s="1">
        <f>(Table2[[#This Row],[Close Price]]/Table2[[#This Row],[Current Week Low]])-1</f>
        <v>1.3433652530779661E-2</v>
      </c>
      <c r="AF211" s="1">
        <f>(Table2[[#This Row],[Current Week High]]/Table2[[#This Row],[Close Price]])-1</f>
        <v>1.7386139683053914E-2</v>
      </c>
      <c r="AG211" s="1">
        <f>(Table2[[#This Row],[Close Price]]/Table2[[#This Row],[Current Month Low]])-1</f>
        <v>1.3433652530779661E-2</v>
      </c>
      <c r="AH211" s="1">
        <f>(Table2[[#This Row],[Current Month High]]/Table2[[#This Row],[Close Price]])-1</f>
        <v>0.14317917982775841</v>
      </c>
      <c r="AI211">
        <v>18.7165991357842</v>
      </c>
      <c r="AJ211">
        <v>45.855257991046798</v>
      </c>
      <c r="AK211" t="str">
        <f>IF(AND(Table2[[#This Row],[20D EMA]]&gt;Table2[[#This Row],[50D EMA]],Table2[[#This Row],[50D EMA]]&gt;Table2[[#This Row],[200D EMA]]),"Uptrend","Downtrend/NoTrend")</f>
        <v>Downtrend/NoTrend</v>
      </c>
      <c r="AL211">
        <v>-7.0000000000000007E-2</v>
      </c>
      <c r="AM211" t="s">
        <v>3110</v>
      </c>
      <c r="AN211">
        <v>-10.65</v>
      </c>
      <c r="AO211" t="s">
        <v>3110</v>
      </c>
      <c r="AP211">
        <v>0.134052420555268</v>
      </c>
      <c r="AQ211">
        <f>(Table2[[#This Row],[Sharpe Ratio]]-AVERAGE(Table2[Sharpe Ratio]))/_xlfn.STDEV.P(Table2[Sharpe Ratio])</f>
        <v>0.80796846363519415</v>
      </c>
      <c r="AR2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1">
        <f>_xlfn.RANK.AVG(Table2[[#This Row],[1Y Return vs Nifty Z-Score]],Table2[1Y Return vs Nifty Z-Score])</f>
        <v>366</v>
      </c>
      <c r="AT211">
        <f>_xlfn.RANK.AVG(Table2[[#This Row],[6M Return vs Nifty Z-Score]],Table2[6M Return vs Nifty Z-Score])</f>
        <v>207</v>
      </c>
      <c r="AU211">
        <f>_xlfn.RANK.AVG(Table2[[#This Row],[Sharpe Ratio Z-Score]],Table2[Sharpe Ratio Z-Score])</f>
        <v>150</v>
      </c>
      <c r="AV211">
        <f>(Table2[[#This Row],[Rank 1Y]]+Table2[[#This Row],[Rank 6M]]+Table2[[#This Row],[Rank Sharpe]])/3</f>
        <v>241</v>
      </c>
    </row>
    <row r="212" spans="1:48" x14ac:dyDescent="0.3">
      <c r="A212" t="s">
        <v>1105</v>
      </c>
      <c r="B212" t="s">
        <v>1106</v>
      </c>
      <c r="C212" t="s">
        <v>3073</v>
      </c>
      <c r="D212" t="s">
        <v>77</v>
      </c>
      <c r="E212">
        <v>11309.698350495</v>
      </c>
      <c r="F212">
        <v>364.95</v>
      </c>
      <c r="G212">
        <v>20.4747890134615</v>
      </c>
      <c r="H212">
        <f>(Table2[[#This Row],[1Y Return vs Nifty]]-AVERAGE(Table2[1Y Return vs Nifty]))/_xlfn.STDEV.P(Table2[1Y Return vs Nifty])</f>
        <v>-0.20252063133051415</v>
      </c>
      <c r="I212">
        <v>24.0371075881995</v>
      </c>
      <c r="J212">
        <f>(Table2[[#This Row],[1M Return vs Nifty]]-AVERAGE(Table2[1M Return vs Nifty]))/_xlfn.STDEV.P(Table2[1M Return vs Nifty])</f>
        <v>2.2795082488424234</v>
      </c>
      <c r="K212">
        <v>44.333842587545597</v>
      </c>
      <c r="L212">
        <f>(Table2[[#This Row],[6M Return vs Nifty]]-AVERAGE(Table2[6M Return vs Nifty]))/_xlfn.STDEV.P(Table2[6M Return vs Nifty])</f>
        <v>1.2563607753736246</v>
      </c>
      <c r="M212">
        <v>-2.1954530958971699</v>
      </c>
      <c r="N212">
        <f>(Table2[[#This Row],[1W Return vs Nifty]]-AVERAGE(Table2[1W Return vs Nifty]))/_xlfn.STDEV.P(Table2[1W Return vs Nifty])</f>
        <v>-0.36902054736534334</v>
      </c>
      <c r="O212">
        <v>352.13</v>
      </c>
      <c r="P212">
        <v>309.10840378618798</v>
      </c>
      <c r="Q212">
        <v>254.78673637155501</v>
      </c>
      <c r="R212">
        <v>59.202539358336303</v>
      </c>
      <c r="S212" s="1">
        <f>(Table2[[#This Row],[Close Price]]-Table2[[#This Row],[20D EMA]])/Table2[[#This Row],[20D EMA]]</f>
        <v>3.640700877516824E-2</v>
      </c>
      <c r="T212" s="1">
        <f>(Table2[[#This Row],[Close Price]]-Table2[[#This Row],[50D EMA]])/Table2[[#This Row],[50D EMA]]</f>
        <v>0.18065376266003416</v>
      </c>
      <c r="U212" s="1">
        <f>(Table2[[#This Row],[Close Price]]-Table2[[#This Row],[200D EMA]])/Table2[[#This Row],[200D EMA]]</f>
        <v>0.43237440534500238</v>
      </c>
      <c r="V212">
        <v>0.52943960221549002</v>
      </c>
      <c r="W212">
        <v>362.1</v>
      </c>
      <c r="X212">
        <v>366.8</v>
      </c>
      <c r="Y212">
        <v>364.1</v>
      </c>
      <c r="Z212">
        <v>368.65</v>
      </c>
      <c r="AA212">
        <v>359</v>
      </c>
      <c r="AB212">
        <v>375.45</v>
      </c>
      <c r="AC212" s="1">
        <f>(Table2[[#This Row],[Close Price]]/Table2[[#This Row],[Day Low]])-1</f>
        <v>7.8707539353768396E-3</v>
      </c>
      <c r="AD212" s="1">
        <f>(Table2[[#This Row],[Day High]]/Table2[[#This Row],[Close Price]])-1</f>
        <v>5.0691875599397918E-3</v>
      </c>
      <c r="AE212" s="1">
        <f>(Table2[[#This Row],[Close Price]]/Table2[[#This Row],[Current Week Low]])-1</f>
        <v>2.3345234825595806E-3</v>
      </c>
      <c r="AF212" s="1">
        <f>(Table2[[#This Row],[Current Week High]]/Table2[[#This Row],[Close Price]])-1</f>
        <v>1.0138375119879361E-2</v>
      </c>
      <c r="AG212" s="1">
        <f>(Table2[[#This Row],[Close Price]]/Table2[[#This Row],[Current Month Low]])-1</f>
        <v>1.6573816155988741E-2</v>
      </c>
      <c r="AH212" s="1">
        <f>(Table2[[#This Row],[Current Month High]]/Table2[[#This Row],[Close Price]])-1</f>
        <v>2.8771064529387491E-2</v>
      </c>
      <c r="AI212">
        <v>4.8332198774676698</v>
      </c>
      <c r="AJ212">
        <v>112.836858881483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0.71</v>
      </c>
      <c r="AM212" t="s">
        <v>3111</v>
      </c>
      <c r="AN212">
        <v>-2.4300000000000002</v>
      </c>
      <c r="AO212" t="s">
        <v>3110</v>
      </c>
      <c r="AP212">
        <v>7.8717581984133006E-2</v>
      </c>
      <c r="AQ212">
        <f>(Table2[[#This Row],[Sharpe Ratio]]-AVERAGE(Table2[Sharpe Ratio]))/_xlfn.STDEV.P(Table2[Sharpe Ratio])</f>
        <v>0.17744762305208031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3.1417754685722707</v>
      </c>
      <c r="AS212">
        <f>_xlfn.RANK.AVG(Table2[[#This Row],[1Y Return vs Nifty Z-Score]],Table2[1Y Return vs Nifty Z-Score])</f>
        <v>347</v>
      </c>
      <c r="AT212">
        <f>_xlfn.RANK.AVG(Table2[[#This Row],[6M Return vs Nifty Z-Score]],Table2[6M Return vs Nifty Z-Score])</f>
        <v>80</v>
      </c>
      <c r="AU212">
        <f>_xlfn.RANK.AVG(Table2[[#This Row],[Sharpe Ratio Z-Score]],Table2[Sharpe Ratio Z-Score])</f>
        <v>298</v>
      </c>
      <c r="AV212">
        <f>(Table2[[#This Row],[Rank 1Y]]+Table2[[#This Row],[Rank 6M]]+Table2[[#This Row],[Rank Sharpe]])/3</f>
        <v>241.66666666666666</v>
      </c>
    </row>
    <row r="213" spans="1:48" x14ac:dyDescent="0.3">
      <c r="A213" t="s">
        <v>1497</v>
      </c>
      <c r="B213" t="s">
        <v>1498</v>
      </c>
      <c r="C213" t="s">
        <v>3069</v>
      </c>
      <c r="D213" t="s">
        <v>54</v>
      </c>
      <c r="E213">
        <v>6565.1926085799996</v>
      </c>
      <c r="F213">
        <v>671.35</v>
      </c>
      <c r="G213">
        <v>78.425011810845803</v>
      </c>
      <c r="H213">
        <f>(Table2[[#This Row],[1Y Return vs Nifty]]-AVERAGE(Table2[1Y Return vs Nifty]))/_xlfn.STDEV.P(Table2[1Y Return vs Nifty])</f>
        <v>0.67202114432499327</v>
      </c>
      <c r="I213">
        <v>4.4153579989490099</v>
      </c>
      <c r="J213">
        <f>(Table2[[#This Row],[1M Return vs Nifty]]-AVERAGE(Table2[1M Return vs Nifty]))/_xlfn.STDEV.P(Table2[1M Return vs Nifty])</f>
        <v>0.42392573905967035</v>
      </c>
      <c r="K213">
        <v>70.544818250970295</v>
      </c>
      <c r="L213">
        <f>(Table2[[#This Row],[6M Return vs Nifty]]-AVERAGE(Table2[6M Return vs Nifty]))/_xlfn.STDEV.P(Table2[6M Return vs Nifty])</f>
        <v>2.1333098826330636</v>
      </c>
      <c r="M213">
        <v>-0.70590287288310405</v>
      </c>
      <c r="N213">
        <f>(Table2[[#This Row],[1W Return vs Nifty]]-AVERAGE(Table2[1W Return vs Nifty]))/_xlfn.STDEV.P(Table2[1W Return vs Nifty])</f>
        <v>-8.6723161592127757E-2</v>
      </c>
      <c r="O213">
        <v>671.8</v>
      </c>
      <c r="P213">
        <v>622.94214251897904</v>
      </c>
      <c r="Q213">
        <v>493.409424455259</v>
      </c>
      <c r="R213">
        <v>44.986730314312297</v>
      </c>
      <c r="S213" s="1">
        <f>(Table2[[#This Row],[Close Price]]-Table2[[#This Row],[20D EMA]])/Table2[[#This Row],[20D EMA]]</f>
        <v>-6.698422149448226E-4</v>
      </c>
      <c r="T213" s="1">
        <f>(Table2[[#This Row],[Close Price]]-Table2[[#This Row],[50D EMA]])/Table2[[#This Row],[50D EMA]]</f>
        <v>7.7708432576539241E-2</v>
      </c>
      <c r="U213" s="1">
        <f>(Table2[[#This Row],[Close Price]]-Table2[[#This Row],[200D EMA]])/Table2[[#This Row],[200D EMA]]</f>
        <v>0.36063473197982293</v>
      </c>
      <c r="V213">
        <v>1.0909752766718199</v>
      </c>
      <c r="W213">
        <v>666.95</v>
      </c>
      <c r="X213">
        <v>687</v>
      </c>
      <c r="Y213">
        <v>666.05</v>
      </c>
      <c r="Z213">
        <v>707.55</v>
      </c>
      <c r="AA213">
        <v>656</v>
      </c>
      <c r="AB213">
        <v>739.4</v>
      </c>
      <c r="AC213" s="1">
        <f>(Table2[[#This Row],[Close Price]]/Table2[[#This Row],[Day Low]])-1</f>
        <v>6.5971961916184707E-3</v>
      </c>
      <c r="AD213" s="1">
        <f>(Table2[[#This Row],[Day High]]/Table2[[#This Row],[Close Price]])-1</f>
        <v>2.3311238549191815E-2</v>
      </c>
      <c r="AE213" s="1">
        <f>(Table2[[#This Row],[Close Price]]/Table2[[#This Row],[Current Week Low]])-1</f>
        <v>7.9573605585168128E-3</v>
      </c>
      <c r="AF213" s="1">
        <f>(Table2[[#This Row],[Current Week High]]/Table2[[#This Row],[Close Price]])-1</f>
        <v>5.3921203545095553E-2</v>
      </c>
      <c r="AG213" s="1">
        <f>(Table2[[#This Row],[Close Price]]/Table2[[#This Row],[Current Month Low]])-1</f>
        <v>2.3399390243902474E-2</v>
      </c>
      <c r="AH213" s="1">
        <f>(Table2[[#This Row],[Current Month High]]/Table2[[#This Row],[Close Price]])-1</f>
        <v>0.10136292544872272</v>
      </c>
      <c r="AI213">
        <v>7.7842565597667503</v>
      </c>
      <c r="AJ213">
        <v>131.13207547169799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0.16</v>
      </c>
      <c r="AM213" t="s">
        <v>3111</v>
      </c>
      <c r="AN213">
        <v>0.87</v>
      </c>
      <c r="AO213" t="s">
        <v>3111</v>
      </c>
      <c r="AP213">
        <v>-2.150281727546E-3</v>
      </c>
      <c r="AQ213">
        <f>(Table2[[#This Row],[Sharpe Ratio]]-AVERAGE(Table2[Sharpe Ratio]))/_xlfn.STDEV.P(Table2[Sharpe Ratio])</f>
        <v>-0.74401297429113655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2.3985206301344628</v>
      </c>
      <c r="AS213">
        <f>_xlfn.RANK.AVG(Table2[[#This Row],[1Y Return vs Nifty Z-Score]],Table2[1Y Return vs Nifty Z-Score])</f>
        <v>128</v>
      </c>
      <c r="AT213">
        <f>_xlfn.RANK.AVG(Table2[[#This Row],[6M Return vs Nifty Z-Score]],Table2[6M Return vs Nifty Z-Score])</f>
        <v>29</v>
      </c>
      <c r="AU213">
        <f>_xlfn.RANK.AVG(Table2[[#This Row],[Sharpe Ratio Z-Score]],Table2[Sharpe Ratio Z-Score])</f>
        <v>569</v>
      </c>
      <c r="AV213">
        <f>(Table2[[#This Row],[Rank 1Y]]+Table2[[#This Row],[Rank 6M]]+Table2[[#This Row],[Rank Sharpe]])/3</f>
        <v>242</v>
      </c>
    </row>
    <row r="214" spans="1:48" x14ac:dyDescent="0.3">
      <c r="A214" t="s">
        <v>1004</v>
      </c>
      <c r="B214" t="s">
        <v>1005</v>
      </c>
      <c r="C214" t="s">
        <v>3076</v>
      </c>
      <c r="D214" t="s">
        <v>159</v>
      </c>
      <c r="E214">
        <v>13422.48181295</v>
      </c>
      <c r="F214">
        <v>598.15</v>
      </c>
      <c r="G214">
        <v>18.112652166637599</v>
      </c>
      <c r="H214">
        <f>(Table2[[#This Row],[1Y Return vs Nifty]]-AVERAGE(Table2[1Y Return vs Nifty]))/_xlfn.STDEV.P(Table2[1Y Return vs Nifty])</f>
        <v>-0.23816824841708589</v>
      </c>
      <c r="I214">
        <v>-8.0542782857885395</v>
      </c>
      <c r="J214">
        <f>(Table2[[#This Row],[1M Return vs Nifty]]-AVERAGE(Table2[1M Return vs Nifty]))/_xlfn.STDEV.P(Table2[1M Return vs Nifty])</f>
        <v>-0.75529830964531697</v>
      </c>
      <c r="K214">
        <v>6.29442354698174</v>
      </c>
      <c r="L214">
        <f>(Table2[[#This Row],[6M Return vs Nifty]]-AVERAGE(Table2[6M Return vs Nifty]))/_xlfn.STDEV.P(Table2[6M Return vs Nifty])</f>
        <v>-1.6336395332595295E-2</v>
      </c>
      <c r="M214">
        <v>0.44392975386316502</v>
      </c>
      <c r="N214">
        <f>(Table2[[#This Row],[1W Return vs Nifty]]-AVERAGE(Table2[1W Return vs Nifty]))/_xlfn.STDEV.P(Table2[1W Return vs Nifty])</f>
        <v>0.13119144081074549</v>
      </c>
      <c r="O214">
        <v>609.73</v>
      </c>
      <c r="P214">
        <v>610.60577583764405</v>
      </c>
      <c r="Q214">
        <v>526.51457931377297</v>
      </c>
      <c r="R214">
        <v>46.550368695678998</v>
      </c>
      <c r="S214" s="1">
        <f>(Table2[[#This Row],[Close Price]]-Table2[[#This Row],[20D EMA]])/Table2[[#This Row],[20D EMA]]</f>
        <v>-1.8992012858150397E-2</v>
      </c>
      <c r="T214" s="1">
        <f>(Table2[[#This Row],[Close Price]]-Table2[[#This Row],[50D EMA]])/Table2[[#This Row],[50D EMA]]</f>
        <v>-2.0399046865478679E-2</v>
      </c>
      <c r="U214" s="1">
        <f>(Table2[[#This Row],[Close Price]]-Table2[[#This Row],[200D EMA]])/Table2[[#This Row],[200D EMA]]</f>
        <v>0.13605591089156971</v>
      </c>
      <c r="V214">
        <v>0.51035843358575395</v>
      </c>
      <c r="W214">
        <v>583</v>
      </c>
      <c r="X214">
        <v>601.45000000000005</v>
      </c>
      <c r="Y214">
        <v>565.70000000000005</v>
      </c>
      <c r="Z214">
        <v>613.65</v>
      </c>
      <c r="AA214">
        <v>562</v>
      </c>
      <c r="AB214">
        <v>642</v>
      </c>
      <c r="AC214" s="1">
        <f>(Table2[[#This Row],[Close Price]]/Table2[[#This Row],[Day Low]])-1</f>
        <v>2.5986277873070396E-2</v>
      </c>
      <c r="AD214" s="1">
        <f>(Table2[[#This Row],[Day High]]/Table2[[#This Row],[Close Price]])-1</f>
        <v>5.5170107832485105E-3</v>
      </c>
      <c r="AE214" s="1">
        <f>(Table2[[#This Row],[Close Price]]/Table2[[#This Row],[Current Week Low]])-1</f>
        <v>5.7362559660597334E-2</v>
      </c>
      <c r="AF214" s="1">
        <f>(Table2[[#This Row],[Current Week High]]/Table2[[#This Row],[Close Price]])-1</f>
        <v>2.5913232466772573E-2</v>
      </c>
      <c r="AG214" s="1">
        <f>(Table2[[#This Row],[Close Price]]/Table2[[#This Row],[Current Month Low]])-1</f>
        <v>6.4323843416369986E-2</v>
      </c>
      <c r="AH214" s="1">
        <f>(Table2[[#This Row],[Current Month High]]/Table2[[#This Row],[Close Price]])-1</f>
        <v>7.3309370559224263E-2</v>
      </c>
      <c r="AI214">
        <v>20.320631190196401</v>
      </c>
      <c r="AJ214">
        <v>72.130318572563695</v>
      </c>
      <c r="AK214" t="str">
        <f>IF(AND(Table2[[#This Row],[20D EMA]]&gt;Table2[[#This Row],[50D EMA]],Table2[[#This Row],[50D EMA]]&gt;Table2[[#This Row],[200D EMA]]),"Uptrend","Downtrend/NoTrend")</f>
        <v>Downtrend/NoTrend</v>
      </c>
      <c r="AL214">
        <v>0.02</v>
      </c>
      <c r="AM214" t="s">
        <v>3111</v>
      </c>
      <c r="AN214">
        <v>-4.59</v>
      </c>
      <c r="AO214" t="s">
        <v>3110</v>
      </c>
      <c r="AP214">
        <v>0.19553432270644799</v>
      </c>
      <c r="AQ214">
        <f>(Table2[[#This Row],[Sharpe Ratio]]-AVERAGE(Table2[Sharpe Ratio]))/_xlfn.STDEV.P(Table2[Sharpe Ratio])</f>
        <v>1.5085329113867874</v>
      </c>
      <c r="AR2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4">
        <f>_xlfn.RANK.AVG(Table2[[#This Row],[1Y Return vs Nifty Z-Score]],Table2[1Y Return vs Nifty Z-Score])</f>
        <v>365</v>
      </c>
      <c r="AT214">
        <f>_xlfn.RANK.AVG(Table2[[#This Row],[6M Return vs Nifty Z-Score]],Table2[6M Return vs Nifty Z-Score])</f>
        <v>319</v>
      </c>
      <c r="AU214">
        <f>_xlfn.RANK.AVG(Table2[[#This Row],[Sharpe Ratio Z-Score]],Table2[Sharpe Ratio Z-Score])</f>
        <v>43</v>
      </c>
      <c r="AV214">
        <f>(Table2[[#This Row],[Rank 1Y]]+Table2[[#This Row],[Rank 6M]]+Table2[[#This Row],[Rank Sharpe]])/3</f>
        <v>242.33333333333334</v>
      </c>
    </row>
    <row r="215" spans="1:48" x14ac:dyDescent="0.3">
      <c r="A215" t="s">
        <v>229</v>
      </c>
      <c r="B215" t="s">
        <v>230</v>
      </c>
      <c r="C215" t="s">
        <v>3069</v>
      </c>
      <c r="D215" t="s">
        <v>54</v>
      </c>
      <c r="E215">
        <v>113832.73928959999</v>
      </c>
      <c r="F215">
        <v>3363.4</v>
      </c>
      <c r="G215">
        <v>43.923134657211499</v>
      </c>
      <c r="H215">
        <f>(Table2[[#This Row],[1Y Return vs Nifty]]-AVERAGE(Table2[1Y Return vs Nifty]))/_xlfn.STDEV.P(Table2[1Y Return vs Nifty])</f>
        <v>0.15134440741433791</v>
      </c>
      <c r="I215">
        <v>13.762245824094601</v>
      </c>
      <c r="J215">
        <f>(Table2[[#This Row],[1M Return vs Nifty]]-AVERAGE(Table2[1M Return vs Nifty]))/_xlfn.STDEV.P(Table2[1M Return vs Nifty])</f>
        <v>1.307838842238968</v>
      </c>
      <c r="K215">
        <v>15.654457665507</v>
      </c>
      <c r="L215">
        <f>(Table2[[#This Row],[6M Return vs Nifty]]-AVERAGE(Table2[6M Return vs Nifty]))/_xlfn.STDEV.P(Table2[6M Return vs Nifty])</f>
        <v>0.29682529958334802</v>
      </c>
      <c r="M215">
        <v>3.7336082049331898</v>
      </c>
      <c r="N215">
        <f>(Table2[[#This Row],[1W Return vs Nifty]]-AVERAGE(Table2[1W Return vs Nifty]))/_xlfn.STDEV.P(Table2[1W Return vs Nifty])</f>
        <v>0.75464650289815505</v>
      </c>
      <c r="O215">
        <v>3189.43</v>
      </c>
      <c r="P215">
        <v>3004.2293197558802</v>
      </c>
      <c r="Q215">
        <v>2599.4919952066898</v>
      </c>
      <c r="R215">
        <v>75.527368286257499</v>
      </c>
      <c r="S215" s="1">
        <f>(Table2[[#This Row],[Close Price]]-Table2[[#This Row],[20D EMA]])/Table2[[#This Row],[20D EMA]]</f>
        <v>5.4545796584342741E-2</v>
      </c>
      <c r="T215" s="1">
        <f>(Table2[[#This Row],[Close Price]]-Table2[[#This Row],[50D EMA]])/Table2[[#This Row],[50D EMA]]</f>
        <v>0.11955501461962487</v>
      </c>
      <c r="U215" s="1">
        <f>(Table2[[#This Row],[Close Price]]-Table2[[#This Row],[200D EMA]])/Table2[[#This Row],[200D EMA]]</f>
        <v>0.29386818893918953</v>
      </c>
      <c r="V215">
        <v>1.28504989992989</v>
      </c>
      <c r="W215">
        <v>3284</v>
      </c>
      <c r="X215">
        <v>3383</v>
      </c>
      <c r="Y215">
        <v>3310</v>
      </c>
      <c r="Z215">
        <v>3383.9</v>
      </c>
      <c r="AA215">
        <v>3156.45</v>
      </c>
      <c r="AB215">
        <v>3383.9</v>
      </c>
      <c r="AC215" s="1">
        <f>(Table2[[#This Row],[Close Price]]/Table2[[#This Row],[Day Low]])-1</f>
        <v>2.417783191230205E-2</v>
      </c>
      <c r="AD215" s="1">
        <f>(Table2[[#This Row],[Day High]]/Table2[[#This Row],[Close Price]])-1</f>
        <v>5.8274365225663427E-3</v>
      </c>
      <c r="AE215" s="1">
        <f>(Table2[[#This Row],[Close Price]]/Table2[[#This Row],[Current Week Low]])-1</f>
        <v>1.6132930513595101E-2</v>
      </c>
      <c r="AF215" s="1">
        <f>(Table2[[#This Row],[Current Week High]]/Table2[[#This Row],[Close Price]])-1</f>
        <v>6.0950228935006123E-3</v>
      </c>
      <c r="AG215" s="1">
        <f>(Table2[[#This Row],[Close Price]]/Table2[[#This Row],[Current Month Low]])-1</f>
        <v>6.5564162270905779E-2</v>
      </c>
      <c r="AH215" s="1">
        <f>(Table2[[#This Row],[Current Month High]]/Table2[[#This Row],[Close Price]])-1</f>
        <v>6.0950228935006123E-3</v>
      </c>
      <c r="AI215">
        <v>1.06674657277698</v>
      </c>
      <c r="AJ215">
        <v>88.327078807031398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0.11</v>
      </c>
      <c r="AM215" t="s">
        <v>3111</v>
      </c>
      <c r="AN215">
        <v>5.27</v>
      </c>
      <c r="AO215" t="s">
        <v>3111</v>
      </c>
      <c r="AP215">
        <v>9.7211102613394995E-2</v>
      </c>
      <c r="AQ215">
        <f>(Table2[[#This Row],[Sharpe Ratio]]-AVERAGE(Table2[Sharpe Ratio]))/_xlfn.STDEV.P(Table2[Sharpe Ratio])</f>
        <v>0.38817472506600148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2.8988297772008105</v>
      </c>
      <c r="AS215">
        <f>_xlfn.RANK.AVG(Table2[[#This Row],[1Y Return vs Nifty Z-Score]],Table2[1Y Return vs Nifty Z-Score])</f>
        <v>252</v>
      </c>
      <c r="AT215">
        <f>_xlfn.RANK.AVG(Table2[[#This Row],[6M Return vs Nifty Z-Score]],Table2[6M Return vs Nifty Z-Score])</f>
        <v>241</v>
      </c>
      <c r="AU215">
        <f>_xlfn.RANK.AVG(Table2[[#This Row],[Sharpe Ratio Z-Score]],Table2[Sharpe Ratio Z-Score])</f>
        <v>237</v>
      </c>
      <c r="AV215">
        <f>(Table2[[#This Row],[Rank 1Y]]+Table2[[#This Row],[Rank 6M]]+Table2[[#This Row],[Rank Sharpe]])/3</f>
        <v>243.33333333333334</v>
      </c>
    </row>
    <row r="216" spans="1:48" x14ac:dyDescent="0.3">
      <c r="A216" t="s">
        <v>1027</v>
      </c>
      <c r="B216" t="s">
        <v>1028</v>
      </c>
      <c r="C216" t="s">
        <v>3076</v>
      </c>
      <c r="D216" t="s">
        <v>257</v>
      </c>
      <c r="E216">
        <v>12872.95688</v>
      </c>
      <c r="F216">
        <v>4077.85</v>
      </c>
      <c r="G216">
        <v>11.1045333082587</v>
      </c>
      <c r="H216">
        <f>(Table2[[#This Row],[1Y Return vs Nifty]]-AVERAGE(Table2[1Y Return vs Nifty]))/_xlfn.STDEV.P(Table2[1Y Return vs Nifty])</f>
        <v>-0.34392957968651744</v>
      </c>
      <c r="I216">
        <v>-9.0676256642882898</v>
      </c>
      <c r="J216">
        <f>(Table2[[#This Row],[1M Return vs Nifty]]-AVERAGE(Table2[1M Return vs Nifty]))/_xlfn.STDEV.P(Table2[1M Return vs Nifty])</f>
        <v>-0.85112817758474202</v>
      </c>
      <c r="K216">
        <v>12.334688804432201</v>
      </c>
      <c r="L216">
        <f>(Table2[[#This Row],[6M Return vs Nifty]]-AVERAGE(Table2[6M Return vs Nifty]))/_xlfn.STDEV.P(Table2[6M Return vs Nifty])</f>
        <v>0.18575471692321183</v>
      </c>
      <c r="M216">
        <v>-2.9713701741216001</v>
      </c>
      <c r="N216">
        <f>(Table2[[#This Row],[1W Return vs Nifty]]-AVERAGE(Table2[1W Return vs Nifty]))/_xlfn.STDEV.P(Table2[1W Return vs Nifty])</f>
        <v>-0.51607122036402064</v>
      </c>
      <c r="O216">
        <v>4200.59</v>
      </c>
      <c r="P216">
        <v>4298.3532883989601</v>
      </c>
      <c r="Q216">
        <v>3822.0748286267399</v>
      </c>
      <c r="R216">
        <v>41.687013915148697</v>
      </c>
      <c r="S216" s="1">
        <f>(Table2[[#This Row],[Close Price]]-Table2[[#This Row],[20D EMA]])/Table2[[#This Row],[20D EMA]]</f>
        <v>-2.9219704850985274E-2</v>
      </c>
      <c r="T216" s="1">
        <f>(Table2[[#This Row],[Close Price]]-Table2[[#This Row],[50D EMA]])/Table2[[#This Row],[50D EMA]]</f>
        <v>-5.1299479964591908E-2</v>
      </c>
      <c r="U216" s="1">
        <f>(Table2[[#This Row],[Close Price]]-Table2[[#This Row],[200D EMA]])/Table2[[#This Row],[200D EMA]]</f>
        <v>6.6920503350050661E-2</v>
      </c>
      <c r="V216">
        <v>1.22333282107423</v>
      </c>
      <c r="W216">
        <v>4020</v>
      </c>
      <c r="X216">
        <v>4272.75</v>
      </c>
      <c r="Y216">
        <v>3950</v>
      </c>
      <c r="Z216">
        <v>4204.45</v>
      </c>
      <c r="AA216">
        <v>3903.05</v>
      </c>
      <c r="AB216">
        <v>4449</v>
      </c>
      <c r="AC216" s="1">
        <f>(Table2[[#This Row],[Close Price]]/Table2[[#This Row],[Day Low]])-1</f>
        <v>1.4390547263681608E-2</v>
      </c>
      <c r="AD216" s="1">
        <f>(Table2[[#This Row],[Day High]]/Table2[[#This Row],[Close Price]])-1</f>
        <v>4.7794793825177484E-2</v>
      </c>
      <c r="AE216" s="1">
        <f>(Table2[[#This Row],[Close Price]]/Table2[[#This Row],[Current Week Low]])-1</f>
        <v>3.2367088607594852E-2</v>
      </c>
      <c r="AF216" s="1">
        <f>(Table2[[#This Row],[Current Week High]]/Table2[[#This Row],[Close Price]])-1</f>
        <v>3.1045771668894107E-2</v>
      </c>
      <c r="AG216" s="1">
        <f>(Table2[[#This Row],[Close Price]]/Table2[[#This Row],[Current Month Low]])-1</f>
        <v>4.4785488271992246E-2</v>
      </c>
      <c r="AH216" s="1">
        <f>(Table2[[#This Row],[Current Month High]]/Table2[[#This Row],[Close Price]])-1</f>
        <v>9.1016099169905829E-2</v>
      </c>
      <c r="AI216">
        <v>25.0203158013177</v>
      </c>
      <c r="AJ216">
        <v>44.903985507246297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-0.15</v>
      </c>
      <c r="AM216" t="s">
        <v>3110</v>
      </c>
      <c r="AN216">
        <v>-3.77</v>
      </c>
      <c r="AO216" t="s">
        <v>3110</v>
      </c>
      <c r="AP216">
        <v>0.18492789893242301</v>
      </c>
      <c r="AQ216">
        <f>(Table2[[#This Row],[Sharpe Ratio]]-AVERAGE(Table2[Sharpe Ratio]))/_xlfn.STDEV.P(Table2[Sharpe Ratio])</f>
        <v>1.3876764779667852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400</v>
      </c>
      <c r="AT216">
        <f>_xlfn.RANK.AVG(Table2[[#This Row],[6M Return vs Nifty Z-Score]],Table2[6M Return vs Nifty Z-Score])</f>
        <v>267</v>
      </c>
      <c r="AU216">
        <f>_xlfn.RANK.AVG(Table2[[#This Row],[Sharpe Ratio Z-Score]],Table2[Sharpe Ratio Z-Score])</f>
        <v>64</v>
      </c>
      <c r="AV216">
        <f>(Table2[[#This Row],[Rank 1Y]]+Table2[[#This Row],[Rank 6M]]+Table2[[#This Row],[Rank Sharpe]])/3</f>
        <v>243.66666666666666</v>
      </c>
    </row>
    <row r="217" spans="1:48" x14ac:dyDescent="0.3">
      <c r="A217" t="s">
        <v>192</v>
      </c>
      <c r="B217" t="s">
        <v>193</v>
      </c>
      <c r="C217" t="s">
        <v>3071</v>
      </c>
      <c r="D217" t="s">
        <v>92</v>
      </c>
      <c r="E217">
        <v>130449.737006275</v>
      </c>
      <c r="F217">
        <v>408.25</v>
      </c>
      <c r="G217">
        <v>55.582656651813203</v>
      </c>
      <c r="H217">
        <f>(Table2[[#This Row],[1Y Return vs Nifty]]-AVERAGE(Table2[1Y Return vs Nifty]))/_xlfn.STDEV.P(Table2[1Y Return vs Nifty])</f>
        <v>0.3273012644587886</v>
      </c>
      <c r="I217">
        <v>-3.5157873959332702</v>
      </c>
      <c r="J217">
        <f>(Table2[[#This Row],[1M Return vs Nifty]]-AVERAGE(Table2[1M Return vs Nifty]))/_xlfn.STDEV.P(Table2[1M Return vs Nifty])</f>
        <v>-0.32610394663920522</v>
      </c>
      <c r="K217">
        <v>-0.79990400483454305</v>
      </c>
      <c r="L217">
        <f>(Table2[[#This Row],[6M Return vs Nifty]]-AVERAGE(Table2[6M Return vs Nifty]))/_xlfn.STDEV.P(Table2[6M Return vs Nifty])</f>
        <v>-0.25369361137292551</v>
      </c>
      <c r="M217">
        <v>-7.2767315717091101</v>
      </c>
      <c r="N217">
        <f>(Table2[[#This Row],[1W Return vs Nifty]]-AVERAGE(Table2[1W Return vs Nifty]))/_xlfn.STDEV.P(Table2[1W Return vs Nifty])</f>
        <v>-1.3320170331131589</v>
      </c>
      <c r="O217">
        <v>430.93</v>
      </c>
      <c r="P217">
        <v>433.50829284635898</v>
      </c>
      <c r="Q217">
        <v>384.33737063520101</v>
      </c>
      <c r="R217">
        <v>27.584452625284001</v>
      </c>
      <c r="S217" s="1">
        <f>(Table2[[#This Row],[Close Price]]-Table2[[#This Row],[20D EMA]])/Table2[[#This Row],[20D EMA]]</f>
        <v>-5.2630357598681933E-2</v>
      </c>
      <c r="T217" s="1">
        <f>(Table2[[#This Row],[Close Price]]-Table2[[#This Row],[50D EMA]])/Table2[[#This Row],[50D EMA]]</f>
        <v>-5.826484351779368E-2</v>
      </c>
      <c r="U217" s="1">
        <f>(Table2[[#This Row],[Close Price]]-Table2[[#This Row],[200D EMA]])/Table2[[#This Row],[200D EMA]]</f>
        <v>6.2217809642809839E-2</v>
      </c>
      <c r="V217">
        <v>1.5036248979799101</v>
      </c>
      <c r="W217">
        <v>403.1</v>
      </c>
      <c r="X217">
        <v>412.9</v>
      </c>
      <c r="Y217">
        <v>406.4</v>
      </c>
      <c r="Z217">
        <v>422.9</v>
      </c>
      <c r="AA217">
        <v>406.4</v>
      </c>
      <c r="AB217">
        <v>471</v>
      </c>
      <c r="AC217" s="1">
        <f>(Table2[[#This Row],[Close Price]]/Table2[[#This Row],[Day Low]])-1</f>
        <v>1.2775986107665505E-2</v>
      </c>
      <c r="AD217" s="1">
        <f>(Table2[[#This Row],[Day High]]/Table2[[#This Row],[Close Price]])-1</f>
        <v>1.1390079608083248E-2</v>
      </c>
      <c r="AE217" s="1">
        <f>(Table2[[#This Row],[Close Price]]/Table2[[#This Row],[Current Week Low]])-1</f>
        <v>4.5521653543307838E-3</v>
      </c>
      <c r="AF217" s="1">
        <f>(Table2[[#This Row],[Current Week High]]/Table2[[#This Row],[Close Price]])-1</f>
        <v>3.5884874464176209E-2</v>
      </c>
      <c r="AG217" s="1">
        <f>(Table2[[#This Row],[Close Price]]/Table2[[#This Row],[Current Month Low]])-1</f>
        <v>4.5521653543307838E-3</v>
      </c>
      <c r="AH217" s="1">
        <f>(Table2[[#This Row],[Current Month High]]/Table2[[#This Row],[Close Price]])-1</f>
        <v>0.15370483772198407</v>
      </c>
      <c r="AI217">
        <v>12.639005141695501</v>
      </c>
      <c r="AJ217">
        <v>83.358912519184301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-0.11</v>
      </c>
      <c r="AM217" t="s">
        <v>3110</v>
      </c>
      <c r="AN217">
        <v>-8.1999999999999993</v>
      </c>
      <c r="AO217" t="s">
        <v>3110</v>
      </c>
      <c r="AP217">
        <v>0.14354435032360099</v>
      </c>
      <c r="AQ217">
        <f>(Table2[[#This Row],[Sharpe Ratio]]-AVERAGE(Table2[Sharpe Ratio]))/_xlfn.STDEV.P(Table2[Sharpe Ratio])</f>
        <v>0.91612563352720411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210</v>
      </c>
      <c r="AT217">
        <f>_xlfn.RANK.AVG(Table2[[#This Row],[6M Return vs Nifty Z-Score]],Table2[6M Return vs Nifty Z-Score])</f>
        <v>390</v>
      </c>
      <c r="AU217">
        <f>_xlfn.RANK.AVG(Table2[[#This Row],[Sharpe Ratio Z-Score]],Table2[Sharpe Ratio Z-Score])</f>
        <v>132</v>
      </c>
      <c r="AV217">
        <f>(Table2[[#This Row],[Rank 1Y]]+Table2[[#This Row],[Rank 6M]]+Table2[[#This Row],[Rank Sharpe]])/3</f>
        <v>244</v>
      </c>
    </row>
    <row r="218" spans="1:48" x14ac:dyDescent="0.3">
      <c r="A218" t="s">
        <v>455</v>
      </c>
      <c r="B218" t="s">
        <v>456</v>
      </c>
      <c r="C218" t="s">
        <v>3069</v>
      </c>
      <c r="D218" t="s">
        <v>54</v>
      </c>
      <c r="E218">
        <v>47874.992238569997</v>
      </c>
      <c r="F218">
        <v>2826.05</v>
      </c>
      <c r="G218">
        <v>74.389542575037396</v>
      </c>
      <c r="H218">
        <f>(Table2[[#This Row],[1Y Return vs Nifty]]-AVERAGE(Table2[1Y Return vs Nifty]))/_xlfn.STDEV.P(Table2[1Y Return vs Nifty])</f>
        <v>0.61112083608241041</v>
      </c>
      <c r="I218">
        <v>12.865031891926201</v>
      </c>
      <c r="J218">
        <f>(Table2[[#This Row],[1M Return vs Nifty]]-AVERAGE(Table2[1M Return vs Nifty]))/_xlfn.STDEV.P(Table2[1M Return vs Nifty])</f>
        <v>1.2229914399982851</v>
      </c>
      <c r="K218">
        <v>17.0222381053226</v>
      </c>
      <c r="L218">
        <f>(Table2[[#This Row],[6M Return vs Nifty]]-AVERAGE(Table2[6M Return vs Nifty]))/_xlfn.STDEV.P(Table2[6M Return vs Nifty])</f>
        <v>0.34258757303038279</v>
      </c>
      <c r="M218">
        <v>2.08563750708523</v>
      </c>
      <c r="N218">
        <f>(Table2[[#This Row],[1W Return vs Nifty]]-AVERAGE(Table2[1W Return vs Nifty]))/_xlfn.STDEV.P(Table2[1W Return vs Nifty])</f>
        <v>0.44232549978891794</v>
      </c>
      <c r="O218">
        <v>2754.41</v>
      </c>
      <c r="P218">
        <v>2612.9842349246001</v>
      </c>
      <c r="Q218">
        <v>2195.97344642697</v>
      </c>
      <c r="R218">
        <v>58.2676629820591</v>
      </c>
      <c r="S218" s="1">
        <f>(Table2[[#This Row],[Close Price]]-Table2[[#This Row],[20D EMA]])/Table2[[#This Row],[20D EMA]]</f>
        <v>2.6009199792333144E-2</v>
      </c>
      <c r="T218" s="1">
        <f>(Table2[[#This Row],[Close Price]]-Table2[[#This Row],[50D EMA]])/Table2[[#This Row],[50D EMA]]</f>
        <v>8.1541159807857894E-2</v>
      </c>
      <c r="U218" s="1">
        <f>(Table2[[#This Row],[Close Price]]-Table2[[#This Row],[200D EMA]])/Table2[[#This Row],[200D EMA]]</f>
        <v>0.28692357578285693</v>
      </c>
      <c r="V218">
        <v>0.74215954883310498</v>
      </c>
      <c r="W218">
        <v>2814.95</v>
      </c>
      <c r="X218">
        <v>2869.4</v>
      </c>
      <c r="Y218">
        <v>2816.15</v>
      </c>
      <c r="Z218">
        <v>2944.9</v>
      </c>
      <c r="AA218">
        <v>2702.1</v>
      </c>
      <c r="AB218">
        <v>2944.9</v>
      </c>
      <c r="AC218" s="1">
        <f>(Table2[[#This Row],[Close Price]]/Table2[[#This Row],[Day Low]])-1</f>
        <v>3.9432316737422202E-3</v>
      </c>
      <c r="AD218" s="1">
        <f>(Table2[[#This Row],[Day High]]/Table2[[#This Row],[Close Price]])-1</f>
        <v>1.533943136179472E-2</v>
      </c>
      <c r="AE218" s="1">
        <f>(Table2[[#This Row],[Close Price]]/Table2[[#This Row],[Current Week Low]])-1</f>
        <v>3.5154377430179906E-3</v>
      </c>
      <c r="AF218" s="1">
        <f>(Table2[[#This Row],[Current Week High]]/Table2[[#This Row],[Close Price]])-1</f>
        <v>4.2055165336777556E-2</v>
      </c>
      <c r="AG218" s="1">
        <f>(Table2[[#This Row],[Close Price]]/Table2[[#This Row],[Current Month Low]])-1</f>
        <v>4.5871729395655425E-2</v>
      </c>
      <c r="AH218" s="1">
        <f>(Table2[[#This Row],[Current Month High]]/Table2[[#This Row],[Close Price]])-1</f>
        <v>4.2055165336777556E-2</v>
      </c>
      <c r="AI218">
        <v>1.89083989274283</v>
      </c>
      <c r="AJ218">
        <v>108.674777083859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</v>
      </c>
      <c r="AM218" t="s">
        <v>3112</v>
      </c>
      <c r="AN218">
        <v>4.3899999999999997</v>
      </c>
      <c r="AO218" t="s">
        <v>3111</v>
      </c>
      <c r="AP218">
        <v>5.8780233865714002E-2</v>
      </c>
      <c r="AQ218">
        <f>(Table2[[#This Row],[Sharpe Ratio]]-AVERAGE(Table2[Sharpe Ratio]))/_xlfn.STDEV.P(Table2[Sharpe Ratio])</f>
        <v>-4.9731380614178415E-2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2.5692939682858178</v>
      </c>
      <c r="AS218">
        <f>_xlfn.RANK.AVG(Table2[[#This Row],[1Y Return vs Nifty Z-Score]],Table2[1Y Return vs Nifty Z-Score])</f>
        <v>142</v>
      </c>
      <c r="AT218">
        <f>_xlfn.RANK.AVG(Table2[[#This Row],[6M Return vs Nifty Z-Score]],Table2[6M Return vs Nifty Z-Score])</f>
        <v>230</v>
      </c>
      <c r="AU218">
        <f>_xlfn.RANK.AVG(Table2[[#This Row],[Sharpe Ratio Z-Score]],Table2[Sharpe Ratio Z-Score])</f>
        <v>361</v>
      </c>
      <c r="AV218">
        <f>(Table2[[#This Row],[Rank 1Y]]+Table2[[#This Row],[Rank 6M]]+Table2[[#This Row],[Rank Sharpe]])/3</f>
        <v>244.33333333333334</v>
      </c>
    </row>
    <row r="219" spans="1:48" x14ac:dyDescent="0.3">
      <c r="A219" t="s">
        <v>1002</v>
      </c>
      <c r="B219" t="s">
        <v>1003</v>
      </c>
      <c r="C219" t="s">
        <v>3069</v>
      </c>
      <c r="D219" t="s">
        <v>54</v>
      </c>
      <c r="E219">
        <v>13442.39406393</v>
      </c>
      <c r="F219">
        <v>848.9</v>
      </c>
      <c r="G219">
        <v>71.914682055206896</v>
      </c>
      <c r="H219">
        <f>(Table2[[#This Row],[1Y Return vs Nifty]]-AVERAGE(Table2[1Y Return vs Nifty]))/_xlfn.STDEV.P(Table2[1Y Return vs Nifty])</f>
        <v>0.57377207693993526</v>
      </c>
      <c r="I219">
        <v>18.066490202153499</v>
      </c>
      <c r="J219">
        <f>(Table2[[#This Row],[1M Return vs Nifty]]-AVERAGE(Table2[1M Return vs Nifty]))/_xlfn.STDEV.P(Table2[1M Return vs Nifty])</f>
        <v>1.7148810659422171</v>
      </c>
      <c r="K219">
        <v>33.488830663250297</v>
      </c>
      <c r="L219">
        <f>(Table2[[#This Row],[6M Return vs Nifty]]-AVERAGE(Table2[6M Return vs Nifty]))/_xlfn.STDEV.P(Table2[6M Return vs Nifty])</f>
        <v>0.89351569675642883</v>
      </c>
      <c r="M219">
        <v>-0.68597664132402603</v>
      </c>
      <c r="N219">
        <f>(Table2[[#This Row],[1W Return vs Nifty]]-AVERAGE(Table2[1W Return vs Nifty]))/_xlfn.STDEV.P(Table2[1W Return vs Nifty])</f>
        <v>-8.2946771249238091E-2</v>
      </c>
      <c r="O219">
        <v>803.97</v>
      </c>
      <c r="P219">
        <v>756.36686501641202</v>
      </c>
      <c r="Q219">
        <v>632.12245717466703</v>
      </c>
      <c r="R219">
        <v>68.489149261784306</v>
      </c>
      <c r="S219" s="1">
        <f>(Table2[[#This Row],[Close Price]]-Table2[[#This Row],[20D EMA]])/Table2[[#This Row],[20D EMA]]</f>
        <v>5.5885169844645879E-2</v>
      </c>
      <c r="T219" s="1">
        <f>(Table2[[#This Row],[Close Price]]-Table2[[#This Row],[50D EMA]])/Table2[[#This Row],[50D EMA]]</f>
        <v>0.12233895912611155</v>
      </c>
      <c r="U219" s="1">
        <f>(Table2[[#This Row],[Close Price]]-Table2[[#This Row],[200D EMA]])/Table2[[#This Row],[200D EMA]]</f>
        <v>0.34293599343747622</v>
      </c>
      <c r="V219">
        <v>3.07964472102667</v>
      </c>
      <c r="W219">
        <v>827.05</v>
      </c>
      <c r="X219">
        <v>875</v>
      </c>
      <c r="Y219">
        <v>840.25</v>
      </c>
      <c r="Z219">
        <v>876.75</v>
      </c>
      <c r="AA219">
        <v>778.6</v>
      </c>
      <c r="AB219">
        <v>876.8</v>
      </c>
      <c r="AC219" s="1">
        <f>(Table2[[#This Row],[Close Price]]/Table2[[#This Row],[Day Low]])-1</f>
        <v>2.6419200773834639E-2</v>
      </c>
      <c r="AD219" s="1">
        <f>(Table2[[#This Row],[Day High]]/Table2[[#This Row],[Close Price]])-1</f>
        <v>3.0745670868182362E-2</v>
      </c>
      <c r="AE219" s="1">
        <f>(Table2[[#This Row],[Close Price]]/Table2[[#This Row],[Current Week Low]])-1</f>
        <v>1.029455519190714E-2</v>
      </c>
      <c r="AF219" s="1">
        <f>(Table2[[#This Row],[Current Week High]]/Table2[[#This Row],[Close Price]])-1</f>
        <v>3.2807162209918639E-2</v>
      </c>
      <c r="AG219" s="1">
        <f>(Table2[[#This Row],[Close Price]]/Table2[[#This Row],[Current Month Low]])-1</f>
        <v>9.02902645774466E-2</v>
      </c>
      <c r="AH219" s="1">
        <f>(Table2[[#This Row],[Current Month High]]/Table2[[#This Row],[Close Price]])-1</f>
        <v>3.2866061962539828E-2</v>
      </c>
      <c r="AI219">
        <v>2.9772740618943998</v>
      </c>
      <c r="AJ219">
        <v>167.12156862744999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0.04</v>
      </c>
      <c r="AM219" t="s">
        <v>3111</v>
      </c>
      <c r="AN219">
        <v>17.170000000000002</v>
      </c>
      <c r="AO219" t="s">
        <v>3111</v>
      </c>
      <c r="AP219">
        <v>1.7768485361250998E-2</v>
      </c>
      <c r="AQ219">
        <f>(Table2[[#This Row],[Sharpe Ratio]]-AVERAGE(Table2[Sharpe Ratio]))/_xlfn.STDEV.P(Table2[Sharpe Ratio])</f>
        <v>-0.51704569486079666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2.5821763735285468</v>
      </c>
      <c r="AS219">
        <f>_xlfn.RANK.AVG(Table2[[#This Row],[1Y Return vs Nifty Z-Score]],Table2[1Y Return vs Nifty Z-Score])</f>
        <v>151</v>
      </c>
      <c r="AT219">
        <f>_xlfn.RANK.AVG(Table2[[#This Row],[6M Return vs Nifty Z-Score]],Table2[6M Return vs Nifty Z-Score])</f>
        <v>113</v>
      </c>
      <c r="AU219">
        <f>_xlfn.RANK.AVG(Table2[[#This Row],[Sharpe Ratio Z-Score]],Table2[Sharpe Ratio Z-Score])</f>
        <v>475</v>
      </c>
      <c r="AV219">
        <f>(Table2[[#This Row],[Rank 1Y]]+Table2[[#This Row],[Rank 6M]]+Table2[[#This Row],[Rank Sharpe]])/3</f>
        <v>246.33333333333334</v>
      </c>
    </row>
    <row r="220" spans="1:48" x14ac:dyDescent="0.3">
      <c r="A220" t="s">
        <v>595</v>
      </c>
      <c r="B220" t="s">
        <v>596</v>
      </c>
      <c r="C220" t="s">
        <v>3072</v>
      </c>
      <c r="D220" t="s">
        <v>186</v>
      </c>
      <c r="E220">
        <v>31200.700797556001</v>
      </c>
      <c r="F220">
        <v>169.88</v>
      </c>
      <c r="G220">
        <v>66.861517390208505</v>
      </c>
      <c r="H220">
        <f>(Table2[[#This Row],[1Y Return vs Nifty]]-AVERAGE(Table2[1Y Return vs Nifty]))/_xlfn.STDEV.P(Table2[1Y Return vs Nifty])</f>
        <v>0.49751346419467363</v>
      </c>
      <c r="I220">
        <v>-11.3819417764142</v>
      </c>
      <c r="J220">
        <f>(Table2[[#This Row],[1M Return vs Nifty]]-AVERAGE(Table2[1M Return vs Nifty]))/_xlfn.STDEV.P(Table2[1M Return vs Nifty])</f>
        <v>-1.0699875856225396</v>
      </c>
      <c r="K220">
        <v>7.0420428852424797</v>
      </c>
      <c r="L220">
        <f>(Table2[[#This Row],[6M Return vs Nifty]]-AVERAGE(Table2[6M Return vs Nifty]))/_xlfn.STDEV.P(Table2[6M Return vs Nifty])</f>
        <v>8.6769471570747499E-3</v>
      </c>
      <c r="M220">
        <v>-2.6261076746534702</v>
      </c>
      <c r="N220">
        <f>(Table2[[#This Row],[1W Return vs Nifty]]-AVERAGE(Table2[1W Return vs Nifty]))/_xlfn.STDEV.P(Table2[1W Return vs Nifty])</f>
        <v>-0.45063757502633073</v>
      </c>
      <c r="O220">
        <v>182.51</v>
      </c>
      <c r="P220">
        <v>186.00633469534699</v>
      </c>
      <c r="Q220">
        <v>159.38957279670899</v>
      </c>
      <c r="R220">
        <v>32.305222771290801</v>
      </c>
      <c r="S220" s="1">
        <f>(Table2[[#This Row],[Close Price]]-Table2[[#This Row],[20D EMA]])/Table2[[#This Row],[20D EMA]]</f>
        <v>-6.9201687578762786E-2</v>
      </c>
      <c r="T220" s="1">
        <f>(Table2[[#This Row],[Close Price]]-Table2[[#This Row],[50D EMA]])/Table2[[#This Row],[50D EMA]]</f>
        <v>-8.6697771459019038E-2</v>
      </c>
      <c r="U220" s="1">
        <f>(Table2[[#This Row],[Close Price]]-Table2[[#This Row],[200D EMA]])/Table2[[#This Row],[200D EMA]]</f>
        <v>6.581627028181361E-2</v>
      </c>
      <c r="V220">
        <v>0.78722044755722498</v>
      </c>
      <c r="W220">
        <v>165.35</v>
      </c>
      <c r="X220">
        <v>172.86</v>
      </c>
      <c r="Y220">
        <v>169.07</v>
      </c>
      <c r="Z220">
        <v>177.68</v>
      </c>
      <c r="AA220">
        <v>169.07</v>
      </c>
      <c r="AB220">
        <v>200.4</v>
      </c>
      <c r="AC220" s="1">
        <f>(Table2[[#This Row],[Close Price]]/Table2[[#This Row],[Day Low]])-1</f>
        <v>2.7396431811309352E-2</v>
      </c>
      <c r="AD220" s="1">
        <f>(Table2[[#This Row],[Day High]]/Table2[[#This Row],[Close Price]])-1</f>
        <v>1.7541794207676098E-2</v>
      </c>
      <c r="AE220" s="1">
        <f>(Table2[[#This Row],[Close Price]]/Table2[[#This Row],[Current Week Low]])-1</f>
        <v>4.7909150056189009E-3</v>
      </c>
      <c r="AF220" s="1">
        <f>(Table2[[#This Row],[Current Week High]]/Table2[[#This Row],[Close Price]])-1</f>
        <v>4.5914763362373545E-2</v>
      </c>
      <c r="AG220" s="1">
        <f>(Table2[[#This Row],[Close Price]]/Table2[[#This Row],[Current Month Low]])-1</f>
        <v>4.7909150056189009E-3</v>
      </c>
      <c r="AH220" s="1">
        <f>(Table2[[#This Row],[Current Month High]]/Table2[[#This Row],[Close Price]])-1</f>
        <v>0.17965622792559466</v>
      </c>
      <c r="AI220">
        <v>19.9701509672234</v>
      </c>
      <c r="AJ220">
        <v>102.09976798143801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-0.03</v>
      </c>
      <c r="AM220" t="s">
        <v>3110</v>
      </c>
      <c r="AN220">
        <v>-10.35</v>
      </c>
      <c r="AO220" t="s">
        <v>3110</v>
      </c>
      <c r="AP220">
        <v>8.9074148970874997E-2</v>
      </c>
      <c r="AQ220">
        <f>(Table2[[#This Row],[Sharpe Ratio]]-AVERAGE(Table2[Sharpe Ratio]))/_xlfn.STDEV.P(Table2[Sharpe Ratio])</f>
        <v>0.29545702708497157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169</v>
      </c>
      <c r="AT220">
        <f>_xlfn.RANK.AVG(Table2[[#This Row],[6M Return vs Nifty Z-Score]],Table2[6M Return vs Nifty Z-Score])</f>
        <v>311</v>
      </c>
      <c r="AU220">
        <f>_xlfn.RANK.AVG(Table2[[#This Row],[Sharpe Ratio Z-Score]],Table2[Sharpe Ratio Z-Score])</f>
        <v>263</v>
      </c>
      <c r="AV220">
        <f>(Table2[[#This Row],[Rank 1Y]]+Table2[[#This Row],[Rank 6M]]+Table2[[#This Row],[Rank Sharpe]])/3</f>
        <v>247.66666666666666</v>
      </c>
    </row>
    <row r="221" spans="1:48" x14ac:dyDescent="0.3">
      <c r="A221" t="s">
        <v>747</v>
      </c>
      <c r="B221" t="s">
        <v>748</v>
      </c>
      <c r="C221" t="s">
        <v>3080</v>
      </c>
      <c r="D221" t="s">
        <v>622</v>
      </c>
      <c r="E221">
        <v>21409.105313799999</v>
      </c>
      <c r="F221">
        <v>683</v>
      </c>
      <c r="G221">
        <v>137.80351089522699</v>
      </c>
      <c r="H221">
        <f>(Table2[[#This Row],[1Y Return vs Nifty]]-AVERAGE(Table2[1Y Return vs Nifty]))/_xlfn.STDEV.P(Table2[1Y Return vs Nifty])</f>
        <v>1.5681174062250867</v>
      </c>
      <c r="I221">
        <v>-4.9514204774864501</v>
      </c>
      <c r="J221">
        <f>(Table2[[#This Row],[1M Return vs Nifty]]-AVERAGE(Table2[1M Return vs Nifty]))/_xlfn.STDEV.P(Table2[1M Return vs Nifty])</f>
        <v>-0.46186837602806041</v>
      </c>
      <c r="K221">
        <v>-16.3146213899633</v>
      </c>
      <c r="L221">
        <f>(Table2[[#This Row],[6M Return vs Nifty]]-AVERAGE(Table2[6M Return vs Nifty]))/_xlfn.STDEV.P(Table2[6M Return vs Nifty])</f>
        <v>-0.77277453895765136</v>
      </c>
      <c r="M221">
        <v>-2.32920255247803</v>
      </c>
      <c r="N221">
        <f>(Table2[[#This Row],[1W Return vs Nifty]]-AVERAGE(Table2[1W Return vs Nifty]))/_xlfn.STDEV.P(Table2[1W Return vs Nifty])</f>
        <v>-0.39436854930445514</v>
      </c>
      <c r="O221">
        <v>692.88</v>
      </c>
      <c r="P221">
        <v>671.67706946401404</v>
      </c>
      <c r="Q221">
        <v>577.94900879965905</v>
      </c>
      <c r="R221">
        <v>44.075428020994501</v>
      </c>
      <c r="S221" s="1">
        <f>(Table2[[#This Row],[Close Price]]-Table2[[#This Row],[20D EMA]])/Table2[[#This Row],[20D EMA]]</f>
        <v>-1.4259323403763994E-2</v>
      </c>
      <c r="T221" s="1">
        <f>(Table2[[#This Row],[Close Price]]-Table2[[#This Row],[50D EMA]])/Table2[[#This Row],[50D EMA]]</f>
        <v>1.6857700003100377E-2</v>
      </c>
      <c r="U221" s="1">
        <f>(Table2[[#This Row],[Close Price]]-Table2[[#This Row],[200D EMA]])/Table2[[#This Row],[200D EMA]]</f>
        <v>0.18176515505843863</v>
      </c>
      <c r="V221">
        <v>0.99790974023568402</v>
      </c>
      <c r="W221">
        <v>668.05</v>
      </c>
      <c r="X221">
        <v>688.2</v>
      </c>
      <c r="Y221">
        <v>675.25</v>
      </c>
      <c r="Z221">
        <v>706.9</v>
      </c>
      <c r="AA221">
        <v>651.65</v>
      </c>
      <c r="AB221">
        <v>764.4</v>
      </c>
      <c r="AC221" s="1">
        <f>(Table2[[#This Row],[Close Price]]/Table2[[#This Row],[Day Low]])-1</f>
        <v>2.2378564478706675E-2</v>
      </c>
      <c r="AD221" s="1">
        <f>(Table2[[#This Row],[Day High]]/Table2[[#This Row],[Close Price]])-1</f>
        <v>7.6134699853587229E-3</v>
      </c>
      <c r="AE221" s="1">
        <f>(Table2[[#This Row],[Close Price]]/Table2[[#This Row],[Current Week Low]])-1</f>
        <v>1.1477230655312809E-2</v>
      </c>
      <c r="AF221" s="1">
        <f>(Table2[[#This Row],[Current Week High]]/Table2[[#This Row],[Close Price]])-1</f>
        <v>3.4992679355783318E-2</v>
      </c>
      <c r="AG221" s="1">
        <f>(Table2[[#This Row],[Close Price]]/Table2[[#This Row],[Current Month Low]])-1</f>
        <v>4.8108647279981653E-2</v>
      </c>
      <c r="AH221" s="1">
        <f>(Table2[[#This Row],[Current Month High]]/Table2[[#This Row],[Close Price]])-1</f>
        <v>0.11918008784773049</v>
      </c>
      <c r="AI221">
        <v>14.105462767121301</v>
      </c>
      <c r="AJ221">
        <v>168.054740957966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</v>
      </c>
      <c r="AM221" t="s">
        <v>3112</v>
      </c>
      <c r="AN221">
        <v>-6.65</v>
      </c>
      <c r="AO221" t="s">
        <v>3110</v>
      </c>
      <c r="AP221">
        <v>0.14878545086658701</v>
      </c>
      <c r="AQ221">
        <f>(Table2[[#This Row],[Sharpe Ratio]]-AVERAGE(Table2[Sharpe Ratio]))/_xlfn.STDEV.P(Table2[Sharpe Ratio])</f>
        <v>0.97584611352274875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0.91495205545766889</v>
      </c>
      <c r="AS221">
        <f>_xlfn.RANK.AVG(Table2[[#This Row],[1Y Return vs Nifty Z-Score]],Table2[1Y Return vs Nifty Z-Score])</f>
        <v>49</v>
      </c>
      <c r="AT221">
        <f>_xlfn.RANK.AVG(Table2[[#This Row],[6M Return vs Nifty Z-Score]],Table2[6M Return vs Nifty Z-Score])</f>
        <v>575</v>
      </c>
      <c r="AU221">
        <f>_xlfn.RANK.AVG(Table2[[#This Row],[Sharpe Ratio Z-Score]],Table2[Sharpe Ratio Z-Score])</f>
        <v>119</v>
      </c>
      <c r="AV221">
        <f>(Table2[[#This Row],[Rank 1Y]]+Table2[[#This Row],[Rank 6M]]+Table2[[#This Row],[Rank Sharpe]])/3</f>
        <v>247.66666666666666</v>
      </c>
    </row>
    <row r="222" spans="1:48" x14ac:dyDescent="0.3">
      <c r="A222" t="s">
        <v>796</v>
      </c>
      <c r="B222" t="s">
        <v>797</v>
      </c>
      <c r="C222" t="s">
        <v>3079</v>
      </c>
      <c r="D222" t="s">
        <v>384</v>
      </c>
      <c r="E222">
        <v>19627.95603003</v>
      </c>
      <c r="F222">
        <v>489.9</v>
      </c>
      <c r="G222">
        <v>81.731698702845904</v>
      </c>
      <c r="H222">
        <f>(Table2[[#This Row],[1Y Return vs Nifty]]-AVERAGE(Table2[1Y Return vs Nifty]))/_xlfn.STDEV.P(Table2[1Y Return vs Nifty])</f>
        <v>0.72192321003710447</v>
      </c>
      <c r="I222">
        <v>4.82251909552014</v>
      </c>
      <c r="J222">
        <f>(Table2[[#This Row],[1M Return vs Nifty]]-AVERAGE(Table2[1M Return vs Nifty]))/_xlfn.STDEV.P(Table2[1M Return vs Nifty])</f>
        <v>0.462430002200163</v>
      </c>
      <c r="K222">
        <v>24.076021120877101</v>
      </c>
      <c r="L222">
        <f>(Table2[[#This Row],[6M Return vs Nifty]]-AVERAGE(Table2[6M Return vs Nifty]))/_xlfn.STDEV.P(Table2[6M Return vs Nifty])</f>
        <v>0.57858827738127472</v>
      </c>
      <c r="M222">
        <v>2.6291123250338999</v>
      </c>
      <c r="N222">
        <f>(Table2[[#This Row],[1W Return vs Nifty]]-AVERAGE(Table2[1W Return vs Nifty]))/_xlfn.STDEV.P(Table2[1W Return vs Nifty])</f>
        <v>0.54532405463458089</v>
      </c>
      <c r="O222">
        <v>507.04</v>
      </c>
      <c r="P222">
        <v>485.288518737397</v>
      </c>
      <c r="Q222">
        <v>405.50989101026499</v>
      </c>
      <c r="R222">
        <v>39.2660998789434</v>
      </c>
      <c r="S222" s="1">
        <f>(Table2[[#This Row],[Close Price]]-Table2[[#This Row],[20D EMA]])/Table2[[#This Row],[20D EMA]]</f>
        <v>-3.3804039129062879E-2</v>
      </c>
      <c r="T222" s="1">
        <f>(Table2[[#This Row],[Close Price]]-Table2[[#This Row],[50D EMA]])/Table2[[#This Row],[50D EMA]]</f>
        <v>9.5025558704766692E-3</v>
      </c>
      <c r="U222" s="1">
        <f>(Table2[[#This Row],[Close Price]]-Table2[[#This Row],[200D EMA]])/Table2[[#This Row],[200D EMA]]</f>
        <v>0.20810863276229863</v>
      </c>
      <c r="V222">
        <v>0.87292293663838105</v>
      </c>
      <c r="W222">
        <v>481.2</v>
      </c>
      <c r="X222">
        <v>498</v>
      </c>
      <c r="Y222">
        <v>487</v>
      </c>
      <c r="Z222">
        <v>536.5</v>
      </c>
      <c r="AA222">
        <v>487</v>
      </c>
      <c r="AB222">
        <v>538.5</v>
      </c>
      <c r="AC222" s="1">
        <f>(Table2[[#This Row],[Close Price]]/Table2[[#This Row],[Day Low]])-1</f>
        <v>1.8079800498753018E-2</v>
      </c>
      <c r="AD222" s="1">
        <f>(Table2[[#This Row],[Day High]]/Table2[[#This Row],[Close Price]])-1</f>
        <v>1.6533986527862865E-2</v>
      </c>
      <c r="AE222" s="1">
        <f>(Table2[[#This Row],[Close Price]]/Table2[[#This Row],[Current Week Low]])-1</f>
        <v>5.9548254620123142E-3</v>
      </c>
      <c r="AF222" s="1">
        <f>(Table2[[#This Row],[Current Week High]]/Table2[[#This Row],[Close Price]])-1</f>
        <v>9.5121453357828178E-2</v>
      </c>
      <c r="AG222" s="1">
        <f>(Table2[[#This Row],[Close Price]]/Table2[[#This Row],[Current Month Low]])-1</f>
        <v>5.9548254620123142E-3</v>
      </c>
      <c r="AH222" s="1">
        <f>(Table2[[#This Row],[Current Month High]]/Table2[[#This Row],[Close Price]])-1</f>
        <v>9.9203919167176968E-2</v>
      </c>
      <c r="AI222">
        <v>8.93314366998578</v>
      </c>
      <c r="AJ222">
        <v>110.85782843431301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0.21</v>
      </c>
      <c r="AM222" t="s">
        <v>3111</v>
      </c>
      <c r="AN222">
        <v>-1.1200000000000001</v>
      </c>
      <c r="AO222" t="s">
        <v>3110</v>
      </c>
      <c r="AP222">
        <v>2.6221920583725002E-2</v>
      </c>
      <c r="AQ222">
        <f>(Table2[[#This Row],[Sharpe Ratio]]-AVERAGE(Table2[Sharpe Ratio]))/_xlfn.STDEV.P(Table2[Sharpe Ratio])</f>
        <v>-0.42072180163325595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1.8875437426198669</v>
      </c>
      <c r="AS222">
        <f>_xlfn.RANK.AVG(Table2[[#This Row],[1Y Return vs Nifty Z-Score]],Table2[1Y Return vs Nifty Z-Score])</f>
        <v>123</v>
      </c>
      <c r="AT222">
        <f>_xlfn.RANK.AVG(Table2[[#This Row],[6M Return vs Nifty Z-Score]],Table2[6M Return vs Nifty Z-Score])</f>
        <v>173</v>
      </c>
      <c r="AU222">
        <f>_xlfn.RANK.AVG(Table2[[#This Row],[Sharpe Ratio Z-Score]],Table2[Sharpe Ratio Z-Score])</f>
        <v>448</v>
      </c>
      <c r="AV222">
        <f>(Table2[[#This Row],[Rank 1Y]]+Table2[[#This Row],[Rank 6M]]+Table2[[#This Row],[Rank Sharpe]])/3</f>
        <v>248</v>
      </c>
    </row>
    <row r="223" spans="1:48" x14ac:dyDescent="0.3">
      <c r="A223" t="s">
        <v>1838</v>
      </c>
      <c r="B223" t="s">
        <v>1839</v>
      </c>
      <c r="C223" t="s">
        <v>3079</v>
      </c>
      <c r="D223" t="s">
        <v>304</v>
      </c>
      <c r="E223">
        <v>3848.0500274999999</v>
      </c>
      <c r="F223">
        <v>1242.8499999999999</v>
      </c>
      <c r="G223">
        <v>52.4084498020122</v>
      </c>
      <c r="H223">
        <f>(Table2[[#This Row],[1Y Return vs Nifty]]-AVERAGE(Table2[1Y Return vs Nifty]))/_xlfn.STDEV.P(Table2[1Y Return vs Nifty])</f>
        <v>0.27939848927138861</v>
      </c>
      <c r="I223">
        <v>30.060345417129099</v>
      </c>
      <c r="J223">
        <f>(Table2[[#This Row],[1M Return vs Nifty]]-AVERAGE(Table2[1M Return vs Nifty]))/_xlfn.STDEV.P(Table2[1M Return vs Nifty])</f>
        <v>2.8491116227304767</v>
      </c>
      <c r="K223">
        <v>27.342449339977001</v>
      </c>
      <c r="L223">
        <f>(Table2[[#This Row],[6M Return vs Nifty]]-AVERAGE(Table2[6M Return vs Nifty]))/_xlfn.STDEV.P(Table2[6M Return vs Nifty])</f>
        <v>0.6878742248961498</v>
      </c>
      <c r="M223">
        <v>5.8332346392135701</v>
      </c>
      <c r="N223">
        <f>(Table2[[#This Row],[1W Return vs Nifty]]-AVERAGE(Table2[1W Return vs Nifty]))/_xlfn.STDEV.P(Table2[1W Return vs Nifty])</f>
        <v>1.152564642441203</v>
      </c>
      <c r="O223">
        <v>1149.96</v>
      </c>
      <c r="P223">
        <v>1027.84363304217</v>
      </c>
      <c r="Q223">
        <v>870.15665209826898</v>
      </c>
      <c r="R223">
        <v>62.703391457466097</v>
      </c>
      <c r="S223" s="1">
        <f>(Table2[[#This Row],[Close Price]]-Table2[[#This Row],[20D EMA]])/Table2[[#This Row],[20D EMA]]</f>
        <v>8.0776722668614451E-2</v>
      </c>
      <c r="T223" s="1">
        <f>(Table2[[#This Row],[Close Price]]-Table2[[#This Row],[50D EMA]])/Table2[[#This Row],[50D EMA]]</f>
        <v>0.20918198064958843</v>
      </c>
      <c r="U223" s="1">
        <f>(Table2[[#This Row],[Close Price]]-Table2[[#This Row],[200D EMA]])/Table2[[#This Row],[200D EMA]]</f>
        <v>0.42830603777265813</v>
      </c>
      <c r="V223">
        <v>1.7935662490594</v>
      </c>
      <c r="W223">
        <v>1237.7</v>
      </c>
      <c r="X223">
        <v>1298</v>
      </c>
      <c r="Y223">
        <v>1190.1500000000001</v>
      </c>
      <c r="Z223">
        <v>1344.8</v>
      </c>
      <c r="AA223">
        <v>1128.05</v>
      </c>
      <c r="AB223">
        <v>1344.8</v>
      </c>
      <c r="AC223" s="1">
        <f>(Table2[[#This Row],[Close Price]]/Table2[[#This Row],[Day Low]])-1</f>
        <v>4.1609436858689453E-3</v>
      </c>
      <c r="AD223" s="1">
        <f>(Table2[[#This Row],[Day High]]/Table2[[#This Row],[Close Price]])-1</f>
        <v>4.4373818240334817E-2</v>
      </c>
      <c r="AE223" s="1">
        <f>(Table2[[#This Row],[Close Price]]/Table2[[#This Row],[Current Week Low]])-1</f>
        <v>4.4280132756375101E-2</v>
      </c>
      <c r="AF223" s="1">
        <f>(Table2[[#This Row],[Current Week High]]/Table2[[#This Row],[Close Price]])-1</f>
        <v>8.2029207064408416E-2</v>
      </c>
      <c r="AG223" s="1">
        <f>(Table2[[#This Row],[Close Price]]/Table2[[#This Row],[Current Month Low]])-1</f>
        <v>0.10176853862860691</v>
      </c>
      <c r="AH223" s="1">
        <f>(Table2[[#This Row],[Current Month High]]/Table2[[#This Row],[Close Price]])-1</f>
        <v>8.2029207064408416E-2</v>
      </c>
      <c r="AI223">
        <v>1.64621835688771</v>
      </c>
      <c r="AJ223">
        <v>107.225038217072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0.56000000000000005</v>
      </c>
      <c r="AM223" t="s">
        <v>3111</v>
      </c>
      <c r="AN223">
        <v>8.07</v>
      </c>
      <c r="AO223" t="s">
        <v>3111</v>
      </c>
      <c r="AP223">
        <v>5.2728171176253003E-2</v>
      </c>
      <c r="AQ223">
        <f>(Table2[[#This Row],[Sharpe Ratio]]-AVERAGE(Table2[Sharpe Ratio]))/_xlfn.STDEV.P(Table2[Sharpe Ratio])</f>
        <v>-0.11869248636160193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4.8502564929776169</v>
      </c>
      <c r="AS223">
        <f>_xlfn.RANK.AVG(Table2[[#This Row],[1Y Return vs Nifty Z-Score]],Table2[1Y Return vs Nifty Z-Score])</f>
        <v>217</v>
      </c>
      <c r="AT223">
        <f>_xlfn.RANK.AVG(Table2[[#This Row],[6M Return vs Nifty Z-Score]],Table2[6M Return vs Nifty Z-Score])</f>
        <v>151</v>
      </c>
      <c r="AU223">
        <f>_xlfn.RANK.AVG(Table2[[#This Row],[Sharpe Ratio Z-Score]],Table2[Sharpe Ratio Z-Score])</f>
        <v>381</v>
      </c>
      <c r="AV223">
        <f>(Table2[[#This Row],[Rank 1Y]]+Table2[[#This Row],[Rank 6M]]+Table2[[#This Row],[Rank Sharpe]])/3</f>
        <v>249.66666666666666</v>
      </c>
    </row>
    <row r="224" spans="1:48" x14ac:dyDescent="0.3">
      <c r="A224" t="s">
        <v>269</v>
      </c>
      <c r="B224" t="s">
        <v>270</v>
      </c>
      <c r="C224" t="s">
        <v>3075</v>
      </c>
      <c r="D224" t="s">
        <v>46</v>
      </c>
      <c r="E224">
        <v>100109.651000912</v>
      </c>
      <c r="F224">
        <v>94.81</v>
      </c>
      <c r="G224">
        <v>62.735738125352903</v>
      </c>
      <c r="H224">
        <f>(Table2[[#This Row],[1Y Return vs Nifty]]-AVERAGE(Table2[1Y Return vs Nifty]))/_xlfn.STDEV.P(Table2[1Y Return vs Nifty])</f>
        <v>0.43525026398464178</v>
      </c>
      <c r="I224">
        <v>0.78647427332390596</v>
      </c>
      <c r="J224">
        <f>(Table2[[#This Row],[1M Return vs Nifty]]-AVERAGE(Table2[1M Return vs Nifty]))/_xlfn.STDEV.P(Table2[1M Return vs Nifty])</f>
        <v>8.0750776976055677E-2</v>
      </c>
      <c r="K224">
        <v>-7.1135877174429396</v>
      </c>
      <c r="L224">
        <f>(Table2[[#This Row],[6M Return vs Nifty]]-AVERAGE(Table2[6M Return vs Nifty]))/_xlfn.STDEV.P(Table2[6M Return vs Nifty])</f>
        <v>-0.46493257349277228</v>
      </c>
      <c r="M224">
        <v>3.2096474281865399</v>
      </c>
      <c r="N224">
        <f>(Table2[[#This Row],[1W Return vs Nifty]]-AVERAGE(Table2[1W Return vs Nifty]))/_xlfn.STDEV.P(Table2[1W Return vs Nifty])</f>
        <v>0.65534622068008708</v>
      </c>
      <c r="O224">
        <v>96.77</v>
      </c>
      <c r="P224">
        <v>94.539444125984602</v>
      </c>
      <c r="Q224">
        <v>81.978880105698394</v>
      </c>
      <c r="R224">
        <v>42.410150263427198</v>
      </c>
      <c r="S224" s="1">
        <f>(Table2[[#This Row],[Close Price]]-Table2[[#This Row],[20D EMA]])/Table2[[#This Row],[20D EMA]]</f>
        <v>-2.0254211015810621E-2</v>
      </c>
      <c r="T224" s="1">
        <f>(Table2[[#This Row],[Close Price]]-Table2[[#This Row],[50D EMA]])/Table2[[#This Row],[50D EMA]]</f>
        <v>2.8618305990339207E-3</v>
      </c>
      <c r="U224" s="1">
        <f>(Table2[[#This Row],[Close Price]]-Table2[[#This Row],[200D EMA]])/Table2[[#This Row],[200D EMA]]</f>
        <v>0.15651738445021415</v>
      </c>
      <c r="V224">
        <v>0.70748202742531496</v>
      </c>
      <c r="W224">
        <v>92.31</v>
      </c>
      <c r="X224">
        <v>94.7</v>
      </c>
      <c r="Y224">
        <v>94.4</v>
      </c>
      <c r="Z224">
        <v>99.49</v>
      </c>
      <c r="AA224">
        <v>90.1</v>
      </c>
      <c r="AB224">
        <v>102.53</v>
      </c>
      <c r="AC224" s="1">
        <f>(Table2[[#This Row],[Close Price]]/Table2[[#This Row],[Day Low]])-1</f>
        <v>2.708265626692663E-2</v>
      </c>
      <c r="AD224" s="1">
        <f>(Table2[[#This Row],[Day High]]/Table2[[#This Row],[Close Price]])-1</f>
        <v>-1.1602151671764593E-3</v>
      </c>
      <c r="AE224" s="1">
        <f>(Table2[[#This Row],[Close Price]]/Table2[[#This Row],[Current Week Low]])-1</f>
        <v>4.3432203389830448E-3</v>
      </c>
      <c r="AF224" s="1">
        <f>(Table2[[#This Row],[Current Week High]]/Table2[[#This Row],[Close Price]])-1</f>
        <v>4.9361881658052775E-2</v>
      </c>
      <c r="AG224" s="1">
        <f>(Table2[[#This Row],[Close Price]]/Table2[[#This Row],[Current Month Low]])-1</f>
        <v>5.2275249722530504E-2</v>
      </c>
      <c r="AH224" s="1">
        <f>(Table2[[#This Row],[Current Month High]]/Table2[[#This Row],[Close Price]])-1</f>
        <v>8.1426009914566055E-2</v>
      </c>
      <c r="AI224">
        <v>5.8457457661701602</v>
      </c>
      <c r="AJ224">
        <v>90.145489815712907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7.0000000000000007E-2</v>
      </c>
      <c r="AM224" t="s">
        <v>3111</v>
      </c>
      <c r="AN224">
        <v>-2.5299999999999998</v>
      </c>
      <c r="AO224" t="s">
        <v>3110</v>
      </c>
      <c r="AP224">
        <v>0.15874290263662899</v>
      </c>
      <c r="AQ224">
        <f>(Table2[[#This Row],[Sharpe Ratio]]-AVERAGE(Table2[Sharpe Ratio]))/_xlfn.STDEV.P(Table2[Sharpe Ratio])</f>
        <v>1.0893077413549432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1.7957224295029555</v>
      </c>
      <c r="AS224">
        <f>_xlfn.RANK.AVG(Table2[[#This Row],[1Y Return vs Nifty Z-Score]],Table2[1Y Return vs Nifty Z-Score])</f>
        <v>185</v>
      </c>
      <c r="AT224">
        <f>_xlfn.RANK.AVG(Table2[[#This Row],[6M Return vs Nifty Z-Score]],Table2[6M Return vs Nifty Z-Score])</f>
        <v>467</v>
      </c>
      <c r="AU224">
        <f>_xlfn.RANK.AVG(Table2[[#This Row],[Sharpe Ratio Z-Score]],Table2[Sharpe Ratio Z-Score])</f>
        <v>98</v>
      </c>
      <c r="AV224">
        <f>(Table2[[#This Row],[Rank 1Y]]+Table2[[#This Row],[Rank 6M]]+Table2[[#This Row],[Rank Sharpe]])/3</f>
        <v>250</v>
      </c>
    </row>
    <row r="225" spans="1:48" x14ac:dyDescent="0.3">
      <c r="A225" t="s">
        <v>1336</v>
      </c>
      <c r="B225" t="s">
        <v>1337</v>
      </c>
      <c r="C225" t="s">
        <v>3083</v>
      </c>
      <c r="D225" t="s">
        <v>1338</v>
      </c>
      <c r="E225">
        <v>8164.4258367499997</v>
      </c>
      <c r="F225">
        <v>664.15</v>
      </c>
      <c r="G225">
        <v>7.7300183690713098</v>
      </c>
      <c r="H225">
        <f>(Table2[[#This Row],[1Y Return vs Nifty]]-AVERAGE(Table2[1Y Return vs Nifty]))/_xlfn.STDEV.P(Table2[1Y Return vs Nifty])</f>
        <v>-0.39485525597272125</v>
      </c>
      <c r="I225">
        <v>2.4242545148566199</v>
      </c>
      <c r="J225">
        <f>(Table2[[#This Row],[1M Return vs Nifty]]-AVERAGE(Table2[1M Return vs Nifty]))/_xlfn.STDEV.P(Table2[1M Return vs Nifty])</f>
        <v>0.2356317857888871</v>
      </c>
      <c r="K225">
        <v>21.199853800676301</v>
      </c>
      <c r="L225">
        <f>(Table2[[#This Row],[6M Return vs Nifty]]-AVERAGE(Table2[6M Return vs Nifty]))/_xlfn.STDEV.P(Table2[6M Return vs Nifty])</f>
        <v>0.48235941523714382</v>
      </c>
      <c r="M225">
        <v>-0.151865645999436</v>
      </c>
      <c r="N225">
        <f>(Table2[[#This Row],[1W Return vs Nifty]]-AVERAGE(Table2[1W Return vs Nifty]))/_xlfn.STDEV.P(Table2[1W Return vs Nifty])</f>
        <v>1.8277165589740269E-2</v>
      </c>
      <c r="O225">
        <v>668.88</v>
      </c>
      <c r="P225">
        <v>627.66829361590806</v>
      </c>
      <c r="Q225">
        <v>550.78895516696105</v>
      </c>
      <c r="R225">
        <v>44.904164441228801</v>
      </c>
      <c r="S225" s="1">
        <f>(Table2[[#This Row],[Close Price]]-Table2[[#This Row],[20D EMA]])/Table2[[#This Row],[20D EMA]]</f>
        <v>-7.0715225451501293E-3</v>
      </c>
      <c r="T225" s="1">
        <f>(Table2[[#This Row],[Close Price]]-Table2[[#This Row],[50D EMA]])/Table2[[#This Row],[50D EMA]]</f>
        <v>5.8122589200620578E-2</v>
      </c>
      <c r="U225" s="1">
        <f>(Table2[[#This Row],[Close Price]]-Table2[[#This Row],[200D EMA]])/Table2[[#This Row],[200D EMA]]</f>
        <v>0.20581575532624055</v>
      </c>
      <c r="V225">
        <v>0.85829273285376095</v>
      </c>
      <c r="W225">
        <v>651.29999999999995</v>
      </c>
      <c r="X225">
        <v>668.3</v>
      </c>
      <c r="Y225">
        <v>640</v>
      </c>
      <c r="Z225">
        <v>695</v>
      </c>
      <c r="AA225">
        <v>640</v>
      </c>
      <c r="AB225">
        <v>719</v>
      </c>
      <c r="AC225" s="1">
        <f>(Table2[[#This Row],[Close Price]]/Table2[[#This Row],[Day Low]])-1</f>
        <v>1.9729771226777215E-2</v>
      </c>
      <c r="AD225" s="1">
        <f>(Table2[[#This Row],[Day High]]/Table2[[#This Row],[Close Price]])-1</f>
        <v>6.2485884212903908E-3</v>
      </c>
      <c r="AE225" s="1">
        <f>(Table2[[#This Row],[Close Price]]/Table2[[#This Row],[Current Week Low]])-1</f>
        <v>3.7734374999999876E-2</v>
      </c>
      <c r="AF225" s="1">
        <f>(Table2[[#This Row],[Current Week High]]/Table2[[#This Row],[Close Price]])-1</f>
        <v>4.6450350071520097E-2</v>
      </c>
      <c r="AG225" s="1">
        <f>(Table2[[#This Row],[Close Price]]/Table2[[#This Row],[Current Month Low]])-1</f>
        <v>3.7734374999999876E-2</v>
      </c>
      <c r="AH225" s="1">
        <f>(Table2[[#This Row],[Current Month High]]/Table2[[#This Row],[Close Price]])-1</f>
        <v>8.2586765038018539E-2</v>
      </c>
      <c r="AI225">
        <v>12.668621700879701</v>
      </c>
      <c r="AJ225">
        <v>67.588155793094899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0.23</v>
      </c>
      <c r="AM225" t="s">
        <v>3111</v>
      </c>
      <c r="AN225">
        <v>-7.47</v>
      </c>
      <c r="AO225" t="s">
        <v>3110</v>
      </c>
      <c r="AP225">
        <v>0.14648379314166901</v>
      </c>
      <c r="AQ225">
        <f>(Table2[[#This Row],[Sharpe Ratio]]-AVERAGE(Table2[Sharpe Ratio]))/_xlfn.STDEV.P(Table2[Sharpe Ratio])</f>
        <v>0.94961954088019396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1.291032651523244</v>
      </c>
      <c r="AS225">
        <f>_xlfn.RANK.AVG(Table2[[#This Row],[1Y Return vs Nifty Z-Score]],Table2[1Y Return vs Nifty Z-Score])</f>
        <v>425</v>
      </c>
      <c r="AT225">
        <f>_xlfn.RANK.AVG(Table2[[#This Row],[6M Return vs Nifty Z-Score]],Table2[6M Return vs Nifty Z-Score])</f>
        <v>198</v>
      </c>
      <c r="AU225">
        <f>_xlfn.RANK.AVG(Table2[[#This Row],[Sharpe Ratio Z-Score]],Table2[Sharpe Ratio Z-Score])</f>
        <v>127</v>
      </c>
      <c r="AV225">
        <f>(Table2[[#This Row],[Rank 1Y]]+Table2[[#This Row],[Rank 6M]]+Table2[[#This Row],[Rank Sharpe]])/3</f>
        <v>250</v>
      </c>
    </row>
    <row r="226" spans="1:48" x14ac:dyDescent="0.3">
      <c r="A226" t="s">
        <v>1972</v>
      </c>
      <c r="B226" t="s">
        <v>1973</v>
      </c>
      <c r="C226" t="s">
        <v>3079</v>
      </c>
      <c r="D226" t="s">
        <v>304</v>
      </c>
      <c r="E226">
        <v>3204.7481560000001</v>
      </c>
      <c r="F226">
        <v>313</v>
      </c>
      <c r="G226">
        <v>41.831723010024</v>
      </c>
      <c r="H226">
        <f>(Table2[[#This Row],[1Y Return vs Nifty]]-AVERAGE(Table2[1Y Return vs Nifty]))/_xlfn.STDEV.P(Table2[1Y Return vs Nifty])</f>
        <v>0.11978237421986811</v>
      </c>
      <c r="I226">
        <v>10.4136815604934</v>
      </c>
      <c r="J226">
        <f>(Table2[[#This Row],[1M Return vs Nifty]]-AVERAGE(Table2[1M Return vs Nifty]))/_xlfn.STDEV.P(Table2[1M Return vs Nifty])</f>
        <v>0.99117302953152453</v>
      </c>
      <c r="K226">
        <v>33.354906622210997</v>
      </c>
      <c r="L226">
        <f>(Table2[[#This Row],[6M Return vs Nifty]]-AVERAGE(Table2[6M Return vs Nifty]))/_xlfn.STDEV.P(Table2[6M Return vs Nifty])</f>
        <v>0.88903495671309363</v>
      </c>
      <c r="M226">
        <v>4.1502748715998603</v>
      </c>
      <c r="N226">
        <f>(Table2[[#This Row],[1W Return vs Nifty]]-AVERAGE(Table2[1W Return vs Nifty]))/_xlfn.STDEV.P(Table2[1W Return vs Nifty])</f>
        <v>0.83361256186112964</v>
      </c>
      <c r="O226">
        <v>322.39999999999998</v>
      </c>
      <c r="P226">
        <v>308.29777797061098</v>
      </c>
      <c r="Q226">
        <v>263.76179256053399</v>
      </c>
      <c r="R226">
        <v>40.509408061983201</v>
      </c>
      <c r="S226" s="1">
        <f>(Table2[[#This Row],[Close Price]]-Table2[[#This Row],[20D EMA]])/Table2[[#This Row],[20D EMA]]</f>
        <v>-2.9156327543424249E-2</v>
      </c>
      <c r="T226" s="1">
        <f>(Table2[[#This Row],[Close Price]]-Table2[[#This Row],[50D EMA]])/Table2[[#This Row],[50D EMA]]</f>
        <v>1.5252208628753943E-2</v>
      </c>
      <c r="U226" s="1">
        <f>(Table2[[#This Row],[Close Price]]-Table2[[#This Row],[200D EMA]])/Table2[[#This Row],[200D EMA]]</f>
        <v>0.1866768001592411</v>
      </c>
      <c r="V226">
        <v>0.81508377829088297</v>
      </c>
      <c r="W226">
        <v>307</v>
      </c>
      <c r="X226">
        <v>315.10000000000002</v>
      </c>
      <c r="Y226">
        <v>312</v>
      </c>
      <c r="Z226">
        <v>340</v>
      </c>
      <c r="AA226">
        <v>310.55</v>
      </c>
      <c r="AB226">
        <v>346.9</v>
      </c>
      <c r="AC226" s="1">
        <f>(Table2[[#This Row],[Close Price]]/Table2[[#This Row],[Day Low]])-1</f>
        <v>1.9543973941368087E-2</v>
      </c>
      <c r="AD226" s="1">
        <f>(Table2[[#This Row],[Day High]]/Table2[[#This Row],[Close Price]])-1</f>
        <v>6.7092651757190147E-3</v>
      </c>
      <c r="AE226" s="1">
        <f>(Table2[[#This Row],[Close Price]]/Table2[[#This Row],[Current Week Low]])-1</f>
        <v>3.2051282051281937E-3</v>
      </c>
      <c r="AF226" s="1">
        <f>(Table2[[#This Row],[Current Week High]]/Table2[[#This Row],[Close Price]])-1</f>
        <v>8.6261980830670826E-2</v>
      </c>
      <c r="AG226" s="1">
        <f>(Table2[[#This Row],[Close Price]]/Table2[[#This Row],[Current Month Low]])-1</f>
        <v>7.8892287876348721E-3</v>
      </c>
      <c r="AH226" s="1">
        <f>(Table2[[#This Row],[Current Month High]]/Table2[[#This Row],[Close Price]])-1</f>
        <v>0.10830670926517572</v>
      </c>
      <c r="AI226">
        <v>6.1035666318459896</v>
      </c>
      <c r="AJ226">
        <v>77.604028624436694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0.21</v>
      </c>
      <c r="AM226" t="s">
        <v>3111</v>
      </c>
      <c r="AN226">
        <v>-7.7</v>
      </c>
      <c r="AO226" t="s">
        <v>3110</v>
      </c>
      <c r="AP226">
        <v>5.4182764887304002E-2</v>
      </c>
      <c r="AQ226">
        <f>(Table2[[#This Row],[Sharpe Ratio]]-AVERAGE(Table2[Sharpe Ratio]))/_xlfn.STDEV.P(Table2[Sharpe Ratio])</f>
        <v>-0.10211790743299884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2.7314850148926171</v>
      </c>
      <c r="AS226">
        <f>_xlfn.RANK.AVG(Table2[[#This Row],[1Y Return vs Nifty Z-Score]],Table2[1Y Return vs Nifty Z-Score])</f>
        <v>264</v>
      </c>
      <c r="AT226">
        <f>_xlfn.RANK.AVG(Table2[[#This Row],[6M Return vs Nifty Z-Score]],Table2[6M Return vs Nifty Z-Score])</f>
        <v>114</v>
      </c>
      <c r="AU226">
        <f>_xlfn.RANK.AVG(Table2[[#This Row],[Sharpe Ratio Z-Score]],Table2[Sharpe Ratio Z-Score])</f>
        <v>377</v>
      </c>
      <c r="AV226">
        <f>(Table2[[#This Row],[Rank 1Y]]+Table2[[#This Row],[Rank 6M]]+Table2[[#This Row],[Rank Sharpe]])/3</f>
        <v>251.66666666666666</v>
      </c>
    </row>
    <row r="227" spans="1:48" x14ac:dyDescent="0.3">
      <c r="A227" t="s">
        <v>1056</v>
      </c>
      <c r="B227" t="s">
        <v>1057</v>
      </c>
      <c r="C227" t="s">
        <v>3071</v>
      </c>
      <c r="D227" t="s">
        <v>63</v>
      </c>
      <c r="E227">
        <v>12187.489910844</v>
      </c>
      <c r="F227">
        <v>30.34</v>
      </c>
      <c r="G227">
        <v>62.352424587816103</v>
      </c>
      <c r="H227">
        <f>(Table2[[#This Row],[1Y Return vs Nifty]]-AVERAGE(Table2[1Y Return vs Nifty]))/_xlfn.STDEV.P(Table2[1Y Return vs Nifty])</f>
        <v>0.42946558041366922</v>
      </c>
      <c r="I227">
        <v>16.685745309696699</v>
      </c>
      <c r="J227">
        <f>(Table2[[#This Row],[1M Return vs Nifty]]-AVERAGE(Table2[1M Return vs Nifty]))/_xlfn.STDEV.P(Table2[1M Return vs Nifty])</f>
        <v>1.5843072829438698</v>
      </c>
      <c r="K227">
        <v>3.8344307864187699</v>
      </c>
      <c r="L227">
        <f>(Table2[[#This Row],[6M Return vs Nifty]]-AVERAGE(Table2[6M Return vs Nifty]))/_xlfn.STDEV.P(Table2[6M Return vs Nifty])</f>
        <v>-9.8641170360512412E-2</v>
      </c>
      <c r="M227">
        <v>-4.08158935615951</v>
      </c>
      <c r="N227">
        <f>(Table2[[#This Row],[1W Return vs Nifty]]-AVERAGE(Table2[1W Return vs Nifty]))/_xlfn.STDEV.P(Table2[1W Return vs Nifty])</f>
        <v>-0.72647834050153359</v>
      </c>
      <c r="O227">
        <v>30.78</v>
      </c>
      <c r="P227">
        <v>29.414210013512999</v>
      </c>
      <c r="Q227">
        <v>25.818366555849</v>
      </c>
      <c r="R227">
        <v>43.947364941591303</v>
      </c>
      <c r="S227" s="1">
        <f>(Table2[[#This Row],[Close Price]]-Table2[[#This Row],[20D EMA]])/Table2[[#This Row],[20D EMA]]</f>
        <v>-1.4294996751137143E-2</v>
      </c>
      <c r="T227" s="1">
        <f>(Table2[[#This Row],[Close Price]]-Table2[[#This Row],[50D EMA]])/Table2[[#This Row],[50D EMA]]</f>
        <v>3.1474242757554567E-2</v>
      </c>
      <c r="U227" s="1">
        <f>(Table2[[#This Row],[Close Price]]-Table2[[#This Row],[200D EMA]])/Table2[[#This Row],[200D EMA]]</f>
        <v>0.17513243660748362</v>
      </c>
      <c r="V227">
        <v>2.0481205162117901</v>
      </c>
      <c r="W227">
        <v>29.26</v>
      </c>
      <c r="X227">
        <v>30.62</v>
      </c>
      <c r="Y227">
        <v>30.21</v>
      </c>
      <c r="Z227">
        <v>32.68</v>
      </c>
      <c r="AA227">
        <v>29.77</v>
      </c>
      <c r="AB227">
        <v>34.54</v>
      </c>
      <c r="AC227" s="1">
        <f>(Table2[[#This Row],[Close Price]]/Table2[[#This Row],[Day Low]])-1</f>
        <v>3.6910457963089449E-2</v>
      </c>
      <c r="AD227" s="1">
        <f>(Table2[[#This Row],[Day High]]/Table2[[#This Row],[Close Price]])-1</f>
        <v>9.2287409360580774E-3</v>
      </c>
      <c r="AE227" s="1">
        <f>(Table2[[#This Row],[Close Price]]/Table2[[#This Row],[Current Week Low]])-1</f>
        <v>4.3032108573319849E-3</v>
      </c>
      <c r="AF227" s="1">
        <f>(Table2[[#This Row],[Current Week High]]/Table2[[#This Row],[Close Price]])-1</f>
        <v>7.712590639419914E-2</v>
      </c>
      <c r="AG227" s="1">
        <f>(Table2[[#This Row],[Close Price]]/Table2[[#This Row],[Current Month Low]])-1</f>
        <v>1.9146792072556318E-2</v>
      </c>
      <c r="AH227" s="1">
        <f>(Table2[[#This Row],[Current Month High]]/Table2[[#This Row],[Close Price]])-1</f>
        <v>0.13843111404087005</v>
      </c>
      <c r="AI227">
        <v>8.5822068531908204</v>
      </c>
      <c r="AJ227">
        <v>104.565916398713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0.12</v>
      </c>
      <c r="AM227" t="s">
        <v>3111</v>
      </c>
      <c r="AN227">
        <v>1.91</v>
      </c>
      <c r="AO227" t="s">
        <v>3111</v>
      </c>
      <c r="AP227">
        <v>9.8998820330701995E-2</v>
      </c>
      <c r="AQ227">
        <f>(Table2[[#This Row],[Sharpe Ratio]]-AVERAGE(Table2[Sharpe Ratio]))/_xlfn.STDEV.P(Table2[Sharpe Ratio])</f>
        <v>0.40854513378044433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1.5971984862759372</v>
      </c>
      <c r="AS227">
        <f>_xlfn.RANK.AVG(Table2[[#This Row],[1Y Return vs Nifty Z-Score]],Table2[1Y Return vs Nifty Z-Score])</f>
        <v>187</v>
      </c>
      <c r="AT227">
        <f>_xlfn.RANK.AVG(Table2[[#This Row],[6M Return vs Nifty Z-Score]],Table2[6M Return vs Nifty Z-Score])</f>
        <v>338</v>
      </c>
      <c r="AU227">
        <f>_xlfn.RANK.AVG(Table2[[#This Row],[Sharpe Ratio Z-Score]],Table2[Sharpe Ratio Z-Score])</f>
        <v>232</v>
      </c>
      <c r="AV227">
        <f>(Table2[[#This Row],[Rank 1Y]]+Table2[[#This Row],[Rank 6M]]+Table2[[#This Row],[Rank Sharpe]])/3</f>
        <v>252.33333333333334</v>
      </c>
    </row>
    <row r="228" spans="1:48" x14ac:dyDescent="0.3">
      <c r="A228" t="s">
        <v>322</v>
      </c>
      <c r="B228" t="s">
        <v>323</v>
      </c>
      <c r="C228" t="s">
        <v>3078</v>
      </c>
      <c r="D228" t="s">
        <v>141</v>
      </c>
      <c r="E228">
        <v>80636.519849999997</v>
      </c>
      <c r="F228">
        <v>2900</v>
      </c>
      <c r="G228">
        <v>63.449825295559897</v>
      </c>
      <c r="H228">
        <f>(Table2[[#This Row],[1Y Return vs Nifty]]-AVERAGE(Table2[1Y Return vs Nifty]))/_xlfn.STDEV.P(Table2[1Y Return vs Nifty])</f>
        <v>0.44602673785583158</v>
      </c>
      <c r="I228">
        <v>-9.2241959650346192</v>
      </c>
      <c r="J228">
        <f>(Table2[[#This Row],[1M Return vs Nifty]]-AVERAGE(Table2[1M Return vs Nifty]))/_xlfn.STDEV.P(Table2[1M Return vs Nifty])</f>
        <v>-0.86593466108891826</v>
      </c>
      <c r="K228">
        <v>14.606519229162799</v>
      </c>
      <c r="L228">
        <f>(Table2[[#This Row],[6M Return vs Nifty]]-AVERAGE(Table2[6M Return vs Nifty]))/_xlfn.STDEV.P(Table2[6M Return vs Nifty])</f>
        <v>0.26176408370128246</v>
      </c>
      <c r="M228">
        <v>0.48205970267453102</v>
      </c>
      <c r="N228">
        <f>(Table2[[#This Row],[1W Return vs Nifty]]-AVERAGE(Table2[1W Return vs Nifty]))/_xlfn.STDEV.P(Table2[1W Return vs Nifty])</f>
        <v>0.13841777309736991</v>
      </c>
      <c r="O228">
        <v>3038.68</v>
      </c>
      <c r="P228">
        <v>3031.28238857509</v>
      </c>
      <c r="Q228">
        <v>2543.3887957710199</v>
      </c>
      <c r="R228">
        <v>36.720968782969699</v>
      </c>
      <c r="S228" s="1">
        <f>(Table2[[#This Row],[Close Price]]-Table2[[#This Row],[20D EMA]])/Table2[[#This Row],[20D EMA]]</f>
        <v>-4.5638237655824185E-2</v>
      </c>
      <c r="T228" s="1">
        <f>(Table2[[#This Row],[Close Price]]-Table2[[#This Row],[50D EMA]])/Table2[[#This Row],[50D EMA]]</f>
        <v>-4.3309191208939675E-2</v>
      </c>
      <c r="U228" s="1">
        <f>(Table2[[#This Row],[Close Price]]-Table2[[#This Row],[200D EMA]])/Table2[[#This Row],[200D EMA]]</f>
        <v>0.14021104631031239</v>
      </c>
      <c r="V228">
        <v>1.6703129106592201</v>
      </c>
      <c r="W228">
        <v>2858</v>
      </c>
      <c r="X228">
        <v>2924</v>
      </c>
      <c r="Y228">
        <v>2871.05</v>
      </c>
      <c r="Z228">
        <v>2965.5</v>
      </c>
      <c r="AA228">
        <v>2792.55</v>
      </c>
      <c r="AB228">
        <v>3286</v>
      </c>
      <c r="AC228" s="1">
        <f>(Table2[[#This Row],[Close Price]]/Table2[[#This Row],[Day Low]])-1</f>
        <v>1.469559132260323E-2</v>
      </c>
      <c r="AD228" s="1">
        <f>(Table2[[#This Row],[Day High]]/Table2[[#This Row],[Close Price]])-1</f>
        <v>8.2758620689655782E-3</v>
      </c>
      <c r="AE228" s="1">
        <f>(Table2[[#This Row],[Close Price]]/Table2[[#This Row],[Current Week Low]])-1</f>
        <v>1.0083418958220847E-2</v>
      </c>
      <c r="AF228" s="1">
        <f>(Table2[[#This Row],[Current Week High]]/Table2[[#This Row],[Close Price]])-1</f>
        <v>2.2586206896551664E-2</v>
      </c>
      <c r="AG228" s="1">
        <f>(Table2[[#This Row],[Close Price]]/Table2[[#This Row],[Current Month Low]])-1</f>
        <v>3.8477377307478688E-2</v>
      </c>
      <c r="AH228" s="1">
        <f>(Table2[[#This Row],[Current Month High]]/Table2[[#This Row],[Close Price]])-1</f>
        <v>0.13310344827586218</v>
      </c>
      <c r="AI228">
        <v>15.755812964569399</v>
      </c>
      <c r="AJ228">
        <v>96.585969370694798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0.05</v>
      </c>
      <c r="AM228" t="s">
        <v>3111</v>
      </c>
      <c r="AN228">
        <v>-7.31</v>
      </c>
      <c r="AO228" t="s">
        <v>3110</v>
      </c>
      <c r="AP228">
        <v>6.7543174921899998E-2</v>
      </c>
      <c r="AQ228">
        <f>(Table2[[#This Row],[Sharpe Ratio]]-AVERAGE(Table2[Sharpe Ratio]))/_xlfn.STDEV.P(Table2[Sharpe Ratio])</f>
        <v>5.0119221707969883E-2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3.0393155273535588E-2</v>
      </c>
      <c r="AS228">
        <f>_xlfn.RANK.AVG(Table2[[#This Row],[1Y Return vs Nifty Z-Score]],Table2[1Y Return vs Nifty Z-Score])</f>
        <v>180</v>
      </c>
      <c r="AT228">
        <f>_xlfn.RANK.AVG(Table2[[#This Row],[6M Return vs Nifty Z-Score]],Table2[6M Return vs Nifty Z-Score])</f>
        <v>247</v>
      </c>
      <c r="AU228">
        <f>_xlfn.RANK.AVG(Table2[[#This Row],[Sharpe Ratio Z-Score]],Table2[Sharpe Ratio Z-Score])</f>
        <v>333</v>
      </c>
      <c r="AV228">
        <f>(Table2[[#This Row],[Rank 1Y]]+Table2[[#This Row],[Rank 6M]]+Table2[[#This Row],[Rank Sharpe]])/3</f>
        <v>253.33333333333334</v>
      </c>
    </row>
    <row r="229" spans="1:48" x14ac:dyDescent="0.3">
      <c r="A229" t="s">
        <v>810</v>
      </c>
      <c r="B229" t="s">
        <v>811</v>
      </c>
      <c r="C229" t="s">
        <v>3075</v>
      </c>
      <c r="D229" t="s">
        <v>812</v>
      </c>
      <c r="E229">
        <v>19110.278004100001</v>
      </c>
      <c r="F229">
        <v>277</v>
      </c>
      <c r="G229">
        <v>68.183998949894203</v>
      </c>
      <c r="H229">
        <f>(Table2[[#This Row],[1Y Return vs Nifty]]-AVERAGE(Table2[1Y Return vs Nifty]))/_xlfn.STDEV.P(Table2[1Y Return vs Nifty])</f>
        <v>0.51747137489197992</v>
      </c>
      <c r="I229">
        <v>14.006225611753001</v>
      </c>
      <c r="J229">
        <f>(Table2[[#This Row],[1M Return vs Nifty]]-AVERAGE(Table2[1M Return vs Nifty]))/_xlfn.STDEV.P(Table2[1M Return vs Nifty])</f>
        <v>1.3309114344489643</v>
      </c>
      <c r="K229">
        <v>27.4419540022514</v>
      </c>
      <c r="L229">
        <f>(Table2[[#This Row],[6M Return vs Nifty]]-AVERAGE(Table2[6M Return vs Nifty]))/_xlfn.STDEV.P(Table2[6M Return vs Nifty])</f>
        <v>0.69120338462946906</v>
      </c>
      <c r="M229">
        <v>0.100696389062727</v>
      </c>
      <c r="N229">
        <f>(Table2[[#This Row],[1W Return vs Nifty]]-AVERAGE(Table2[1W Return vs Nifty]))/_xlfn.STDEV.P(Table2[1W Return vs Nifty])</f>
        <v>6.6142354115806212E-2</v>
      </c>
      <c r="O229">
        <v>270.11</v>
      </c>
      <c r="P229">
        <v>244.647687848674</v>
      </c>
      <c r="Q229">
        <v>204.08511530343699</v>
      </c>
      <c r="R229">
        <v>50.6842435484768</v>
      </c>
      <c r="S229" s="1">
        <f>(Table2[[#This Row],[Close Price]]-Table2[[#This Row],[20D EMA]])/Table2[[#This Row],[20D EMA]]</f>
        <v>2.550812631890706E-2</v>
      </c>
      <c r="T229" s="1">
        <f>(Table2[[#This Row],[Close Price]]-Table2[[#This Row],[50D EMA]])/Table2[[#This Row],[50D EMA]]</f>
        <v>0.13224041655908647</v>
      </c>
      <c r="U229" s="1">
        <f>(Table2[[#This Row],[Close Price]]-Table2[[#This Row],[200D EMA]])/Table2[[#This Row],[200D EMA]]</f>
        <v>0.35727683808861804</v>
      </c>
      <c r="V229">
        <v>2.8222202625016499</v>
      </c>
      <c r="W229">
        <v>276</v>
      </c>
      <c r="X229">
        <v>286</v>
      </c>
      <c r="Y229">
        <v>275.10000000000002</v>
      </c>
      <c r="Z229">
        <v>292.95</v>
      </c>
      <c r="AA229">
        <v>272.25</v>
      </c>
      <c r="AB229">
        <v>317.89999999999998</v>
      </c>
      <c r="AC229" s="1">
        <f>(Table2[[#This Row],[Close Price]]/Table2[[#This Row],[Day Low]])-1</f>
        <v>3.6231884057971175E-3</v>
      </c>
      <c r="AD229" s="1">
        <f>(Table2[[#This Row],[Day High]]/Table2[[#This Row],[Close Price]])-1</f>
        <v>3.2490974729241895E-2</v>
      </c>
      <c r="AE229" s="1">
        <f>(Table2[[#This Row],[Close Price]]/Table2[[#This Row],[Current Week Low]])-1</f>
        <v>6.9065794256633062E-3</v>
      </c>
      <c r="AF229" s="1">
        <f>(Table2[[#This Row],[Current Week High]]/Table2[[#This Row],[Close Price]])-1</f>
        <v>5.7581227436823035E-2</v>
      </c>
      <c r="AG229" s="1">
        <f>(Table2[[#This Row],[Close Price]]/Table2[[#This Row],[Current Month Low]])-1</f>
        <v>1.7447199265381075E-2</v>
      </c>
      <c r="AH229" s="1">
        <f>(Table2[[#This Row],[Current Month High]]/Table2[[#This Row],[Close Price]])-1</f>
        <v>0.14765342960288796</v>
      </c>
      <c r="AI229">
        <v>11.2705635281764</v>
      </c>
      <c r="AJ229">
        <v>96.830864622803901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0.23</v>
      </c>
      <c r="AM229" t="s">
        <v>3111</v>
      </c>
      <c r="AN229">
        <v>8.09</v>
      </c>
      <c r="AO229" t="s">
        <v>3111</v>
      </c>
      <c r="AP229">
        <v>2.4729597486607E-2</v>
      </c>
      <c r="AQ229">
        <f>(Table2[[#This Row],[Sharpe Ratio]]-AVERAGE(Table2[Sharpe Ratio]))/_xlfn.STDEV.P(Table2[Sharpe Ratio])</f>
        <v>-0.43772629352143277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2.1680022545647866</v>
      </c>
      <c r="AS229">
        <f>_xlfn.RANK.AVG(Table2[[#This Row],[1Y Return vs Nifty Z-Score]],Table2[1Y Return vs Nifty Z-Score])</f>
        <v>162</v>
      </c>
      <c r="AT229">
        <f>_xlfn.RANK.AVG(Table2[[#This Row],[6M Return vs Nifty Z-Score]],Table2[6M Return vs Nifty Z-Score])</f>
        <v>150</v>
      </c>
      <c r="AU229">
        <f>_xlfn.RANK.AVG(Table2[[#This Row],[Sharpe Ratio Z-Score]],Table2[Sharpe Ratio Z-Score])</f>
        <v>453</v>
      </c>
      <c r="AV229">
        <f>(Table2[[#This Row],[Rank 1Y]]+Table2[[#This Row],[Rank 6M]]+Table2[[#This Row],[Rank Sharpe]])/3</f>
        <v>255</v>
      </c>
    </row>
    <row r="230" spans="1:48" x14ac:dyDescent="0.3">
      <c r="A230" t="s">
        <v>343</v>
      </c>
      <c r="B230" t="s">
        <v>344</v>
      </c>
      <c r="C230" t="s">
        <v>3064</v>
      </c>
      <c r="D230" t="s">
        <v>295</v>
      </c>
      <c r="E230">
        <v>72099.475406804995</v>
      </c>
      <c r="F230">
        <v>4712.55</v>
      </c>
      <c r="G230">
        <v>64.063339042093403</v>
      </c>
      <c r="H230">
        <f>(Table2[[#This Row],[1Y Return vs Nifty]]-AVERAGE(Table2[1Y Return vs Nifty]))/_xlfn.STDEV.P(Table2[1Y Return vs Nifty])</f>
        <v>0.45528543222113943</v>
      </c>
      <c r="I230">
        <v>-2.2052318197043399</v>
      </c>
      <c r="J230">
        <f>(Table2[[#This Row],[1M Return vs Nifty]]-AVERAGE(Table2[1M Return vs Nifty]))/_xlfn.STDEV.P(Table2[1M Return vs Nifty])</f>
        <v>-0.20216780148113464</v>
      </c>
      <c r="K230">
        <v>-4.2682770426780898</v>
      </c>
      <c r="L230">
        <f>(Table2[[#This Row],[6M Return vs Nifty]]-AVERAGE(Table2[6M Return vs Nifty]))/_xlfn.STDEV.P(Table2[6M Return vs Nifty])</f>
        <v>-0.36973609213505509</v>
      </c>
      <c r="M230">
        <v>1.7820317219586499</v>
      </c>
      <c r="N230">
        <f>(Table2[[#This Row],[1W Return vs Nifty]]-AVERAGE(Table2[1W Return vs Nifty]))/_xlfn.STDEV.P(Table2[1W Return vs Nifty])</f>
        <v>0.3847865741973846</v>
      </c>
      <c r="O230">
        <v>4653.0600000000004</v>
      </c>
      <c r="P230">
        <v>4413.9189507926003</v>
      </c>
      <c r="Q230">
        <v>3831.0236656389002</v>
      </c>
      <c r="R230">
        <v>53.995593376672304</v>
      </c>
      <c r="S230" s="1">
        <f>(Table2[[#This Row],[Close Price]]-Table2[[#This Row],[20D EMA]])/Table2[[#This Row],[20D EMA]]</f>
        <v>1.2785134943456516E-2</v>
      </c>
      <c r="T230" s="1">
        <f>(Table2[[#This Row],[Close Price]]-Table2[[#This Row],[50D EMA]])/Table2[[#This Row],[50D EMA]]</f>
        <v>6.7656668039583104E-2</v>
      </c>
      <c r="U230" s="1">
        <f>(Table2[[#This Row],[Close Price]]-Table2[[#This Row],[200D EMA]])/Table2[[#This Row],[200D EMA]]</f>
        <v>0.23010203311132191</v>
      </c>
      <c r="V230">
        <v>0.63539429534095004</v>
      </c>
      <c r="W230">
        <v>4681.3500000000004</v>
      </c>
      <c r="X230">
        <v>4788</v>
      </c>
      <c r="Y230">
        <v>4600</v>
      </c>
      <c r="Z230">
        <v>4780</v>
      </c>
      <c r="AA230">
        <v>4409.1000000000004</v>
      </c>
      <c r="AB230">
        <v>4883.45</v>
      </c>
      <c r="AC230" s="1">
        <f>(Table2[[#This Row],[Close Price]]/Table2[[#This Row],[Day Low]])-1</f>
        <v>6.6647441443172806E-3</v>
      </c>
      <c r="AD230" s="1">
        <f>(Table2[[#This Row],[Day High]]/Table2[[#This Row],[Close Price]])-1</f>
        <v>1.6010440207530952E-2</v>
      </c>
      <c r="AE230" s="1">
        <f>(Table2[[#This Row],[Close Price]]/Table2[[#This Row],[Current Week Low]])-1</f>
        <v>2.446739130434783E-2</v>
      </c>
      <c r="AF230" s="1">
        <f>(Table2[[#This Row],[Current Week High]]/Table2[[#This Row],[Close Price]])-1</f>
        <v>1.4312845487050474E-2</v>
      </c>
      <c r="AG230" s="1">
        <f>(Table2[[#This Row],[Close Price]]/Table2[[#This Row],[Current Month Low]])-1</f>
        <v>6.8823569435939369E-2</v>
      </c>
      <c r="AH230" s="1">
        <f>(Table2[[#This Row],[Current Month High]]/Table2[[#This Row],[Close Price]])-1</f>
        <v>3.6264867216262875E-2</v>
      </c>
      <c r="AI230">
        <v>6.1784897025171697</v>
      </c>
      <c r="AJ230">
        <v>96.548970155527499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0.15</v>
      </c>
      <c r="AM230" t="s">
        <v>3111</v>
      </c>
      <c r="AN230">
        <v>-1.27</v>
      </c>
      <c r="AO230" t="s">
        <v>3110</v>
      </c>
      <c r="AP230">
        <v>0.13130963842226101</v>
      </c>
      <c r="AQ230">
        <f>(Table2[[#This Row],[Sharpe Ratio]]-AVERAGE(Table2[Sharpe Ratio]))/_xlfn.STDEV.P(Table2[Sharpe Ratio])</f>
        <v>0.7767154349701384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1.0448835477724727</v>
      </c>
      <c r="AS230">
        <f>_xlfn.RANK.AVG(Table2[[#This Row],[1Y Return vs Nifty Z-Score]],Table2[1Y Return vs Nifty Z-Score])</f>
        <v>176</v>
      </c>
      <c r="AT230">
        <f>_xlfn.RANK.AVG(Table2[[#This Row],[6M Return vs Nifty Z-Score]],Table2[6M Return vs Nifty Z-Score])</f>
        <v>433</v>
      </c>
      <c r="AU230">
        <f>_xlfn.RANK.AVG(Table2[[#This Row],[Sharpe Ratio Z-Score]],Table2[Sharpe Ratio Z-Score])</f>
        <v>156</v>
      </c>
      <c r="AV230">
        <f>(Table2[[#This Row],[Rank 1Y]]+Table2[[#This Row],[Rank 6M]]+Table2[[#This Row],[Rank Sharpe]])/3</f>
        <v>255</v>
      </c>
    </row>
    <row r="231" spans="1:48" x14ac:dyDescent="0.3">
      <c r="A231" t="s">
        <v>986</v>
      </c>
      <c r="B231" t="s">
        <v>987</v>
      </c>
      <c r="C231" t="s">
        <v>3079</v>
      </c>
      <c r="D231" t="s">
        <v>988</v>
      </c>
      <c r="E231">
        <v>13778.91541342</v>
      </c>
      <c r="F231">
        <v>776.2</v>
      </c>
      <c r="G231">
        <v>48.6128962751106</v>
      </c>
      <c r="H231">
        <f>(Table2[[#This Row],[1Y Return vs Nifty]]-AVERAGE(Table2[1Y Return vs Nifty]))/_xlfn.STDEV.P(Table2[1Y Return vs Nifty])</f>
        <v>0.22211881094093919</v>
      </c>
      <c r="I231">
        <v>0.45820973873722098</v>
      </c>
      <c r="J231">
        <f>(Table2[[#This Row],[1M Return vs Nifty]]-AVERAGE(Table2[1M Return vs Nifty]))/_xlfn.STDEV.P(Table2[1M Return vs Nifty])</f>
        <v>4.9707575339503991E-2</v>
      </c>
      <c r="K231">
        <v>21.205224714480899</v>
      </c>
      <c r="L231">
        <f>(Table2[[#This Row],[6M Return vs Nifty]]-AVERAGE(Table2[6M Return vs Nifty]))/_xlfn.STDEV.P(Table2[6M Return vs Nifty])</f>
        <v>0.48253911164091723</v>
      </c>
      <c r="M231">
        <v>3.77089283932736</v>
      </c>
      <c r="N231">
        <f>(Table2[[#This Row],[1W Return vs Nifty]]-AVERAGE(Table2[1W Return vs Nifty]))/_xlfn.STDEV.P(Table2[1W Return vs Nifty])</f>
        <v>0.76171263242931408</v>
      </c>
      <c r="O231">
        <v>778.06</v>
      </c>
      <c r="P231">
        <v>752.00221992867705</v>
      </c>
      <c r="Q231">
        <v>648.44571902095504</v>
      </c>
      <c r="R231">
        <v>48.679541883385099</v>
      </c>
      <c r="S231" s="1">
        <f>(Table2[[#This Row],[Close Price]]-Table2[[#This Row],[20D EMA]])/Table2[[#This Row],[20D EMA]]</f>
        <v>-2.3905611392436316E-3</v>
      </c>
      <c r="T231" s="1">
        <f>(Table2[[#This Row],[Close Price]]-Table2[[#This Row],[50D EMA]])/Table2[[#This Row],[50D EMA]]</f>
        <v>3.2177804041081171E-2</v>
      </c>
      <c r="U231" s="1">
        <f>(Table2[[#This Row],[Close Price]]-Table2[[#This Row],[200D EMA]])/Table2[[#This Row],[200D EMA]]</f>
        <v>0.19701615298182965</v>
      </c>
      <c r="V231">
        <v>0.72398819863031605</v>
      </c>
      <c r="W231">
        <v>760.1</v>
      </c>
      <c r="X231">
        <v>783.8</v>
      </c>
      <c r="Y231">
        <v>767.1</v>
      </c>
      <c r="Z231">
        <v>814</v>
      </c>
      <c r="AA231">
        <v>733.45</v>
      </c>
      <c r="AB231">
        <v>828.9</v>
      </c>
      <c r="AC231" s="1">
        <f>(Table2[[#This Row],[Close Price]]/Table2[[#This Row],[Day Low]])-1</f>
        <v>2.1181423496908325E-2</v>
      </c>
      <c r="AD231" s="1">
        <f>(Table2[[#This Row],[Day High]]/Table2[[#This Row],[Close Price]])-1</f>
        <v>9.7912909044060026E-3</v>
      </c>
      <c r="AE231" s="1">
        <f>(Table2[[#This Row],[Close Price]]/Table2[[#This Row],[Current Week Low]])-1</f>
        <v>1.1862860122539454E-2</v>
      </c>
      <c r="AF231" s="1">
        <f>(Table2[[#This Row],[Current Week High]]/Table2[[#This Row],[Close Price]])-1</f>
        <v>4.8698788971914375E-2</v>
      </c>
      <c r="AG231" s="1">
        <f>(Table2[[#This Row],[Close Price]]/Table2[[#This Row],[Current Month Low]])-1</f>
        <v>5.8286181743813392E-2</v>
      </c>
      <c r="AH231" s="1">
        <f>(Table2[[#This Row],[Current Month High]]/Table2[[#This Row],[Close Price]])-1</f>
        <v>6.7894872455552591E-2</v>
      </c>
      <c r="AI231">
        <v>7.6821938392186402</v>
      </c>
      <c r="AJ231">
        <v>76.408217362491698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0.12</v>
      </c>
      <c r="AM231" t="s">
        <v>3111</v>
      </c>
      <c r="AN231">
        <v>-0.51</v>
      </c>
      <c r="AO231" t="s">
        <v>3110</v>
      </c>
      <c r="AP231">
        <v>6.7076606903832006E-2</v>
      </c>
      <c r="AQ231">
        <f>(Table2[[#This Row],[Sharpe Ratio]]-AVERAGE(Table2[Sharpe Ratio]))/_xlfn.STDEV.P(Table2[Sharpe Ratio])</f>
        <v>4.4802844782730507E-2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1.5608809751334052</v>
      </c>
      <c r="AS231">
        <f>_xlfn.RANK.AVG(Table2[[#This Row],[1Y Return vs Nifty Z-Score]],Table2[1Y Return vs Nifty Z-Score])</f>
        <v>236</v>
      </c>
      <c r="AT231">
        <f>_xlfn.RANK.AVG(Table2[[#This Row],[6M Return vs Nifty Z-Score]],Table2[6M Return vs Nifty Z-Score])</f>
        <v>197</v>
      </c>
      <c r="AU231">
        <f>_xlfn.RANK.AVG(Table2[[#This Row],[Sharpe Ratio Z-Score]],Table2[Sharpe Ratio Z-Score])</f>
        <v>336</v>
      </c>
      <c r="AV231">
        <f>(Table2[[#This Row],[Rank 1Y]]+Table2[[#This Row],[Rank 6M]]+Table2[[#This Row],[Rank Sharpe]])/3</f>
        <v>256.33333333333331</v>
      </c>
    </row>
    <row r="232" spans="1:48" x14ac:dyDescent="0.3">
      <c r="A232" t="s">
        <v>1295</v>
      </c>
      <c r="B232" t="s">
        <v>1296</v>
      </c>
      <c r="C232" t="s">
        <v>3069</v>
      </c>
      <c r="D232" t="s">
        <v>54</v>
      </c>
      <c r="E232">
        <v>8521.7442435299999</v>
      </c>
      <c r="F232">
        <v>188.05</v>
      </c>
      <c r="G232">
        <v>46.942571122613103</v>
      </c>
      <c r="H232">
        <f>(Table2[[#This Row],[1Y Return vs Nifty]]-AVERAGE(Table2[1Y Return vs Nifty]))/_xlfn.STDEV.P(Table2[1Y Return vs Nifty])</f>
        <v>0.19691150276725686</v>
      </c>
      <c r="I232">
        <v>3.8079797781590199</v>
      </c>
      <c r="J232">
        <f>(Table2[[#This Row],[1M Return vs Nifty]]-AVERAGE(Table2[1M Return vs Nifty]))/_xlfn.STDEV.P(Table2[1M Return vs Nifty])</f>
        <v>0.36648741541811763</v>
      </c>
      <c r="K232">
        <v>6.4227641531697302</v>
      </c>
      <c r="L232">
        <f>(Table2[[#This Row],[6M Return vs Nifty]]-AVERAGE(Table2[6M Return vs Nifty]))/_xlfn.STDEV.P(Table2[6M Return vs Nifty])</f>
        <v>-1.2042462078567474E-2</v>
      </c>
      <c r="M232">
        <v>2.0991659672635401</v>
      </c>
      <c r="N232">
        <f>(Table2[[#This Row],[1W Return vs Nifty]]-AVERAGE(Table2[1W Return vs Nifty]))/_xlfn.STDEV.P(Table2[1W Return vs Nifty])</f>
        <v>0.44488939383080278</v>
      </c>
      <c r="O232">
        <v>193.75</v>
      </c>
      <c r="P232">
        <v>183.31200898882599</v>
      </c>
      <c r="Q232">
        <v>156.95427829775099</v>
      </c>
      <c r="R232">
        <v>37.664066610277601</v>
      </c>
      <c r="S232" s="1">
        <f>(Table2[[#This Row],[Close Price]]-Table2[[#This Row],[20D EMA]])/Table2[[#This Row],[20D EMA]]</f>
        <v>-2.9419354838709617E-2</v>
      </c>
      <c r="T232" s="1">
        <f>(Table2[[#This Row],[Close Price]]-Table2[[#This Row],[50D EMA]])/Table2[[#This Row],[50D EMA]]</f>
        <v>2.5846593670046065E-2</v>
      </c>
      <c r="U232" s="1">
        <f>(Table2[[#This Row],[Close Price]]-Table2[[#This Row],[200D EMA]])/Table2[[#This Row],[200D EMA]]</f>
        <v>0.19811961827035202</v>
      </c>
      <c r="V232">
        <v>0.80498317531836405</v>
      </c>
      <c r="W232">
        <v>196.51</v>
      </c>
      <c r="X232">
        <v>213</v>
      </c>
      <c r="Y232">
        <v>186.6</v>
      </c>
      <c r="Z232">
        <v>198.45</v>
      </c>
      <c r="AA232">
        <v>186.6</v>
      </c>
      <c r="AB232">
        <v>216.48</v>
      </c>
      <c r="AC232" s="1">
        <f>(Table2[[#This Row],[Close Price]]/Table2[[#This Row],[Day Low]])-1</f>
        <v>-4.3051244211490425E-2</v>
      </c>
      <c r="AD232" s="1">
        <f>(Table2[[#This Row],[Day High]]/Table2[[#This Row],[Close Price]])-1</f>
        <v>0.13267747939377816</v>
      </c>
      <c r="AE232" s="1">
        <f>(Table2[[#This Row],[Close Price]]/Table2[[#This Row],[Current Week Low]])-1</f>
        <v>7.7706323687032341E-3</v>
      </c>
      <c r="AF232" s="1">
        <f>(Table2[[#This Row],[Current Week High]]/Table2[[#This Row],[Close Price]])-1</f>
        <v>5.5304440308428404E-2</v>
      </c>
      <c r="AG232" s="1">
        <f>(Table2[[#This Row],[Close Price]]/Table2[[#This Row],[Current Month Low]])-1</f>
        <v>7.7706323687032341E-3</v>
      </c>
      <c r="AH232" s="1">
        <f>(Table2[[#This Row],[Current Month High]]/Table2[[#This Row],[Close Price]])-1</f>
        <v>0.15118319595852148</v>
      </c>
      <c r="AI232">
        <v>10.285801620051901</v>
      </c>
      <c r="AJ232">
        <v>101.426372498717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-0.04</v>
      </c>
      <c r="AM232" t="s">
        <v>3110</v>
      </c>
      <c r="AN232">
        <v>-6.13</v>
      </c>
      <c r="AO232" t="s">
        <v>3110</v>
      </c>
      <c r="AP232">
        <v>0.109799770436915</v>
      </c>
      <c r="AQ232">
        <f>(Table2[[#This Row],[Sharpe Ratio]]-AVERAGE(Table2[Sharpe Ratio]))/_xlfn.STDEV.P(Table2[Sharpe Ratio])</f>
        <v>0.53161812569512923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1.527863975632739</v>
      </c>
      <c r="AS232">
        <f>_xlfn.RANK.AVG(Table2[[#This Row],[1Y Return vs Nifty Z-Score]],Table2[1Y Return vs Nifty Z-Score])</f>
        <v>247</v>
      </c>
      <c r="AT232">
        <f>_xlfn.RANK.AVG(Table2[[#This Row],[6M Return vs Nifty Z-Score]],Table2[6M Return vs Nifty Z-Score])</f>
        <v>316</v>
      </c>
      <c r="AU232">
        <f>_xlfn.RANK.AVG(Table2[[#This Row],[Sharpe Ratio Z-Score]],Table2[Sharpe Ratio Z-Score])</f>
        <v>208</v>
      </c>
      <c r="AV232">
        <f>(Table2[[#This Row],[Rank 1Y]]+Table2[[#This Row],[Rank 6M]]+Table2[[#This Row],[Rank Sharpe]])/3</f>
        <v>257</v>
      </c>
    </row>
    <row r="233" spans="1:48" x14ac:dyDescent="0.3">
      <c r="A233" t="s">
        <v>459</v>
      </c>
      <c r="B233" t="s">
        <v>460</v>
      </c>
      <c r="C233" t="s">
        <v>3064</v>
      </c>
      <c r="D233" t="s">
        <v>21</v>
      </c>
      <c r="E233">
        <v>47450.290805384997</v>
      </c>
      <c r="F233">
        <v>1748.65</v>
      </c>
      <c r="G233">
        <v>34.704990854800002</v>
      </c>
      <c r="H233">
        <f>(Table2[[#This Row],[1Y Return vs Nifty]]-AVERAGE(Table2[1Y Return vs Nifty]))/_xlfn.STDEV.P(Table2[1Y Return vs Nifty])</f>
        <v>1.2231019060417051E-2</v>
      </c>
      <c r="I233">
        <v>-3.43859877190107</v>
      </c>
      <c r="J233">
        <f>(Table2[[#This Row],[1M Return vs Nifty]]-AVERAGE(Table2[1M Return vs Nifty]))/_xlfn.STDEV.P(Table2[1M Return vs Nifty])</f>
        <v>-0.31880440079305833</v>
      </c>
      <c r="K233">
        <v>-2.5589906232749802</v>
      </c>
      <c r="L233">
        <f>(Table2[[#This Row],[6M Return vs Nifty]]-AVERAGE(Table2[6M Return vs Nifty]))/_xlfn.STDEV.P(Table2[6M Return vs Nifty])</f>
        <v>-0.31254794245324402</v>
      </c>
      <c r="M233">
        <v>1.2253781706868301</v>
      </c>
      <c r="N233">
        <f>(Table2[[#This Row],[1W Return vs Nifty]]-AVERAGE(Table2[1W Return vs Nifty]))/_xlfn.STDEV.P(Table2[1W Return vs Nifty])</f>
        <v>0.27929040503335401</v>
      </c>
      <c r="O233">
        <v>1763.47</v>
      </c>
      <c r="P233">
        <v>1696.4409839426</v>
      </c>
      <c r="Q233">
        <v>1499.38628352101</v>
      </c>
      <c r="R233">
        <v>46.385262962950101</v>
      </c>
      <c r="S233" s="1">
        <f>(Table2[[#This Row],[Close Price]]-Table2[[#This Row],[20D EMA]])/Table2[[#This Row],[20D EMA]]</f>
        <v>-8.4038855211599501E-3</v>
      </c>
      <c r="T233" s="1">
        <f>(Table2[[#This Row],[Close Price]]-Table2[[#This Row],[50D EMA]])/Table2[[#This Row],[50D EMA]]</f>
        <v>3.0775615863785667E-2</v>
      </c>
      <c r="U233" s="1">
        <f>(Table2[[#This Row],[Close Price]]-Table2[[#This Row],[200D EMA]])/Table2[[#This Row],[200D EMA]]</f>
        <v>0.16624382870413079</v>
      </c>
      <c r="V233">
        <v>0.76552344960878704</v>
      </c>
      <c r="W233">
        <v>1742.3</v>
      </c>
      <c r="X233">
        <v>1775</v>
      </c>
      <c r="Y233">
        <v>1716</v>
      </c>
      <c r="Z233">
        <v>1827.9</v>
      </c>
      <c r="AA233">
        <v>1685</v>
      </c>
      <c r="AB233">
        <v>1899.9</v>
      </c>
      <c r="AC233" s="1">
        <f>(Table2[[#This Row],[Close Price]]/Table2[[#This Row],[Day Low]])-1</f>
        <v>3.6446077024623325E-3</v>
      </c>
      <c r="AD233" s="1">
        <f>(Table2[[#This Row],[Day High]]/Table2[[#This Row],[Close Price]])-1</f>
        <v>1.5068767334801114E-2</v>
      </c>
      <c r="AE233" s="1">
        <f>(Table2[[#This Row],[Close Price]]/Table2[[#This Row],[Current Week Low]])-1</f>
        <v>1.9026806526806661E-2</v>
      </c>
      <c r="AF233" s="1">
        <f>(Table2[[#This Row],[Current Week High]]/Table2[[#This Row],[Close Price]])-1</f>
        <v>4.5320675950018652E-2</v>
      </c>
      <c r="AG233" s="1">
        <f>(Table2[[#This Row],[Close Price]]/Table2[[#This Row],[Current Month Low]])-1</f>
        <v>3.777448071216627E-2</v>
      </c>
      <c r="AH233" s="1">
        <f>(Table2[[#This Row],[Current Month High]]/Table2[[#This Row],[Close Price]])-1</f>
        <v>8.6495296371486674E-2</v>
      </c>
      <c r="AI233">
        <v>6.9450220410879098</v>
      </c>
      <c r="AJ233">
        <v>73.742774566473997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-0.03</v>
      </c>
      <c r="AM233" t="s">
        <v>3110</v>
      </c>
      <c r="AN233">
        <v>-2.25</v>
      </c>
      <c r="AO233" t="s">
        <v>3110</v>
      </c>
      <c r="AP233">
        <v>0.18131195808558601</v>
      </c>
      <c r="AQ233">
        <f>(Table2[[#This Row],[Sharpe Ratio]]-AVERAGE(Table2[Sharpe Ratio]))/_xlfn.STDEV.P(Table2[Sharpe Ratio])</f>
        <v>1.3464741157458209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1.0066431965932896</v>
      </c>
      <c r="AS233">
        <f>_xlfn.RANK.AVG(Table2[[#This Row],[1Y Return vs Nifty Z-Score]],Table2[1Y Return vs Nifty Z-Score])</f>
        <v>292</v>
      </c>
      <c r="AT233">
        <f>_xlfn.RANK.AVG(Table2[[#This Row],[6M Return vs Nifty Z-Score]],Table2[6M Return vs Nifty Z-Score])</f>
        <v>412</v>
      </c>
      <c r="AU233">
        <f>_xlfn.RANK.AVG(Table2[[#This Row],[Sharpe Ratio Z-Score]],Table2[Sharpe Ratio Z-Score])</f>
        <v>70</v>
      </c>
      <c r="AV233">
        <f>(Table2[[#This Row],[Rank 1Y]]+Table2[[#This Row],[Rank 6M]]+Table2[[#This Row],[Rank Sharpe]])/3</f>
        <v>258</v>
      </c>
    </row>
    <row r="234" spans="1:48" x14ac:dyDescent="0.3">
      <c r="A234" t="s">
        <v>930</v>
      </c>
      <c r="B234" t="s">
        <v>931</v>
      </c>
      <c r="C234" t="s">
        <v>3068</v>
      </c>
      <c r="D234" t="s">
        <v>237</v>
      </c>
      <c r="E234">
        <v>15631.57555575</v>
      </c>
      <c r="F234">
        <v>669.9</v>
      </c>
      <c r="G234">
        <v>56.873659161352798</v>
      </c>
      <c r="H234">
        <f>(Table2[[#This Row],[1Y Return vs Nifty]]-AVERAGE(Table2[1Y Return vs Nifty]))/_xlfn.STDEV.P(Table2[1Y Return vs Nifty])</f>
        <v>0.34678411668208386</v>
      </c>
      <c r="I234">
        <v>-3.2894817430093699</v>
      </c>
      <c r="J234">
        <f>(Table2[[#This Row],[1M Return vs Nifty]]-AVERAGE(Table2[1M Return vs Nifty]))/_xlfn.STDEV.P(Table2[1M Return vs Nifty])</f>
        <v>-0.30470275560267257</v>
      </c>
      <c r="K234">
        <v>7.9059117181886203</v>
      </c>
      <c r="L234">
        <f>(Table2[[#This Row],[6M Return vs Nifty]]-AVERAGE(Table2[6M Return vs Nifty]))/_xlfn.STDEV.P(Table2[6M Return vs Nifty])</f>
        <v>3.7579686664726809E-2</v>
      </c>
      <c r="M234">
        <v>3.96848449122019</v>
      </c>
      <c r="N234">
        <f>(Table2[[#This Row],[1W Return vs Nifty]]-AVERAGE(Table2[1W Return vs Nifty]))/_xlfn.STDEV.P(Table2[1W Return vs Nifty])</f>
        <v>0.79915991411081966</v>
      </c>
      <c r="O234">
        <v>668.74</v>
      </c>
      <c r="P234">
        <v>680.61940855943499</v>
      </c>
      <c r="Q234">
        <v>582.70668472919601</v>
      </c>
      <c r="R234">
        <v>53.241694186952898</v>
      </c>
      <c r="S234" s="1">
        <f>(Table2[[#This Row],[Close Price]]-Table2[[#This Row],[20D EMA]])/Table2[[#This Row],[20D EMA]]</f>
        <v>1.734605377276622E-3</v>
      </c>
      <c r="T234" s="1">
        <f>(Table2[[#This Row],[Close Price]]-Table2[[#This Row],[50D EMA]])/Table2[[#This Row],[50D EMA]]</f>
        <v>-1.5749489986074852E-2</v>
      </c>
      <c r="U234" s="1">
        <f>(Table2[[#This Row],[Close Price]]-Table2[[#This Row],[200D EMA]])/Table2[[#This Row],[200D EMA]]</f>
        <v>0.14963500086038264</v>
      </c>
      <c r="V234">
        <v>0.68114686890478604</v>
      </c>
      <c r="W234">
        <v>649.4</v>
      </c>
      <c r="X234">
        <v>673.25</v>
      </c>
      <c r="Y234">
        <v>665</v>
      </c>
      <c r="Z234">
        <v>689.6</v>
      </c>
      <c r="AA234">
        <v>607.85</v>
      </c>
      <c r="AB234">
        <v>693.7</v>
      </c>
      <c r="AC234" s="1">
        <f>(Table2[[#This Row],[Close Price]]/Table2[[#This Row],[Day Low]])-1</f>
        <v>3.1567600862334455E-2</v>
      </c>
      <c r="AD234" s="1">
        <f>(Table2[[#This Row],[Day High]]/Table2[[#This Row],[Close Price]])-1</f>
        <v>5.0007463800567642E-3</v>
      </c>
      <c r="AE234" s="1">
        <f>(Table2[[#This Row],[Close Price]]/Table2[[#This Row],[Current Week Low]])-1</f>
        <v>7.3684210526314686E-3</v>
      </c>
      <c r="AF234" s="1">
        <f>(Table2[[#This Row],[Current Week High]]/Table2[[#This Row],[Close Price]])-1</f>
        <v>2.9407374234960537E-2</v>
      </c>
      <c r="AG234" s="1">
        <f>(Table2[[#This Row],[Close Price]]/Table2[[#This Row],[Current Month Low]])-1</f>
        <v>0.10208110553590521</v>
      </c>
      <c r="AH234" s="1">
        <f>(Table2[[#This Row],[Current Month High]]/Table2[[#This Row],[Close Price]])-1</f>
        <v>3.5527690700104531E-2</v>
      </c>
      <c r="AI234">
        <v>23.379526151095199</v>
      </c>
      <c r="AJ234">
        <v>165.25691699604701</v>
      </c>
      <c r="AK234" t="str">
        <f>IF(AND(Table2[[#This Row],[20D EMA]]&gt;Table2[[#This Row],[50D EMA]],Table2[[#This Row],[50D EMA]]&gt;Table2[[#This Row],[200D EMA]]),"Uptrend","Downtrend/NoTrend")</f>
        <v>Downtrend/NoTrend</v>
      </c>
      <c r="AL234">
        <v>-0.13</v>
      </c>
      <c r="AM234" t="s">
        <v>3110</v>
      </c>
      <c r="AN234">
        <v>-2.4</v>
      </c>
      <c r="AO234" t="s">
        <v>3110</v>
      </c>
      <c r="AP234">
        <v>8.7316220775692996E-2</v>
      </c>
      <c r="AQ234">
        <f>(Table2[[#This Row],[Sharpe Ratio]]-AVERAGE(Table2[Sharpe Ratio]))/_xlfn.STDEV.P(Table2[Sharpe Ratio])</f>
        <v>0.27542605939928821</v>
      </c>
      <c r="AR2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4">
        <f>_xlfn.RANK.AVG(Table2[[#This Row],[1Y Return vs Nifty Z-Score]],Table2[1Y Return vs Nifty Z-Score])</f>
        <v>201</v>
      </c>
      <c r="AT234">
        <f>_xlfn.RANK.AVG(Table2[[#This Row],[6M Return vs Nifty Z-Score]],Table2[6M Return vs Nifty Z-Score])</f>
        <v>303</v>
      </c>
      <c r="AU234">
        <f>_xlfn.RANK.AVG(Table2[[#This Row],[Sharpe Ratio Z-Score]],Table2[Sharpe Ratio Z-Score])</f>
        <v>272</v>
      </c>
      <c r="AV234">
        <f>(Table2[[#This Row],[Rank 1Y]]+Table2[[#This Row],[Rank 6M]]+Table2[[#This Row],[Rank Sharpe]])/3</f>
        <v>258.66666666666669</v>
      </c>
    </row>
    <row r="235" spans="1:48" x14ac:dyDescent="0.3">
      <c r="A235" t="s">
        <v>241</v>
      </c>
      <c r="B235" t="s">
        <v>242</v>
      </c>
      <c r="C235" t="s">
        <v>3065</v>
      </c>
      <c r="D235" t="s">
        <v>57</v>
      </c>
      <c r="E235">
        <v>108703.55601874999</v>
      </c>
      <c r="F235">
        <v>2891.35</v>
      </c>
      <c r="G235">
        <v>38.786361871955997</v>
      </c>
      <c r="H235">
        <f>(Table2[[#This Row],[1Y Return vs Nifty]]-AVERAGE(Table2[1Y Return vs Nifty]))/_xlfn.STDEV.P(Table2[1Y Return vs Nifty])</f>
        <v>7.3824042937689127E-2</v>
      </c>
      <c r="I235">
        <v>6.3223322217799298</v>
      </c>
      <c r="J235">
        <f>(Table2[[#This Row],[1M Return vs Nifty]]-AVERAGE(Table2[1M Return vs Nifty]))/_xlfn.STDEV.P(Table2[1M Return vs Nifty])</f>
        <v>0.60426378681613335</v>
      </c>
      <c r="K235">
        <v>11.423766968325401</v>
      </c>
      <c r="L235">
        <f>(Table2[[#This Row],[6M Return vs Nifty]]-AVERAGE(Table2[6M Return vs Nifty]))/_xlfn.STDEV.P(Table2[6M Return vs Nifty])</f>
        <v>0.15527770983981307</v>
      </c>
      <c r="M235">
        <v>0.277156079716677</v>
      </c>
      <c r="N235">
        <f>(Table2[[#This Row],[1W Return vs Nifty]]-AVERAGE(Table2[1W Return vs Nifty]))/_xlfn.STDEV.P(Table2[1W Return vs Nifty])</f>
        <v>9.9584737324049349E-2</v>
      </c>
      <c r="O235">
        <v>2884.87</v>
      </c>
      <c r="P235">
        <v>2781.80349287532</v>
      </c>
      <c r="Q235">
        <v>2415.5136228433598</v>
      </c>
      <c r="R235">
        <v>48.691535712523901</v>
      </c>
      <c r="S235" s="1">
        <f>(Table2[[#This Row],[Close Price]]-Table2[[#This Row],[20D EMA]])/Table2[[#This Row],[20D EMA]]</f>
        <v>2.2462017352601741E-3</v>
      </c>
      <c r="T235" s="1">
        <f>(Table2[[#This Row],[Close Price]]-Table2[[#This Row],[50D EMA]])/Table2[[#This Row],[50D EMA]]</f>
        <v>3.9379671283484789E-2</v>
      </c>
      <c r="U235" s="1">
        <f>(Table2[[#This Row],[Close Price]]-Table2[[#This Row],[200D EMA]])/Table2[[#This Row],[200D EMA]]</f>
        <v>0.19699180027663082</v>
      </c>
      <c r="V235">
        <v>0.90431658633199696</v>
      </c>
      <c r="W235">
        <v>2864</v>
      </c>
      <c r="X235">
        <v>2916.6</v>
      </c>
      <c r="Y235">
        <v>2860.5</v>
      </c>
      <c r="Z235">
        <v>3015</v>
      </c>
      <c r="AA235">
        <v>2808.1</v>
      </c>
      <c r="AB235">
        <v>3022.9</v>
      </c>
      <c r="AC235" s="1">
        <f>(Table2[[#This Row],[Close Price]]/Table2[[#This Row],[Day Low]])-1</f>
        <v>9.5495810055865604E-3</v>
      </c>
      <c r="AD235" s="1">
        <f>(Table2[[#This Row],[Day High]]/Table2[[#This Row],[Close Price]])-1</f>
        <v>8.7329448181645564E-3</v>
      </c>
      <c r="AE235" s="1">
        <f>(Table2[[#This Row],[Close Price]]/Table2[[#This Row],[Current Week Low]])-1</f>
        <v>1.0784827827302834E-2</v>
      </c>
      <c r="AF235" s="1">
        <f>(Table2[[#This Row],[Current Week High]]/Table2[[#This Row],[Close Price]])-1</f>
        <v>4.2765490168952258E-2</v>
      </c>
      <c r="AG235" s="1">
        <f>(Table2[[#This Row],[Close Price]]/Table2[[#This Row],[Current Month Low]])-1</f>
        <v>2.9646380114668247E-2</v>
      </c>
      <c r="AH235" s="1">
        <f>(Table2[[#This Row],[Current Month High]]/Table2[[#This Row],[Close Price]])-1</f>
        <v>4.5497777854635491E-2</v>
      </c>
      <c r="AI235">
        <v>2.8006451396122398</v>
      </c>
      <c r="AJ235">
        <v>69.086983694108199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0.17</v>
      </c>
      <c r="AM235" t="s">
        <v>3111</v>
      </c>
      <c r="AN235">
        <v>-1.1499999999999999</v>
      </c>
      <c r="AO235" t="s">
        <v>3110</v>
      </c>
      <c r="AP235">
        <v>9.8943264510264001E-2</v>
      </c>
      <c r="AQ235">
        <f>(Table2[[#This Row],[Sharpe Ratio]]-AVERAGE(Table2[Sharpe Ratio]))/_xlfn.STDEV.P(Table2[Sharpe Ratio])</f>
        <v>0.40791209492994118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1.340862371847626</v>
      </c>
      <c r="AS235">
        <f>_xlfn.RANK.AVG(Table2[[#This Row],[1Y Return vs Nifty Z-Score]],Table2[1Y Return vs Nifty Z-Score])</f>
        <v>276</v>
      </c>
      <c r="AT235">
        <f>_xlfn.RANK.AVG(Table2[[#This Row],[6M Return vs Nifty Z-Score]],Table2[6M Return vs Nifty Z-Score])</f>
        <v>274</v>
      </c>
      <c r="AU235">
        <f>_xlfn.RANK.AVG(Table2[[#This Row],[Sharpe Ratio Z-Score]],Table2[Sharpe Ratio Z-Score])</f>
        <v>233</v>
      </c>
      <c r="AV235">
        <f>(Table2[[#This Row],[Rank 1Y]]+Table2[[#This Row],[Rank 6M]]+Table2[[#This Row],[Rank Sharpe]])/3</f>
        <v>261</v>
      </c>
    </row>
    <row r="236" spans="1:48" x14ac:dyDescent="0.3">
      <c r="A236" t="s">
        <v>432</v>
      </c>
      <c r="B236" t="s">
        <v>433</v>
      </c>
      <c r="C236" t="s">
        <v>3077</v>
      </c>
      <c r="D236" t="s">
        <v>347</v>
      </c>
      <c r="E236">
        <v>52059.750567900002</v>
      </c>
      <c r="F236">
        <v>1573.35</v>
      </c>
      <c r="G236">
        <v>47.7928153378449</v>
      </c>
      <c r="H236">
        <f>(Table2[[#This Row],[1Y Return vs Nifty]]-AVERAGE(Table2[1Y Return vs Nifty]))/_xlfn.STDEV.P(Table2[1Y Return vs Nifty])</f>
        <v>0.20974275776224546</v>
      </c>
      <c r="I236">
        <v>4.6149436984599301</v>
      </c>
      <c r="J236">
        <f>(Table2[[#This Row],[1M Return vs Nifty]]-AVERAGE(Table2[1M Return vs Nifty]))/_xlfn.STDEV.P(Table2[1M Return vs Nifty])</f>
        <v>0.44280008721759961</v>
      </c>
      <c r="K236">
        <v>30.3784171543568</v>
      </c>
      <c r="L236">
        <f>(Table2[[#This Row],[6M Return vs Nifty]]-AVERAGE(Table2[6M Return vs Nifty]))/_xlfn.STDEV.P(Table2[6M Return vs Nifty])</f>
        <v>0.78944958396238651</v>
      </c>
      <c r="M236">
        <v>6.8014711021787697</v>
      </c>
      <c r="N236">
        <f>(Table2[[#This Row],[1W Return vs Nifty]]-AVERAGE(Table2[1W Return vs Nifty]))/_xlfn.STDEV.P(Table2[1W Return vs Nifty])</f>
        <v>1.3360634047402704</v>
      </c>
      <c r="O236">
        <v>1496.71</v>
      </c>
      <c r="P236">
        <v>1456.5664866202401</v>
      </c>
      <c r="Q236">
        <v>1232.6681539762801</v>
      </c>
      <c r="R236">
        <v>66.836899208864395</v>
      </c>
      <c r="S236" s="1">
        <f>(Table2[[#This Row],[Close Price]]-Table2[[#This Row],[20D EMA]])/Table2[[#This Row],[20D EMA]]</f>
        <v>5.1205644380006729E-2</v>
      </c>
      <c r="T236" s="1">
        <f>(Table2[[#This Row],[Close Price]]-Table2[[#This Row],[50D EMA]])/Table2[[#This Row],[50D EMA]]</f>
        <v>8.0177262385556961E-2</v>
      </c>
      <c r="U236" s="1">
        <f>(Table2[[#This Row],[Close Price]]-Table2[[#This Row],[200D EMA]])/Table2[[#This Row],[200D EMA]]</f>
        <v>0.27637758380044547</v>
      </c>
      <c r="V236">
        <v>1.4824616804186299</v>
      </c>
      <c r="W236">
        <v>1552</v>
      </c>
      <c r="X236">
        <v>1580.35</v>
      </c>
      <c r="Y236">
        <v>1463.15</v>
      </c>
      <c r="Z236">
        <v>1598.9</v>
      </c>
      <c r="AA236">
        <v>1418.55</v>
      </c>
      <c r="AB236">
        <v>1598.9</v>
      </c>
      <c r="AC236" s="1">
        <f>(Table2[[#This Row],[Close Price]]/Table2[[#This Row],[Day Low]])-1</f>
        <v>1.3756443298968968E-2</v>
      </c>
      <c r="AD236" s="1">
        <f>(Table2[[#This Row],[Day High]]/Table2[[#This Row],[Close Price]])-1</f>
        <v>4.4491054120190388E-3</v>
      </c>
      <c r="AE236" s="1">
        <f>(Table2[[#This Row],[Close Price]]/Table2[[#This Row],[Current Week Low]])-1</f>
        <v>7.5316953149027643E-2</v>
      </c>
      <c r="AF236" s="1">
        <f>(Table2[[#This Row],[Current Week High]]/Table2[[#This Row],[Close Price]])-1</f>
        <v>1.6239234753869347E-2</v>
      </c>
      <c r="AG236" s="1">
        <f>(Table2[[#This Row],[Close Price]]/Table2[[#This Row],[Current Month Low]])-1</f>
        <v>0.10912551549117055</v>
      </c>
      <c r="AH236" s="1">
        <f>(Table2[[#This Row],[Current Month High]]/Table2[[#This Row],[Close Price]])-1</f>
        <v>1.6239234753869347E-2</v>
      </c>
      <c r="AI236">
        <v>0.97627247164386799</v>
      </c>
      <c r="AJ236">
        <v>99.263409720473405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0.06</v>
      </c>
      <c r="AM236" t="s">
        <v>3111</v>
      </c>
      <c r="AN236">
        <v>5.57</v>
      </c>
      <c r="AO236" t="s">
        <v>3111</v>
      </c>
      <c r="AP236">
        <v>3.9956588061805E-2</v>
      </c>
      <c r="AQ236">
        <f>(Table2[[#This Row],[Sharpe Ratio]]-AVERAGE(Table2[Sharpe Ratio]))/_xlfn.STDEV.P(Table2[Sharpe Ratio])</f>
        <v>-0.264220141792398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2.5138356918901041</v>
      </c>
      <c r="AS236">
        <f>_xlfn.RANK.AVG(Table2[[#This Row],[1Y Return vs Nifty Z-Score]],Table2[1Y Return vs Nifty Z-Score])</f>
        <v>242</v>
      </c>
      <c r="AT236">
        <f>_xlfn.RANK.AVG(Table2[[#This Row],[6M Return vs Nifty Z-Score]],Table2[6M Return vs Nifty Z-Score])</f>
        <v>131</v>
      </c>
      <c r="AU236">
        <f>_xlfn.RANK.AVG(Table2[[#This Row],[Sharpe Ratio Z-Score]],Table2[Sharpe Ratio Z-Score])</f>
        <v>414</v>
      </c>
      <c r="AV236">
        <f>(Table2[[#This Row],[Rank 1Y]]+Table2[[#This Row],[Rank 6M]]+Table2[[#This Row],[Rank Sharpe]])/3</f>
        <v>262.33333333333331</v>
      </c>
    </row>
    <row r="237" spans="1:48" x14ac:dyDescent="0.3">
      <c r="A237" t="s">
        <v>1750</v>
      </c>
      <c r="B237" t="s">
        <v>1751</v>
      </c>
      <c r="C237" t="s">
        <v>622</v>
      </c>
      <c r="D237" t="s">
        <v>622</v>
      </c>
      <c r="E237">
        <v>4394.6496022000001</v>
      </c>
      <c r="F237">
        <v>212.78</v>
      </c>
      <c r="G237">
        <v>42.218929741645901</v>
      </c>
      <c r="H237">
        <f>(Table2[[#This Row],[1Y Return vs Nifty]]-AVERAGE(Table2[1Y Return vs Nifty]))/_xlfn.STDEV.P(Table2[1Y Return vs Nifty])</f>
        <v>0.12562581098804682</v>
      </c>
      <c r="I237">
        <v>2.3977254207548602</v>
      </c>
      <c r="J237">
        <f>(Table2[[#This Row],[1M Return vs Nifty]]-AVERAGE(Table2[1M Return vs Nifty]))/_xlfn.STDEV.P(Table2[1M Return vs Nifty])</f>
        <v>0.23312299202451381</v>
      </c>
      <c r="K237">
        <v>13.234187017042499</v>
      </c>
      <c r="L237">
        <f>(Table2[[#This Row],[6M Return vs Nifty]]-AVERAGE(Table2[6M Return vs Nifty]))/_xlfn.STDEV.P(Table2[6M Return vs Nifty])</f>
        <v>0.21584952013310491</v>
      </c>
      <c r="M237">
        <v>1.54516950222034</v>
      </c>
      <c r="N237">
        <f>(Table2[[#This Row],[1W Return vs Nifty]]-AVERAGE(Table2[1W Return vs Nifty]))/_xlfn.STDEV.P(Table2[1W Return vs Nifty])</f>
        <v>0.33989679177348953</v>
      </c>
      <c r="O237">
        <v>218.08</v>
      </c>
      <c r="P237">
        <v>207.18537777347501</v>
      </c>
      <c r="Q237">
        <v>175.01074682291301</v>
      </c>
      <c r="R237">
        <v>40.568058545009798</v>
      </c>
      <c r="S237" s="1">
        <f>(Table2[[#This Row],[Close Price]]-Table2[[#This Row],[20D EMA]])/Table2[[#This Row],[20D EMA]]</f>
        <v>-2.4303008070432921E-2</v>
      </c>
      <c r="T237" s="1">
        <f>(Table2[[#This Row],[Close Price]]-Table2[[#This Row],[50D EMA]])/Table2[[#This Row],[50D EMA]]</f>
        <v>2.7002978137973806E-2</v>
      </c>
      <c r="U237" s="1">
        <f>(Table2[[#This Row],[Close Price]]-Table2[[#This Row],[200D EMA]])/Table2[[#This Row],[200D EMA]]</f>
        <v>0.21581105082252078</v>
      </c>
      <c r="V237">
        <v>0.65344847120680705</v>
      </c>
      <c r="W237">
        <v>209.68</v>
      </c>
      <c r="X237">
        <v>216.64</v>
      </c>
      <c r="Y237">
        <v>210.15</v>
      </c>
      <c r="Z237">
        <v>224</v>
      </c>
      <c r="AA237">
        <v>207.6</v>
      </c>
      <c r="AB237">
        <v>235.4</v>
      </c>
      <c r="AC237" s="1">
        <f>(Table2[[#This Row],[Close Price]]/Table2[[#This Row],[Day Low]])-1</f>
        <v>1.4784433422357912E-2</v>
      </c>
      <c r="AD237" s="1">
        <f>(Table2[[#This Row],[Day High]]/Table2[[#This Row],[Close Price]])-1</f>
        <v>1.8140802707021342E-2</v>
      </c>
      <c r="AE237" s="1">
        <f>(Table2[[#This Row],[Close Price]]/Table2[[#This Row],[Current Week Low]])-1</f>
        <v>1.2514870330716077E-2</v>
      </c>
      <c r="AF237" s="1">
        <f>(Table2[[#This Row],[Current Week High]]/Table2[[#This Row],[Close Price]])-1</f>
        <v>5.2730519785694208E-2</v>
      </c>
      <c r="AG237" s="1">
        <f>(Table2[[#This Row],[Close Price]]/Table2[[#This Row],[Current Month Low]])-1</f>
        <v>2.4951830443159961E-2</v>
      </c>
      <c r="AH237" s="1">
        <f>(Table2[[#This Row],[Current Month High]]/Table2[[#This Row],[Close Price]])-1</f>
        <v>0.10630698373907332</v>
      </c>
      <c r="AI237">
        <v>10.3899051336752</v>
      </c>
      <c r="AJ237">
        <v>84.591537494763301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0.09</v>
      </c>
      <c r="AM237" t="s">
        <v>3111</v>
      </c>
      <c r="AN237">
        <v>-8.48</v>
      </c>
      <c r="AO237" t="s">
        <v>3110</v>
      </c>
      <c r="AP237">
        <v>8.9066424841164005E-2</v>
      </c>
      <c r="AQ237">
        <f>(Table2[[#This Row],[Sharpe Ratio]]-AVERAGE(Table2[Sharpe Ratio]))/_xlfn.STDEV.P(Table2[Sharpe Ratio])</f>
        <v>0.29536901336912985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1.2098641282882849</v>
      </c>
      <c r="AS237">
        <f>_xlfn.RANK.AVG(Table2[[#This Row],[1Y Return vs Nifty Z-Score]],Table2[1Y Return vs Nifty Z-Score])</f>
        <v>261</v>
      </c>
      <c r="AT237">
        <f>_xlfn.RANK.AVG(Table2[[#This Row],[6M Return vs Nifty Z-Score]],Table2[6M Return vs Nifty Z-Score])</f>
        <v>263</v>
      </c>
      <c r="AU237">
        <f>_xlfn.RANK.AVG(Table2[[#This Row],[Sharpe Ratio Z-Score]],Table2[Sharpe Ratio Z-Score])</f>
        <v>264</v>
      </c>
      <c r="AV237">
        <f>(Table2[[#This Row],[Rank 1Y]]+Table2[[#This Row],[Rank 6M]]+Table2[[#This Row],[Rank Sharpe]])/3</f>
        <v>262.66666666666669</v>
      </c>
    </row>
    <row r="238" spans="1:48" x14ac:dyDescent="0.3">
      <c r="A238" t="s">
        <v>1539</v>
      </c>
      <c r="B238" t="s">
        <v>1540</v>
      </c>
      <c r="C238" t="s">
        <v>3076</v>
      </c>
      <c r="D238" t="s">
        <v>622</v>
      </c>
      <c r="E238">
        <v>6237.6991265500001</v>
      </c>
      <c r="F238">
        <v>349.55</v>
      </c>
      <c r="G238">
        <v>73.0090492033939</v>
      </c>
      <c r="H238">
        <f>(Table2[[#This Row],[1Y Return vs Nifty]]-AVERAGE(Table2[1Y Return vs Nifty]))/_xlfn.STDEV.P(Table2[1Y Return vs Nifty])</f>
        <v>0.59028745415152584</v>
      </c>
      <c r="I238">
        <v>-10.578294460804599</v>
      </c>
      <c r="J238">
        <f>(Table2[[#This Row],[1M Return vs Nifty]]-AVERAGE(Table2[1M Return vs Nifty]))/_xlfn.STDEV.P(Table2[1M Return vs Nifty])</f>
        <v>-0.99398855729450575</v>
      </c>
      <c r="K238">
        <v>-2.9367394546383498</v>
      </c>
      <c r="L238">
        <f>(Table2[[#This Row],[6M Return vs Nifty]]-AVERAGE(Table2[6M Return vs Nifty]))/_xlfn.STDEV.P(Table2[6M Return vs Nifty])</f>
        <v>-0.32518640752551747</v>
      </c>
      <c r="M238">
        <v>-2.4009935449570099</v>
      </c>
      <c r="N238">
        <f>(Table2[[#This Row],[1W Return vs Nifty]]-AVERAGE(Table2[1W Return vs Nifty]))/_xlfn.STDEV.P(Table2[1W Return vs Nifty])</f>
        <v>-0.40797427349270848</v>
      </c>
      <c r="O238">
        <v>360.23</v>
      </c>
      <c r="P238">
        <v>359.18026658675001</v>
      </c>
      <c r="Q238">
        <v>320.30151479841498</v>
      </c>
      <c r="R238">
        <v>43.183522588427003</v>
      </c>
      <c r="S238" s="1">
        <f>(Table2[[#This Row],[Close Price]]-Table2[[#This Row],[20D EMA]])/Table2[[#This Row],[20D EMA]]</f>
        <v>-2.9647725064542114E-2</v>
      </c>
      <c r="T238" s="1">
        <f>(Table2[[#This Row],[Close Price]]-Table2[[#This Row],[50D EMA]])/Table2[[#This Row],[50D EMA]]</f>
        <v>-2.6811791968042526E-2</v>
      </c>
      <c r="U238" s="1">
        <f>(Table2[[#This Row],[Close Price]]-Table2[[#This Row],[200D EMA]])/Table2[[#This Row],[200D EMA]]</f>
        <v>9.1315475732273249E-2</v>
      </c>
      <c r="V238">
        <v>0.63430481790572102</v>
      </c>
      <c r="W238">
        <v>341.3</v>
      </c>
      <c r="X238">
        <v>355.7</v>
      </c>
      <c r="Y238">
        <v>339.5</v>
      </c>
      <c r="Z238">
        <v>358.8</v>
      </c>
      <c r="AA238">
        <v>325.89999999999998</v>
      </c>
      <c r="AB238">
        <v>397.05</v>
      </c>
      <c r="AC238" s="1">
        <f>(Table2[[#This Row],[Close Price]]/Table2[[#This Row],[Day Low]])-1</f>
        <v>2.4172282449457905E-2</v>
      </c>
      <c r="AD238" s="1">
        <f>(Table2[[#This Row],[Day High]]/Table2[[#This Row],[Close Price]])-1</f>
        <v>1.7594049492204222E-2</v>
      </c>
      <c r="AE238" s="1">
        <f>(Table2[[#This Row],[Close Price]]/Table2[[#This Row],[Current Week Low]])-1</f>
        <v>2.9602356406480235E-2</v>
      </c>
      <c r="AF238" s="1">
        <f>(Table2[[#This Row],[Current Week High]]/Table2[[#This Row],[Close Price]])-1</f>
        <v>2.6462594764697478E-2</v>
      </c>
      <c r="AG238" s="1">
        <f>(Table2[[#This Row],[Close Price]]/Table2[[#This Row],[Current Month Low]])-1</f>
        <v>7.2568272476219775E-2</v>
      </c>
      <c r="AH238" s="1">
        <f>(Table2[[#This Row],[Current Month High]]/Table2[[#This Row],[Close Price]])-1</f>
        <v>0.13588900014304106</v>
      </c>
      <c r="AI238">
        <v>25.6413931489178</v>
      </c>
      <c r="AJ238">
        <v>102.701917489831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0.05</v>
      </c>
      <c r="AM238" t="s">
        <v>3111</v>
      </c>
      <c r="AN238">
        <v>-6.64</v>
      </c>
      <c r="AO238" t="s">
        <v>3110</v>
      </c>
      <c r="AP238">
        <v>0.10374707439552699</v>
      </c>
      <c r="AQ238">
        <f>(Table2[[#This Row],[Sharpe Ratio]]-AVERAGE(Table2[Sharpe Ratio]))/_xlfn.STDEV.P(Table2[Sharpe Ratio])</f>
        <v>0.46264980312734971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-0.67421198103385616</v>
      </c>
      <c r="AS238">
        <f>_xlfn.RANK.AVG(Table2[[#This Row],[1Y Return vs Nifty Z-Score]],Table2[1Y Return vs Nifty Z-Score])</f>
        <v>147</v>
      </c>
      <c r="AT238">
        <f>_xlfn.RANK.AVG(Table2[[#This Row],[6M Return vs Nifty Z-Score]],Table2[6M Return vs Nifty Z-Score])</f>
        <v>419</v>
      </c>
      <c r="AU238">
        <f>_xlfn.RANK.AVG(Table2[[#This Row],[Sharpe Ratio Z-Score]],Table2[Sharpe Ratio Z-Score])</f>
        <v>223</v>
      </c>
      <c r="AV238">
        <f>(Table2[[#This Row],[Rank 1Y]]+Table2[[#This Row],[Rank 6M]]+Table2[[#This Row],[Rank Sharpe]])/3</f>
        <v>263</v>
      </c>
    </row>
    <row r="239" spans="1:48" x14ac:dyDescent="0.3">
      <c r="A239" t="s">
        <v>324</v>
      </c>
      <c r="B239" t="s">
        <v>325</v>
      </c>
      <c r="C239" t="s">
        <v>3063</v>
      </c>
      <c r="D239" t="s">
        <v>18</v>
      </c>
      <c r="E239">
        <v>79016.689168794997</v>
      </c>
      <c r="F239">
        <v>371.35</v>
      </c>
      <c r="G239">
        <v>90.912876405771996</v>
      </c>
      <c r="H239">
        <f>(Table2[[#This Row],[1Y Return vs Nifty]]-AVERAGE(Table2[1Y Return vs Nifty]))/_xlfn.STDEV.P(Table2[1Y Return vs Nifty])</f>
        <v>0.86047873343861514</v>
      </c>
      <c r="I239">
        <v>10.739052858934301</v>
      </c>
      <c r="J239">
        <f>(Table2[[#This Row],[1M Return vs Nifty]]-AVERAGE(Table2[1M Return vs Nifty]))/_xlfn.STDEV.P(Table2[1M Return vs Nifty])</f>
        <v>1.0219426246599324</v>
      </c>
      <c r="K239">
        <v>-1.59532663788138</v>
      </c>
      <c r="L239">
        <f>(Table2[[#This Row],[6M Return vs Nifty]]-AVERAGE(Table2[6M Return vs Nifty]))/_xlfn.STDEV.P(Table2[6M Return vs Nifty])</f>
        <v>-0.28030632418841006</v>
      </c>
      <c r="M239">
        <v>-5.4242765947418601</v>
      </c>
      <c r="N239">
        <f>(Table2[[#This Row],[1W Return vs Nifty]]-AVERAGE(Table2[1W Return vs Nifty]))/_xlfn.STDEV.P(Table2[1W Return vs Nifty])</f>
        <v>-0.98094246766327753</v>
      </c>
      <c r="O239">
        <v>374.32</v>
      </c>
      <c r="P239">
        <v>359.63000206202202</v>
      </c>
      <c r="Q239">
        <v>310.75689250592501</v>
      </c>
      <c r="R239">
        <v>41.588414713172298</v>
      </c>
      <c r="S239" s="1">
        <f>(Table2[[#This Row],[Close Price]]-Table2[[#This Row],[20D EMA]])/Table2[[#This Row],[20D EMA]]</f>
        <v>-7.9343876896772018E-3</v>
      </c>
      <c r="T239" s="1">
        <f>(Table2[[#This Row],[Close Price]]-Table2[[#This Row],[50D EMA]])/Table2[[#This Row],[50D EMA]]</f>
        <v>3.2589043936208553E-2</v>
      </c>
      <c r="U239" s="1">
        <f>(Table2[[#This Row],[Close Price]]-Table2[[#This Row],[200D EMA]])/Table2[[#This Row],[200D EMA]]</f>
        <v>0.1949855625259212</v>
      </c>
      <c r="V239">
        <v>1.38460055711772</v>
      </c>
      <c r="W239">
        <v>368.45</v>
      </c>
      <c r="X239">
        <v>377.4</v>
      </c>
      <c r="Y239">
        <v>363.95</v>
      </c>
      <c r="Z239">
        <v>383.5</v>
      </c>
      <c r="AA239">
        <v>363.95</v>
      </c>
      <c r="AB239">
        <v>403.5</v>
      </c>
      <c r="AC239" s="1">
        <f>(Table2[[#This Row],[Close Price]]/Table2[[#This Row],[Day Low]])-1</f>
        <v>7.870810150631069E-3</v>
      </c>
      <c r="AD239" s="1">
        <f>(Table2[[#This Row],[Day High]]/Table2[[#This Row],[Close Price]])-1</f>
        <v>1.6291907903594804E-2</v>
      </c>
      <c r="AE239" s="1">
        <f>(Table2[[#This Row],[Close Price]]/Table2[[#This Row],[Current Week Low]])-1</f>
        <v>2.0332463250446686E-2</v>
      </c>
      <c r="AF239" s="1">
        <f>(Table2[[#This Row],[Current Week High]]/Table2[[#This Row],[Close Price]])-1</f>
        <v>3.2718459674161871E-2</v>
      </c>
      <c r="AG239" s="1">
        <f>(Table2[[#This Row],[Close Price]]/Table2[[#This Row],[Current Month Low]])-1</f>
        <v>2.0332463250446686E-2</v>
      </c>
      <c r="AH239" s="1">
        <f>(Table2[[#This Row],[Current Month High]]/Table2[[#This Row],[Close Price]])-1</f>
        <v>8.657600646290553E-2</v>
      </c>
      <c r="AI239">
        <v>7.0845404266526302</v>
      </c>
      <c r="AJ239">
        <v>138.10618729096899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</v>
      </c>
      <c r="AM239" t="s">
        <v>3112</v>
      </c>
      <c r="AN239">
        <v>-1.38</v>
      </c>
      <c r="AO239" t="s">
        <v>3110</v>
      </c>
      <c r="AP239">
        <v>8.3792532497865002E-2</v>
      </c>
      <c r="AQ239">
        <f>(Table2[[#This Row],[Sharpe Ratio]]-AVERAGE(Table2[Sharpe Ratio]))/_xlfn.STDEV.P(Table2[Sharpe Ratio])</f>
        <v>0.23527488245074038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0.85644744869760003</v>
      </c>
      <c r="AS239">
        <f>_xlfn.RANK.AVG(Table2[[#This Row],[1Y Return vs Nifty Z-Score]],Table2[1Y Return vs Nifty Z-Score])</f>
        <v>111</v>
      </c>
      <c r="AT239">
        <f>_xlfn.RANK.AVG(Table2[[#This Row],[6M Return vs Nifty Z-Score]],Table2[6M Return vs Nifty Z-Score])</f>
        <v>398</v>
      </c>
      <c r="AU239">
        <f>_xlfn.RANK.AVG(Table2[[#This Row],[Sharpe Ratio Z-Score]],Table2[Sharpe Ratio Z-Score])</f>
        <v>281</v>
      </c>
      <c r="AV239">
        <f>(Table2[[#This Row],[Rank 1Y]]+Table2[[#This Row],[Rank 6M]]+Table2[[#This Row],[Rank Sharpe]])/3</f>
        <v>263.33333333333331</v>
      </c>
    </row>
    <row r="240" spans="1:48" x14ac:dyDescent="0.3">
      <c r="A240" t="s">
        <v>337</v>
      </c>
      <c r="B240" t="s">
        <v>338</v>
      </c>
      <c r="C240" t="s">
        <v>3076</v>
      </c>
      <c r="D240" t="s">
        <v>191</v>
      </c>
      <c r="E240">
        <v>73909.874536919902</v>
      </c>
      <c r="F240">
        <v>251.7</v>
      </c>
      <c r="G240">
        <v>9.3897922805768292</v>
      </c>
      <c r="H240">
        <f>(Table2[[#This Row],[1Y Return vs Nifty]]-AVERAGE(Table2[1Y Return vs Nifty]))/_xlfn.STDEV.P(Table2[1Y Return vs Nifty])</f>
        <v>-0.36980717930130175</v>
      </c>
      <c r="I240">
        <v>12.5460061156131</v>
      </c>
      <c r="J240">
        <f>(Table2[[#This Row],[1M Return vs Nifty]]-AVERAGE(Table2[1M Return vs Nifty]))/_xlfn.STDEV.P(Table2[1M Return vs Nifty])</f>
        <v>1.1928219259086361</v>
      </c>
      <c r="K240">
        <v>32.8994918055743</v>
      </c>
      <c r="L240">
        <f>(Table2[[#This Row],[6M Return vs Nifty]]-AVERAGE(Table2[6M Return vs Nifty]))/_xlfn.STDEV.P(Table2[6M Return vs Nifty])</f>
        <v>0.87379799560143345</v>
      </c>
      <c r="M240">
        <v>0.115272817303229</v>
      </c>
      <c r="N240">
        <f>(Table2[[#This Row],[1W Return vs Nifty]]-AVERAGE(Table2[1W Return vs Nifty]))/_xlfn.STDEV.P(Table2[1W Return vs Nifty])</f>
        <v>6.8904857536387906E-2</v>
      </c>
      <c r="O240">
        <v>244.47</v>
      </c>
      <c r="P240">
        <v>233.38273073507199</v>
      </c>
      <c r="Q240">
        <v>201.24515235945</v>
      </c>
      <c r="R240">
        <v>61.938055287403998</v>
      </c>
      <c r="S240" s="1">
        <f>(Table2[[#This Row],[Close Price]]-Table2[[#This Row],[20D EMA]])/Table2[[#This Row],[20D EMA]]</f>
        <v>2.9574180881089662E-2</v>
      </c>
      <c r="T240" s="1">
        <f>(Table2[[#This Row],[Close Price]]-Table2[[#This Row],[50D EMA]])/Table2[[#This Row],[50D EMA]]</f>
        <v>7.8485966837542623E-2</v>
      </c>
      <c r="U240" s="1">
        <f>(Table2[[#This Row],[Close Price]]-Table2[[#This Row],[200D EMA]])/Table2[[#This Row],[200D EMA]]</f>
        <v>0.25071335656538485</v>
      </c>
      <c r="V240">
        <v>0.79157396638857003</v>
      </c>
      <c r="W240">
        <v>246.6</v>
      </c>
      <c r="X240">
        <v>252.35</v>
      </c>
      <c r="Y240">
        <v>249.6</v>
      </c>
      <c r="Z240">
        <v>255.25</v>
      </c>
      <c r="AA240">
        <v>240</v>
      </c>
      <c r="AB240">
        <v>258.45</v>
      </c>
      <c r="AC240" s="1">
        <f>(Table2[[#This Row],[Close Price]]/Table2[[#This Row],[Day Low]])-1</f>
        <v>2.0681265206812682E-2</v>
      </c>
      <c r="AD240" s="1">
        <f>(Table2[[#This Row],[Day High]]/Table2[[#This Row],[Close Price]])-1</f>
        <v>2.5824394119984273E-3</v>
      </c>
      <c r="AE240" s="1">
        <f>(Table2[[#This Row],[Close Price]]/Table2[[#This Row],[Current Week Low]])-1</f>
        <v>8.4134615384614531E-3</v>
      </c>
      <c r="AF240" s="1">
        <f>(Table2[[#This Row],[Current Week High]]/Table2[[#This Row],[Close Price]])-1</f>
        <v>1.410409217322206E-2</v>
      </c>
      <c r="AG240" s="1">
        <f>(Table2[[#This Row],[Close Price]]/Table2[[#This Row],[Current Month Low]])-1</f>
        <v>4.8749999999999849E-2</v>
      </c>
      <c r="AH240" s="1">
        <f>(Table2[[#This Row],[Current Month High]]/Table2[[#This Row],[Close Price]])-1</f>
        <v>2.6817640047675839E-2</v>
      </c>
      <c r="AI240">
        <v>2.7573894068637101</v>
      </c>
      <c r="AJ240">
        <v>59.980958425896503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0.14000000000000001</v>
      </c>
      <c r="AM240" t="s">
        <v>3111</v>
      </c>
      <c r="AN240">
        <v>2.16</v>
      </c>
      <c r="AO240" t="s">
        <v>3111</v>
      </c>
      <c r="AP240">
        <v>9.0576417300561998E-2</v>
      </c>
      <c r="AQ240">
        <f>(Table2[[#This Row],[Sharpe Ratio]]-AVERAGE(Table2[Sharpe Ratio]))/_xlfn.STDEV.P(Table2[Sharpe Ratio])</f>
        <v>0.31257484136752278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2.0782924411126786</v>
      </c>
      <c r="AS240">
        <f>_xlfn.RANK.AVG(Table2[[#This Row],[1Y Return vs Nifty Z-Score]],Table2[1Y Return vs Nifty Z-Score])</f>
        <v>416</v>
      </c>
      <c r="AT240">
        <f>_xlfn.RANK.AVG(Table2[[#This Row],[6M Return vs Nifty Z-Score]],Table2[6M Return vs Nifty Z-Score])</f>
        <v>118</v>
      </c>
      <c r="AU240">
        <f>_xlfn.RANK.AVG(Table2[[#This Row],[Sharpe Ratio Z-Score]],Table2[Sharpe Ratio Z-Score])</f>
        <v>256</v>
      </c>
      <c r="AV240">
        <f>(Table2[[#This Row],[Rank 1Y]]+Table2[[#This Row],[Rank 6M]]+Table2[[#This Row],[Rank Sharpe]])/3</f>
        <v>263.33333333333331</v>
      </c>
    </row>
    <row r="241" spans="1:48" x14ac:dyDescent="0.3">
      <c r="A241" t="s">
        <v>364</v>
      </c>
      <c r="B241" t="s">
        <v>365</v>
      </c>
      <c r="C241" t="s">
        <v>3075</v>
      </c>
      <c r="D241" t="s">
        <v>86</v>
      </c>
      <c r="E241">
        <v>64956.112183584999</v>
      </c>
      <c r="F241">
        <v>314.64999999999998</v>
      </c>
      <c r="G241">
        <v>77.543583656690402</v>
      </c>
      <c r="H241">
        <f>(Table2[[#This Row],[1Y Return vs Nifty]]-AVERAGE(Table2[1Y Return vs Nifty]))/_xlfn.STDEV.P(Table2[1Y Return vs Nifty])</f>
        <v>0.65871928445565353</v>
      </c>
      <c r="I241">
        <v>-5.6516654448163699</v>
      </c>
      <c r="J241">
        <f>(Table2[[#This Row],[1M Return vs Nifty]]-AVERAGE(Table2[1M Return vs Nifty]))/_xlfn.STDEV.P(Table2[1M Return vs Nifty])</f>
        <v>-0.52808888852775271</v>
      </c>
      <c r="K241">
        <v>32.700973631276497</v>
      </c>
      <c r="L241">
        <f>(Table2[[#This Row],[6M Return vs Nifty]]-AVERAGE(Table2[6M Return vs Nifty]))/_xlfn.STDEV.P(Table2[6M Return vs Nifty])</f>
        <v>0.86715610870791504</v>
      </c>
      <c r="M241">
        <v>-0.78649803538665297</v>
      </c>
      <c r="N241">
        <f>(Table2[[#This Row],[1W Return vs Nifty]]-AVERAGE(Table2[1W Return vs Nifty]))/_xlfn.STDEV.P(Table2[1W Return vs Nifty])</f>
        <v>-0.10199743924265348</v>
      </c>
      <c r="O241">
        <v>325</v>
      </c>
      <c r="P241">
        <v>316.79839231698202</v>
      </c>
      <c r="Q241">
        <v>252.781557926451</v>
      </c>
      <c r="R241">
        <v>36.487921975601701</v>
      </c>
      <c r="S241" s="1">
        <f>(Table2[[#This Row],[Close Price]]-Table2[[#This Row],[20D EMA]])/Table2[[#This Row],[20D EMA]]</f>
        <v>-3.1846153846153913E-2</v>
      </c>
      <c r="T241" s="1">
        <f>(Table2[[#This Row],[Close Price]]-Table2[[#This Row],[50D EMA]])/Table2[[#This Row],[50D EMA]]</f>
        <v>-6.7815758194643945E-3</v>
      </c>
      <c r="U241" s="1">
        <f>(Table2[[#This Row],[Close Price]]-Table2[[#This Row],[200D EMA]])/Table2[[#This Row],[200D EMA]]</f>
        <v>0.24475061622790592</v>
      </c>
      <c r="V241">
        <v>0.35505225322796102</v>
      </c>
      <c r="W241">
        <v>309.05</v>
      </c>
      <c r="X241">
        <v>316.55</v>
      </c>
      <c r="Y241">
        <v>313.25</v>
      </c>
      <c r="Z241">
        <v>321.85000000000002</v>
      </c>
      <c r="AA241">
        <v>310</v>
      </c>
      <c r="AB241">
        <v>342</v>
      </c>
      <c r="AC241" s="1">
        <f>(Table2[[#This Row],[Close Price]]/Table2[[#This Row],[Day Low]])-1</f>
        <v>1.812004530011313E-2</v>
      </c>
      <c r="AD241" s="1">
        <f>(Table2[[#This Row],[Day High]]/Table2[[#This Row],[Close Price]])-1</f>
        <v>6.0384554266645907E-3</v>
      </c>
      <c r="AE241" s="1">
        <f>(Table2[[#This Row],[Close Price]]/Table2[[#This Row],[Current Week Low]])-1</f>
        <v>4.4692737430167551E-3</v>
      </c>
      <c r="AF241" s="1">
        <f>(Table2[[#This Row],[Current Week High]]/Table2[[#This Row],[Close Price]])-1</f>
        <v>2.2882567932623665E-2</v>
      </c>
      <c r="AG241" s="1">
        <f>(Table2[[#This Row],[Close Price]]/Table2[[#This Row],[Current Month Low]])-1</f>
        <v>1.4999999999999902E-2</v>
      </c>
      <c r="AH241" s="1">
        <f>(Table2[[#This Row],[Current Month High]]/Table2[[#This Row],[Close Price]])-1</f>
        <v>8.6921976799618772E-2</v>
      </c>
      <c r="AI241">
        <v>13.1150109683484</v>
      </c>
      <c r="AJ241">
        <v>124.402250351617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0.12</v>
      </c>
      <c r="AM241" t="s">
        <v>3111</v>
      </c>
      <c r="AN241">
        <v>-8.4700000000000006</v>
      </c>
      <c r="AO241" t="s">
        <v>3110</v>
      </c>
      <c r="AQ241">
        <f>(Table2[[#This Row],[Sharpe Ratio]]-AVERAGE(Table2[Sharpe Ratio]))/_xlfn.STDEV.P(Table2[Sharpe Ratio])</f>
        <v>-0.71951127739723697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0.17627778799592542</v>
      </c>
      <c r="AS241">
        <f>_xlfn.RANK.AVG(Table2[[#This Row],[1Y Return vs Nifty Z-Score]],Table2[1Y Return vs Nifty Z-Score])</f>
        <v>130</v>
      </c>
      <c r="AT241">
        <f>_xlfn.RANK.AVG(Table2[[#This Row],[6M Return vs Nifty Z-Score]],Table2[6M Return vs Nifty Z-Score])</f>
        <v>120</v>
      </c>
      <c r="AU241">
        <f>_xlfn.RANK.AVG(Table2[[#This Row],[Sharpe Ratio Z-Score]],Table2[Sharpe Ratio Z-Score])</f>
        <v>542.5</v>
      </c>
      <c r="AV241">
        <f>(Table2[[#This Row],[Rank 1Y]]+Table2[[#This Row],[Rank 6M]]+Table2[[#This Row],[Rank Sharpe]])/3</f>
        <v>264.16666666666669</v>
      </c>
    </row>
    <row r="242" spans="1:48" x14ac:dyDescent="0.3">
      <c r="A242" t="s">
        <v>84</v>
      </c>
      <c r="B242" t="s">
        <v>85</v>
      </c>
      <c r="C242" t="s">
        <v>3075</v>
      </c>
      <c r="D242" t="s">
        <v>86</v>
      </c>
      <c r="E242">
        <v>320445.81179602502</v>
      </c>
      <c r="F242">
        <v>1483.45</v>
      </c>
      <c r="G242">
        <v>65.421549096400497</v>
      </c>
      <c r="H242">
        <f>(Table2[[#This Row],[1Y Return vs Nifty]]-AVERAGE(Table2[1Y Return vs Nifty]))/_xlfn.STDEV.P(Table2[1Y Return vs Nifty])</f>
        <v>0.47578253085628919</v>
      </c>
      <c r="I242">
        <v>1.41522014316749</v>
      </c>
      <c r="J242">
        <f>(Table2[[#This Row],[1M Return vs Nifty]]-AVERAGE(Table2[1M Return vs Nifty]))/_xlfn.STDEV.P(Table2[1M Return vs Nifty])</f>
        <v>0.14020978871571488</v>
      </c>
      <c r="K242">
        <v>4.6534188051294496</v>
      </c>
      <c r="L242">
        <f>(Table2[[#This Row],[6M Return vs Nifty]]-AVERAGE(Table2[6M Return vs Nifty]))/_xlfn.STDEV.P(Table2[6M Return vs Nifty])</f>
        <v>-7.1240022799770791E-2</v>
      </c>
      <c r="M242">
        <v>-2.6328501223350398</v>
      </c>
      <c r="N242">
        <f>(Table2[[#This Row],[1W Return vs Nifty]]-AVERAGE(Table2[1W Return vs Nifty]))/_xlfn.STDEV.P(Table2[1W Return vs Nifty])</f>
        <v>-0.45191539387715696</v>
      </c>
      <c r="O242">
        <v>1514</v>
      </c>
      <c r="P242">
        <v>1476.61937331118</v>
      </c>
      <c r="Q242">
        <v>1268.2436521526099</v>
      </c>
      <c r="R242">
        <v>39.196576070102601</v>
      </c>
      <c r="S242" s="1">
        <f>(Table2[[#This Row],[Close Price]]-Table2[[#This Row],[20D EMA]])/Table2[[#This Row],[20D EMA]]</f>
        <v>-2.0178335535006576E-2</v>
      </c>
      <c r="T242" s="1">
        <f>(Table2[[#This Row],[Close Price]]-Table2[[#This Row],[50D EMA]])/Table2[[#This Row],[50D EMA]]</f>
        <v>4.6258547140032693E-3</v>
      </c>
      <c r="U242" s="1">
        <f>(Table2[[#This Row],[Close Price]]-Table2[[#This Row],[200D EMA]])/Table2[[#This Row],[200D EMA]]</f>
        <v>0.16968848807728468</v>
      </c>
      <c r="V242">
        <v>0.69594892709685396</v>
      </c>
      <c r="W242">
        <v>1452</v>
      </c>
      <c r="X242">
        <v>1488</v>
      </c>
      <c r="Y242">
        <v>1457.35</v>
      </c>
      <c r="Z242">
        <v>1524.25</v>
      </c>
      <c r="AA242">
        <v>1457.35</v>
      </c>
      <c r="AB242">
        <v>1604.95</v>
      </c>
      <c r="AC242" s="1">
        <f>(Table2[[#This Row],[Close Price]]/Table2[[#This Row],[Day Low]])-1</f>
        <v>2.1659779614325192E-2</v>
      </c>
      <c r="AD242" s="1">
        <f>(Table2[[#This Row],[Day High]]/Table2[[#This Row],[Close Price]])-1</f>
        <v>3.0671744918939758E-3</v>
      </c>
      <c r="AE242" s="1">
        <f>(Table2[[#This Row],[Close Price]]/Table2[[#This Row],[Current Week Low]])-1</f>
        <v>1.7909218787525383E-2</v>
      </c>
      <c r="AF242" s="1">
        <f>(Table2[[#This Row],[Current Week High]]/Table2[[#This Row],[Close Price]])-1</f>
        <v>2.7503454784455039E-2</v>
      </c>
      <c r="AG242" s="1">
        <f>(Table2[[#This Row],[Close Price]]/Table2[[#This Row],[Current Month Low]])-1</f>
        <v>1.7909218787525383E-2</v>
      </c>
      <c r="AH242" s="1">
        <f>(Table2[[#This Row],[Current Month High]]/Table2[[#This Row],[Close Price]])-1</f>
        <v>8.1903670497825987E-2</v>
      </c>
      <c r="AI242">
        <v>7.9925402957239804</v>
      </c>
      <c r="AJ242">
        <v>98.992710404241194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0.02</v>
      </c>
      <c r="AM242" t="s">
        <v>3111</v>
      </c>
      <c r="AN242">
        <v>-3.84</v>
      </c>
      <c r="AO242" t="s">
        <v>3110</v>
      </c>
      <c r="AP242">
        <v>8.0459386797037E-2</v>
      </c>
      <c r="AQ242">
        <f>(Table2[[#This Row],[Sharpe Ratio]]-AVERAGE(Table2[Sharpe Ratio]))/_xlfn.STDEV.P(Table2[Sharpe Ratio])</f>
        <v>0.19729487052081748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0.2901317734158938</v>
      </c>
      <c r="AS242">
        <f>_xlfn.RANK.AVG(Table2[[#This Row],[1Y Return vs Nifty Z-Score]],Table2[1Y Return vs Nifty Z-Score])</f>
        <v>174</v>
      </c>
      <c r="AT242">
        <f>_xlfn.RANK.AVG(Table2[[#This Row],[6M Return vs Nifty Z-Score]],Table2[6M Return vs Nifty Z-Score])</f>
        <v>329</v>
      </c>
      <c r="AU242">
        <f>_xlfn.RANK.AVG(Table2[[#This Row],[Sharpe Ratio Z-Score]],Table2[Sharpe Ratio Z-Score])</f>
        <v>292</v>
      </c>
      <c r="AV242">
        <f>(Table2[[#This Row],[Rank 1Y]]+Table2[[#This Row],[Rank 6M]]+Table2[[#This Row],[Rank Sharpe]])/3</f>
        <v>265</v>
      </c>
    </row>
    <row r="243" spans="1:48" x14ac:dyDescent="0.3">
      <c r="A243" t="s">
        <v>378</v>
      </c>
      <c r="B243" t="s">
        <v>379</v>
      </c>
      <c r="C243" t="s">
        <v>3070</v>
      </c>
      <c r="D243" t="s">
        <v>212</v>
      </c>
      <c r="E243">
        <v>62735.604027900001</v>
      </c>
      <c r="F243">
        <v>4013.7</v>
      </c>
      <c r="G243">
        <v>8.4780198182973905</v>
      </c>
      <c r="H243">
        <f>(Table2[[#This Row],[1Y Return vs Nifty]]-AVERAGE(Table2[1Y Return vs Nifty]))/_xlfn.STDEV.P(Table2[1Y Return vs Nifty])</f>
        <v>-0.38356697295979386</v>
      </c>
      <c r="I243">
        <v>2.68618147869413</v>
      </c>
      <c r="J243">
        <f>(Table2[[#This Row],[1M Return vs Nifty]]-AVERAGE(Table2[1M Return vs Nifty]))/_xlfn.STDEV.P(Table2[1M Return vs Nifty])</f>
        <v>0.26040160005680779</v>
      </c>
      <c r="K243">
        <v>23.1268948478032</v>
      </c>
      <c r="L243">
        <f>(Table2[[#This Row],[6M Return vs Nifty]]-AVERAGE(Table2[6M Return vs Nifty]))/_xlfn.STDEV.P(Table2[6M Return vs Nifty])</f>
        <v>0.5468330520689223</v>
      </c>
      <c r="M243">
        <v>0.317946105323823</v>
      </c>
      <c r="N243">
        <f>(Table2[[#This Row],[1W Return vs Nifty]]-AVERAGE(Table2[1W Return vs Nifty]))/_xlfn.STDEV.P(Table2[1W Return vs Nifty])</f>
        <v>0.1073152034853176</v>
      </c>
      <c r="O243">
        <v>4059.44</v>
      </c>
      <c r="P243">
        <v>4125.8979853814599</v>
      </c>
      <c r="Q243">
        <v>3652.7541095073998</v>
      </c>
      <c r="R243">
        <v>49.1943283102039</v>
      </c>
      <c r="S243" s="1">
        <f>(Table2[[#This Row],[Close Price]]-Table2[[#This Row],[20D EMA]])/Table2[[#This Row],[20D EMA]]</f>
        <v>-1.1267563998975286E-2</v>
      </c>
      <c r="T243" s="1">
        <f>(Table2[[#This Row],[Close Price]]-Table2[[#This Row],[50D EMA]])/Table2[[#This Row],[50D EMA]]</f>
        <v>-2.7193591741480443E-2</v>
      </c>
      <c r="U243" s="1">
        <f>(Table2[[#This Row],[Close Price]]-Table2[[#This Row],[200D EMA]])/Table2[[#This Row],[200D EMA]]</f>
        <v>9.8814724361853137E-2</v>
      </c>
      <c r="V243">
        <v>0.53636321502310103</v>
      </c>
      <c r="W243">
        <v>3866</v>
      </c>
      <c r="X243">
        <v>4014</v>
      </c>
      <c r="Y243">
        <v>3865</v>
      </c>
      <c r="Z243">
        <v>4041.9</v>
      </c>
      <c r="AA243">
        <v>3784.9</v>
      </c>
      <c r="AB243">
        <v>4286.3999999999996</v>
      </c>
      <c r="AC243" s="1">
        <f>(Table2[[#This Row],[Close Price]]/Table2[[#This Row],[Day Low]])-1</f>
        <v>3.8204862907397885E-2</v>
      </c>
      <c r="AD243" s="1">
        <f>(Table2[[#This Row],[Day High]]/Table2[[#This Row],[Close Price]])-1</f>
        <v>7.4744001793858317E-5</v>
      </c>
      <c r="AE243" s="1">
        <f>(Table2[[#This Row],[Close Price]]/Table2[[#This Row],[Current Week Low]])-1</f>
        <v>3.8473479948253564E-2</v>
      </c>
      <c r="AF243" s="1">
        <f>(Table2[[#This Row],[Current Week High]]/Table2[[#This Row],[Close Price]])-1</f>
        <v>7.0259361686224597E-3</v>
      </c>
      <c r="AG243" s="1">
        <f>(Table2[[#This Row],[Close Price]]/Table2[[#This Row],[Current Month Low]])-1</f>
        <v>6.0450738460725351E-2</v>
      </c>
      <c r="AH243" s="1">
        <f>(Table2[[#This Row],[Current Month High]]/Table2[[#This Row],[Close Price]])-1</f>
        <v>6.7942297630615212E-2</v>
      </c>
      <c r="AI243">
        <v>22.960387433254599</v>
      </c>
      <c r="AJ243">
        <v>54.142102442385699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-0.17</v>
      </c>
      <c r="AM243" t="s">
        <v>3110</v>
      </c>
      <c r="AN243">
        <v>-3.99</v>
      </c>
      <c r="AO243" t="s">
        <v>3110</v>
      </c>
      <c r="AP243">
        <v>0.11677631778415</v>
      </c>
      <c r="AQ243">
        <f>(Table2[[#This Row],[Sharpe Ratio]]-AVERAGE(Table2[Sharpe Ratio]))/_xlfn.STDEV.P(Table2[Sharpe Ratio])</f>
        <v>0.61111340590800289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421</v>
      </c>
      <c r="AT243">
        <f>_xlfn.RANK.AVG(Table2[[#This Row],[6M Return vs Nifty Z-Score]],Table2[6M Return vs Nifty Z-Score])</f>
        <v>185</v>
      </c>
      <c r="AU243">
        <f>_xlfn.RANK.AVG(Table2[[#This Row],[Sharpe Ratio Z-Score]],Table2[Sharpe Ratio Z-Score])</f>
        <v>194</v>
      </c>
      <c r="AV243">
        <f>(Table2[[#This Row],[Rank 1Y]]+Table2[[#This Row],[Rank 6M]]+Table2[[#This Row],[Rank Sharpe]])/3</f>
        <v>266.66666666666669</v>
      </c>
    </row>
    <row r="244" spans="1:48" x14ac:dyDescent="0.3">
      <c r="A244" t="s">
        <v>1088</v>
      </c>
      <c r="B244" t="s">
        <v>1089</v>
      </c>
      <c r="C244" t="s">
        <v>3077</v>
      </c>
      <c r="D244" t="s">
        <v>465</v>
      </c>
      <c r="E244">
        <v>11624.46055668</v>
      </c>
      <c r="F244">
        <v>2379.1</v>
      </c>
      <c r="G244">
        <v>10.391919637422699</v>
      </c>
      <c r="H244">
        <f>(Table2[[#This Row],[1Y Return vs Nifty]]-AVERAGE(Table2[1Y Return vs Nifty]))/_xlfn.STDEV.P(Table2[1Y Return vs Nifty])</f>
        <v>-0.35468381659822501</v>
      </c>
      <c r="I244">
        <v>9.3070040972449508</v>
      </c>
      <c r="J244">
        <f>(Table2[[#This Row],[1M Return vs Nifty]]-AVERAGE(Table2[1M Return vs Nifty]))/_xlfn.STDEV.P(Table2[1M Return vs Nifty])</f>
        <v>0.88651715593401581</v>
      </c>
      <c r="K244">
        <v>1.7404095795171799</v>
      </c>
      <c r="L244">
        <f>(Table2[[#This Row],[6M Return vs Nifty]]-AVERAGE(Table2[6M Return vs Nifty]))/_xlfn.STDEV.P(Table2[6M Return vs Nifty])</f>
        <v>-0.16870151651302751</v>
      </c>
      <c r="M244">
        <v>14.6132044577583</v>
      </c>
      <c r="N244">
        <f>(Table2[[#This Row],[1W Return vs Nifty]]-AVERAGE(Table2[1W Return vs Nifty]))/_xlfn.STDEV.P(Table2[1W Return vs Nifty])</f>
        <v>2.8165317169636084</v>
      </c>
      <c r="O244">
        <v>2193.63</v>
      </c>
      <c r="P244">
        <v>2116.58470778743</v>
      </c>
      <c r="Q244">
        <v>1969.3441209933901</v>
      </c>
      <c r="R244">
        <v>75.228864811167497</v>
      </c>
      <c r="S244" s="1">
        <f>(Table2[[#This Row],[Close Price]]-Table2[[#This Row],[20D EMA]])/Table2[[#This Row],[20D EMA]]</f>
        <v>8.4549354266672039E-2</v>
      </c>
      <c r="T244" s="1">
        <f>(Table2[[#This Row],[Close Price]]-Table2[[#This Row],[50D EMA]])/Table2[[#This Row],[50D EMA]]</f>
        <v>0.12402777514488895</v>
      </c>
      <c r="U244" s="1">
        <f>(Table2[[#This Row],[Close Price]]-Table2[[#This Row],[200D EMA]])/Table2[[#This Row],[200D EMA]]</f>
        <v>0.2080671806611015</v>
      </c>
      <c r="V244">
        <v>2.9526364929087601</v>
      </c>
      <c r="W244">
        <v>2350.0500000000002</v>
      </c>
      <c r="X244">
        <v>2393.9499999999998</v>
      </c>
      <c r="Y244">
        <v>2361</v>
      </c>
      <c r="Z244">
        <v>2457.6999999999998</v>
      </c>
      <c r="AA244">
        <v>2028</v>
      </c>
      <c r="AB244">
        <v>2457.6999999999998</v>
      </c>
      <c r="AC244" s="1">
        <f>(Table2[[#This Row],[Close Price]]/Table2[[#This Row],[Day Low]])-1</f>
        <v>1.2361439118316442E-2</v>
      </c>
      <c r="AD244" s="1">
        <f>(Table2[[#This Row],[Day High]]/Table2[[#This Row],[Close Price]])-1</f>
        <v>6.2418561640955605E-3</v>
      </c>
      <c r="AE244" s="1">
        <f>(Table2[[#This Row],[Close Price]]/Table2[[#This Row],[Current Week Low]])-1</f>
        <v>7.6662431173231127E-3</v>
      </c>
      <c r="AF244" s="1">
        <f>(Table2[[#This Row],[Current Week High]]/Table2[[#This Row],[Close Price]])-1</f>
        <v>3.3037703333193225E-2</v>
      </c>
      <c r="AG244" s="1">
        <f>(Table2[[#This Row],[Close Price]]/Table2[[#This Row],[Current Month Low]])-1</f>
        <v>0.1731262327416172</v>
      </c>
      <c r="AH244" s="1">
        <f>(Table2[[#This Row],[Current Month High]]/Table2[[#This Row],[Close Price]])-1</f>
        <v>3.3037703333193225E-2</v>
      </c>
      <c r="AI244">
        <v>2.89075419169821</v>
      </c>
      <c r="AJ244">
        <v>44.889603299769497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0.06</v>
      </c>
      <c r="AM244" t="s">
        <v>3111</v>
      </c>
      <c r="AN244">
        <v>12.87</v>
      </c>
      <c r="AO244" t="s">
        <v>3111</v>
      </c>
      <c r="AP244">
        <v>0.210012447242686</v>
      </c>
      <c r="AQ244">
        <f>(Table2[[#This Row],[Sharpe Ratio]]-AVERAGE(Table2[Sharpe Ratio]))/_xlfn.STDEV.P(Table2[Sharpe Ratio])</f>
        <v>1.673506000463761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4.8531695402501329</v>
      </c>
      <c r="AS244">
        <f>_xlfn.RANK.AVG(Table2[[#This Row],[1Y Return vs Nifty Z-Score]],Table2[1Y Return vs Nifty Z-Score])</f>
        <v>405</v>
      </c>
      <c r="AT244">
        <f>_xlfn.RANK.AVG(Table2[[#This Row],[6M Return vs Nifty Z-Score]],Table2[6M Return vs Nifty Z-Score])</f>
        <v>365</v>
      </c>
      <c r="AU244">
        <f>_xlfn.RANK.AVG(Table2[[#This Row],[Sharpe Ratio Z-Score]],Table2[Sharpe Ratio Z-Score])</f>
        <v>32</v>
      </c>
      <c r="AV244">
        <f>(Table2[[#This Row],[Rank 1Y]]+Table2[[#This Row],[Rank 6M]]+Table2[[#This Row],[Rank Sharpe]])/3</f>
        <v>267.33333333333331</v>
      </c>
    </row>
    <row r="245" spans="1:48" x14ac:dyDescent="0.3">
      <c r="A245" t="s">
        <v>625</v>
      </c>
      <c r="B245" t="s">
        <v>626</v>
      </c>
      <c r="C245" t="s">
        <v>3076</v>
      </c>
      <c r="D245" t="s">
        <v>257</v>
      </c>
      <c r="E245">
        <v>29392.826034239999</v>
      </c>
      <c r="F245">
        <v>1544.65</v>
      </c>
      <c r="G245">
        <v>21.480558222255599</v>
      </c>
      <c r="H245">
        <f>(Table2[[#This Row],[1Y Return vs Nifty]]-AVERAGE(Table2[1Y Return vs Nifty]))/_xlfn.STDEV.P(Table2[1Y Return vs Nifty])</f>
        <v>-0.18734230849931827</v>
      </c>
      <c r="I245">
        <v>-8.5061033500229293</v>
      </c>
      <c r="J245">
        <f>(Table2[[#This Row],[1M Return vs Nifty]]-AVERAGE(Table2[1M Return vs Nifty]))/_xlfn.STDEV.P(Table2[1M Return vs Nifty])</f>
        <v>-0.79802633870619699</v>
      </c>
      <c r="K245">
        <v>23.004491941137999</v>
      </c>
      <c r="L245">
        <f>(Table2[[#This Row],[6M Return vs Nifty]]-AVERAGE(Table2[6M Return vs Nifty]))/_xlfn.STDEV.P(Table2[6M Return vs Nifty])</f>
        <v>0.54273777835212611</v>
      </c>
      <c r="M245">
        <v>-4.4936224312364201</v>
      </c>
      <c r="N245">
        <f>(Table2[[#This Row],[1W Return vs Nifty]]-AVERAGE(Table2[1W Return vs Nifty]))/_xlfn.STDEV.P(Table2[1W Return vs Nifty])</f>
        <v>-0.80456624794445875</v>
      </c>
      <c r="O245">
        <v>1636.39</v>
      </c>
      <c r="P245">
        <v>1639.46677518968</v>
      </c>
      <c r="Q245">
        <v>1407.4756693916299</v>
      </c>
      <c r="R245">
        <v>30.000251229153299</v>
      </c>
      <c r="S245" s="1">
        <f>(Table2[[#This Row],[Close Price]]-Table2[[#This Row],[20D EMA]])/Table2[[#This Row],[20D EMA]]</f>
        <v>-5.606243010529275E-2</v>
      </c>
      <c r="T245" s="1">
        <f>(Table2[[#This Row],[Close Price]]-Table2[[#This Row],[50D EMA]])/Table2[[#This Row],[50D EMA]]</f>
        <v>-5.7833910771817848E-2</v>
      </c>
      <c r="U245" s="1">
        <f>(Table2[[#This Row],[Close Price]]-Table2[[#This Row],[200D EMA]])/Table2[[#This Row],[200D EMA]]</f>
        <v>9.7461244688984677E-2</v>
      </c>
      <c r="V245">
        <v>0.860066011387429</v>
      </c>
      <c r="W245">
        <v>1530</v>
      </c>
      <c r="X245">
        <v>1564</v>
      </c>
      <c r="Y245">
        <v>1506.8</v>
      </c>
      <c r="Z245">
        <v>1592</v>
      </c>
      <c r="AA245">
        <v>1506.8</v>
      </c>
      <c r="AB245">
        <v>1735.15</v>
      </c>
      <c r="AC245" s="1">
        <f>(Table2[[#This Row],[Close Price]]/Table2[[#This Row],[Day Low]])-1</f>
        <v>9.5751633986929097E-3</v>
      </c>
      <c r="AD245" s="1">
        <f>(Table2[[#This Row],[Day High]]/Table2[[#This Row],[Close Price]])-1</f>
        <v>1.2527109701226724E-2</v>
      </c>
      <c r="AE245" s="1">
        <f>(Table2[[#This Row],[Close Price]]/Table2[[#This Row],[Current Week Low]])-1</f>
        <v>2.5119458455004073E-2</v>
      </c>
      <c r="AF245" s="1">
        <f>(Table2[[#This Row],[Current Week High]]/Table2[[#This Row],[Close Price]])-1</f>
        <v>3.0654193506619576E-2</v>
      </c>
      <c r="AG245" s="1">
        <f>(Table2[[#This Row],[Close Price]]/Table2[[#This Row],[Current Month Low]])-1</f>
        <v>2.5119458455004073E-2</v>
      </c>
      <c r="AH245" s="1">
        <f>(Table2[[#This Row],[Current Month High]]/Table2[[#This Row],[Close Price]])-1</f>
        <v>0.12332890946169028</v>
      </c>
      <c r="AI245">
        <v>18.562045205743999</v>
      </c>
      <c r="AJ245">
        <v>51.413806552262102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-0.09</v>
      </c>
      <c r="AM245" t="s">
        <v>3110</v>
      </c>
      <c r="AN245">
        <v>-11.27</v>
      </c>
      <c r="AO245" t="s">
        <v>3110</v>
      </c>
      <c r="AP245">
        <v>8.3401741175586006E-2</v>
      </c>
      <c r="AQ245">
        <f>(Table2[[#This Row],[Sharpe Ratio]]-AVERAGE(Table2[Sharpe Ratio]))/_xlfn.STDEV.P(Table2[Sharpe Ratio])</f>
        <v>0.23082195407182804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342</v>
      </c>
      <c r="AT245">
        <f>_xlfn.RANK.AVG(Table2[[#This Row],[6M Return vs Nifty Z-Score]],Table2[6M Return vs Nifty Z-Score])</f>
        <v>187</v>
      </c>
      <c r="AU245">
        <f>_xlfn.RANK.AVG(Table2[[#This Row],[Sharpe Ratio Z-Score]],Table2[Sharpe Ratio Z-Score])</f>
        <v>284</v>
      </c>
      <c r="AV245">
        <f>(Table2[[#This Row],[Rank 1Y]]+Table2[[#This Row],[Rank 6M]]+Table2[[#This Row],[Rank Sharpe]])/3</f>
        <v>271</v>
      </c>
    </row>
    <row r="246" spans="1:48" x14ac:dyDescent="0.3">
      <c r="A246" t="s">
        <v>352</v>
      </c>
      <c r="B246" t="s">
        <v>353</v>
      </c>
      <c r="C246" t="s">
        <v>3065</v>
      </c>
      <c r="D246" t="s">
        <v>37</v>
      </c>
      <c r="E246">
        <v>68132.123999999996</v>
      </c>
      <c r="F246">
        <v>388.35</v>
      </c>
      <c r="G246">
        <v>71.864833963539297</v>
      </c>
      <c r="H246">
        <f>(Table2[[#This Row],[1Y Return vs Nifty]]-AVERAGE(Table2[1Y Return vs Nifty]))/_xlfn.STDEV.P(Table2[1Y Return vs Nifty])</f>
        <v>0.57301980651722362</v>
      </c>
      <c r="I246">
        <v>-1.4360106085961899</v>
      </c>
      <c r="J246">
        <f>(Table2[[#This Row],[1M Return vs Nifty]]-AVERAGE(Table2[1M Return vs Nifty]))/_xlfn.STDEV.P(Table2[1M Return vs Nifty])</f>
        <v>-0.12942436853730857</v>
      </c>
      <c r="K246">
        <v>-5.0130042391672598</v>
      </c>
      <c r="L246">
        <f>(Table2[[#This Row],[6M Return vs Nifty]]-AVERAGE(Table2[6M Return vs Nifty]))/_xlfn.STDEV.P(Table2[6M Return vs Nifty])</f>
        <v>-0.39465267130018455</v>
      </c>
      <c r="M246">
        <v>-1.14843560651736</v>
      </c>
      <c r="N246">
        <f>(Table2[[#This Row],[1W Return vs Nifty]]-AVERAGE(Table2[1W Return vs Nifty]))/_xlfn.STDEV.P(Table2[1W Return vs Nifty])</f>
        <v>-0.17059131984142872</v>
      </c>
      <c r="O246">
        <v>395.04</v>
      </c>
      <c r="P246">
        <v>387.91177046385599</v>
      </c>
      <c r="Q246">
        <v>338.85637822996199</v>
      </c>
      <c r="R246">
        <v>44.926360997788002</v>
      </c>
      <c r="S246" s="1">
        <f>(Table2[[#This Row],[Close Price]]-Table2[[#This Row],[20D EMA]])/Table2[[#This Row],[20D EMA]]</f>
        <v>-1.693499392466585E-2</v>
      </c>
      <c r="T246" s="1">
        <f>(Table2[[#This Row],[Close Price]]-Table2[[#This Row],[50D EMA]])/Table2[[#This Row],[50D EMA]]</f>
        <v>1.1297144596051076E-3</v>
      </c>
      <c r="U246" s="1">
        <f>(Table2[[#This Row],[Close Price]]-Table2[[#This Row],[200D EMA]])/Table2[[#This Row],[200D EMA]]</f>
        <v>0.14606076482482383</v>
      </c>
      <c r="V246">
        <v>1.2369502360484901</v>
      </c>
      <c r="W246">
        <v>379</v>
      </c>
      <c r="X246">
        <v>393.7</v>
      </c>
      <c r="Y246">
        <v>385.65</v>
      </c>
      <c r="Z246">
        <v>407</v>
      </c>
      <c r="AA246">
        <v>374</v>
      </c>
      <c r="AB246">
        <v>442.5</v>
      </c>
      <c r="AC246" s="1">
        <f>(Table2[[#This Row],[Close Price]]/Table2[[#This Row],[Day Low]])-1</f>
        <v>2.4670184696570008E-2</v>
      </c>
      <c r="AD246" s="1">
        <f>(Table2[[#This Row],[Day High]]/Table2[[#This Row],[Close Price]])-1</f>
        <v>1.3776232779708852E-2</v>
      </c>
      <c r="AE246" s="1">
        <f>(Table2[[#This Row],[Close Price]]/Table2[[#This Row],[Current Week Low]])-1</f>
        <v>7.001166861143604E-3</v>
      </c>
      <c r="AF246" s="1">
        <f>(Table2[[#This Row],[Current Week High]]/Table2[[#This Row],[Close Price]])-1</f>
        <v>4.8023689970387418E-2</v>
      </c>
      <c r="AG246" s="1">
        <f>(Table2[[#This Row],[Close Price]]/Table2[[#This Row],[Current Month Low]])-1</f>
        <v>3.8368983957219216E-2</v>
      </c>
      <c r="AH246" s="1">
        <f>(Table2[[#This Row],[Current Month High]]/Table2[[#This Row],[Close Price]])-1</f>
        <v>0.13943607570490535</v>
      </c>
      <c r="AI246">
        <v>17.670733241101701</v>
      </c>
      <c r="AJ246">
        <v>104.39588688946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0.02</v>
      </c>
      <c r="AM246" t="s">
        <v>3111</v>
      </c>
      <c r="AN246">
        <v>-5.4</v>
      </c>
      <c r="AO246" t="s">
        <v>3110</v>
      </c>
      <c r="AP246">
        <v>0.10249476841066001</v>
      </c>
      <c r="AQ246">
        <f>(Table2[[#This Row],[Sharpe Ratio]]-AVERAGE(Table2[Sharpe Ratio]))/_xlfn.STDEV.P(Table2[Sharpe Ratio])</f>
        <v>0.44838022102256897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0.32673166786087071</v>
      </c>
      <c r="AS246">
        <f>_xlfn.RANK.AVG(Table2[[#This Row],[1Y Return vs Nifty Z-Score]],Table2[1Y Return vs Nifty Z-Score])</f>
        <v>152</v>
      </c>
      <c r="AT246">
        <f>_xlfn.RANK.AVG(Table2[[#This Row],[6M Return vs Nifty Z-Score]],Table2[6M Return vs Nifty Z-Score])</f>
        <v>439</v>
      </c>
      <c r="AU246">
        <f>_xlfn.RANK.AVG(Table2[[#This Row],[Sharpe Ratio Z-Score]],Table2[Sharpe Ratio Z-Score])</f>
        <v>225</v>
      </c>
      <c r="AV246">
        <f>(Table2[[#This Row],[Rank 1Y]]+Table2[[#This Row],[Rank 6M]]+Table2[[#This Row],[Rank Sharpe]])/3</f>
        <v>272</v>
      </c>
    </row>
    <row r="247" spans="1:48" x14ac:dyDescent="0.3">
      <c r="A247" t="s">
        <v>1564</v>
      </c>
      <c r="B247" t="s">
        <v>1565</v>
      </c>
      <c r="C247" t="s">
        <v>3081</v>
      </c>
      <c r="D247" t="s">
        <v>1566</v>
      </c>
      <c r="E247">
        <v>5970.05755692</v>
      </c>
      <c r="F247">
        <v>335.1</v>
      </c>
      <c r="G247">
        <v>17.1599485507701</v>
      </c>
      <c r="H247">
        <f>(Table2[[#This Row],[1Y Return vs Nifty]]-AVERAGE(Table2[1Y Return vs Nifty]))/_xlfn.STDEV.P(Table2[1Y Return vs Nifty])</f>
        <v>-0.2525457446832744</v>
      </c>
      <c r="I247">
        <v>-11.050417724872201</v>
      </c>
      <c r="J247">
        <f>(Table2[[#This Row],[1M Return vs Nifty]]-AVERAGE(Table2[1M Return vs Nifty]))/_xlfn.STDEV.P(Table2[1M Return vs Nifty])</f>
        <v>-1.038636139166885</v>
      </c>
      <c r="K247">
        <v>8.7791441303226492</v>
      </c>
      <c r="L247">
        <f>(Table2[[#This Row],[6M Return vs Nifty]]-AVERAGE(Table2[6M Return vs Nifty]))/_xlfn.STDEV.P(Table2[6M Return vs Nifty])</f>
        <v>6.6795706475829386E-2</v>
      </c>
      <c r="M247">
        <v>5.9303805484892402</v>
      </c>
      <c r="N247">
        <f>(Table2[[#This Row],[1W Return vs Nifty]]-AVERAGE(Table2[1W Return vs Nifty]))/_xlfn.STDEV.P(Table2[1W Return vs Nifty])</f>
        <v>1.1709755934809014</v>
      </c>
      <c r="O247">
        <v>341.6</v>
      </c>
      <c r="P247">
        <v>333.29050948975998</v>
      </c>
      <c r="Q247">
        <v>290.30148540398898</v>
      </c>
      <c r="R247">
        <v>44.679969937639797</v>
      </c>
      <c r="S247" s="1">
        <f>(Table2[[#This Row],[Close Price]]-Table2[[#This Row],[20D EMA]])/Table2[[#This Row],[20D EMA]]</f>
        <v>-1.9028103044496487E-2</v>
      </c>
      <c r="T247" s="1">
        <f>(Table2[[#This Row],[Close Price]]-Table2[[#This Row],[50D EMA]])/Table2[[#This Row],[50D EMA]]</f>
        <v>5.4291690243752164E-3</v>
      </c>
      <c r="U247" s="1">
        <f>(Table2[[#This Row],[Close Price]]-Table2[[#This Row],[200D EMA]])/Table2[[#This Row],[200D EMA]]</f>
        <v>0.15431720762182322</v>
      </c>
      <c r="V247">
        <v>0.77797671334466501</v>
      </c>
      <c r="W247">
        <v>331.45</v>
      </c>
      <c r="X247">
        <v>344</v>
      </c>
      <c r="Y247">
        <v>333.3</v>
      </c>
      <c r="Z247">
        <v>350.85</v>
      </c>
      <c r="AA247">
        <v>306.25</v>
      </c>
      <c r="AB247">
        <v>355.45</v>
      </c>
      <c r="AC247" s="1">
        <f>(Table2[[#This Row],[Close Price]]/Table2[[#This Row],[Day Low]])-1</f>
        <v>1.1012219037562332E-2</v>
      </c>
      <c r="AD247" s="1">
        <f>(Table2[[#This Row],[Day High]]/Table2[[#This Row],[Close Price]])-1</f>
        <v>2.6559236048940615E-2</v>
      </c>
      <c r="AE247" s="1">
        <f>(Table2[[#This Row],[Close Price]]/Table2[[#This Row],[Current Week Low]])-1</f>
        <v>5.400540054005365E-3</v>
      </c>
      <c r="AF247" s="1">
        <f>(Table2[[#This Row],[Current Week High]]/Table2[[#This Row],[Close Price]])-1</f>
        <v>4.7000895255147723E-2</v>
      </c>
      <c r="AG247" s="1">
        <f>(Table2[[#This Row],[Close Price]]/Table2[[#This Row],[Current Month Low]])-1</f>
        <v>9.4204081632653036E-2</v>
      </c>
      <c r="AH247" s="1">
        <f>(Table2[[#This Row],[Current Month High]]/Table2[[#This Row],[Close Price]])-1</f>
        <v>6.0728140853476553E-2</v>
      </c>
      <c r="AI247">
        <v>17.823803967327802</v>
      </c>
      <c r="AJ247">
        <v>68.452088452088404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7.0000000000000007E-2</v>
      </c>
      <c r="AM247" t="s">
        <v>3111</v>
      </c>
      <c r="AN247">
        <v>-8.08</v>
      </c>
      <c r="AO247" t="s">
        <v>3110</v>
      </c>
      <c r="AP247">
        <v>0.134010745576393</v>
      </c>
      <c r="AQ247">
        <f>(Table2[[#This Row],[Sharpe Ratio]]-AVERAGE(Table2[Sharpe Ratio]))/_xlfn.STDEV.P(Table2[Sharpe Ratio])</f>
        <v>0.80749359204633475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0.75408300815290619</v>
      </c>
      <c r="AS247">
        <f>_xlfn.RANK.AVG(Table2[[#This Row],[1Y Return vs Nifty Z-Score]],Table2[1Y Return vs Nifty Z-Score])</f>
        <v>371</v>
      </c>
      <c r="AT247">
        <f>_xlfn.RANK.AVG(Table2[[#This Row],[6M Return vs Nifty Z-Score]],Table2[6M Return vs Nifty Z-Score])</f>
        <v>294</v>
      </c>
      <c r="AU247">
        <f>_xlfn.RANK.AVG(Table2[[#This Row],[Sharpe Ratio Z-Score]],Table2[Sharpe Ratio Z-Score])</f>
        <v>152</v>
      </c>
      <c r="AV247">
        <f>(Table2[[#This Row],[Rank 1Y]]+Table2[[#This Row],[Rank 6M]]+Table2[[#This Row],[Rank Sharpe]])/3</f>
        <v>272.33333333333331</v>
      </c>
    </row>
    <row r="248" spans="1:48" x14ac:dyDescent="0.3">
      <c r="A248" t="s">
        <v>1508</v>
      </c>
      <c r="B248" t="s">
        <v>1509</v>
      </c>
      <c r="C248" t="s">
        <v>622</v>
      </c>
      <c r="D248" t="s">
        <v>465</v>
      </c>
      <c r="E248">
        <v>6474.9320064000003</v>
      </c>
      <c r="F248">
        <v>906.75</v>
      </c>
      <c r="G248">
        <v>55.923590685887199</v>
      </c>
      <c r="H248">
        <f>(Table2[[#This Row],[1Y Return vs Nifty]]-AVERAGE(Table2[1Y Return vs Nifty]))/_xlfn.STDEV.P(Table2[1Y Return vs Nifty])</f>
        <v>0.33244638800012427</v>
      </c>
      <c r="I248">
        <v>-1.06581938747637</v>
      </c>
      <c r="J248">
        <f>(Table2[[#This Row],[1M Return vs Nifty]]-AVERAGE(Table2[1M Return vs Nifty]))/_xlfn.STDEV.P(Table2[1M Return vs Nifty])</f>
        <v>-9.4416259191066693E-2</v>
      </c>
      <c r="K248">
        <v>-8.9934833003899293</v>
      </c>
      <c r="L248">
        <f>(Table2[[#This Row],[6M Return vs Nifty]]-AVERAGE(Table2[6M Return vs Nifty]))/_xlfn.STDEV.P(Table2[6M Return vs Nifty])</f>
        <v>-0.52782884925051821</v>
      </c>
      <c r="M248">
        <v>-7.6970702361548398</v>
      </c>
      <c r="N248">
        <f>(Table2[[#This Row],[1W Return vs Nifty]]-AVERAGE(Table2[1W Return vs Nifty]))/_xlfn.STDEV.P(Table2[1W Return vs Nifty])</f>
        <v>-1.4116790037396529</v>
      </c>
      <c r="O248">
        <v>946.76</v>
      </c>
      <c r="P248">
        <v>920.99571091915504</v>
      </c>
      <c r="Q248">
        <v>830.94427281460901</v>
      </c>
      <c r="R248">
        <v>39.080320803056097</v>
      </c>
      <c r="S248" s="1">
        <f>(Table2[[#This Row],[Close Price]]-Table2[[#This Row],[20D EMA]])/Table2[[#This Row],[20D EMA]]</f>
        <v>-4.2259918036249941E-2</v>
      </c>
      <c r="T248" s="1">
        <f>(Table2[[#This Row],[Close Price]]-Table2[[#This Row],[50D EMA]])/Table2[[#This Row],[50D EMA]]</f>
        <v>-1.5467727754060662E-2</v>
      </c>
      <c r="U248" s="1">
        <f>(Table2[[#This Row],[Close Price]]-Table2[[#This Row],[200D EMA]])/Table2[[#This Row],[200D EMA]]</f>
        <v>9.1228412861693697E-2</v>
      </c>
      <c r="V248">
        <v>2.27590895876489</v>
      </c>
      <c r="W248">
        <v>881.05</v>
      </c>
      <c r="X248">
        <v>918.95</v>
      </c>
      <c r="Y248">
        <v>900.95</v>
      </c>
      <c r="Z248">
        <v>927.8</v>
      </c>
      <c r="AA248">
        <v>891.1</v>
      </c>
      <c r="AB248">
        <v>1128</v>
      </c>
      <c r="AC248" s="1">
        <f>(Table2[[#This Row],[Close Price]]/Table2[[#This Row],[Day Low]])-1</f>
        <v>2.9169740650360376E-2</v>
      </c>
      <c r="AD248" s="1">
        <f>(Table2[[#This Row],[Day High]]/Table2[[#This Row],[Close Price]])-1</f>
        <v>1.3454645712710267E-2</v>
      </c>
      <c r="AE248" s="1">
        <f>(Table2[[#This Row],[Close Price]]/Table2[[#This Row],[Current Week Low]])-1</f>
        <v>6.4376491481212827E-3</v>
      </c>
      <c r="AF248" s="1">
        <f>(Table2[[#This Row],[Current Week High]]/Table2[[#This Row],[Close Price]])-1</f>
        <v>2.3214778053487706E-2</v>
      </c>
      <c r="AG248" s="1">
        <f>(Table2[[#This Row],[Close Price]]/Table2[[#This Row],[Current Month Low]])-1</f>
        <v>1.7562563124228436E-2</v>
      </c>
      <c r="AH248" s="1">
        <f>(Table2[[#This Row],[Current Month High]]/Table2[[#This Row],[Close Price]])-1</f>
        <v>0.24400330851943752</v>
      </c>
      <c r="AI248">
        <v>23.786008230452602</v>
      </c>
      <c r="AJ248">
        <v>82.432432432432407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-0.03</v>
      </c>
      <c r="AM248" t="s">
        <v>3110</v>
      </c>
      <c r="AN248">
        <v>-6.11</v>
      </c>
      <c r="AO248" t="s">
        <v>3110</v>
      </c>
      <c r="AP248">
        <v>0.14635722153414099</v>
      </c>
      <c r="AQ248">
        <f>(Table2[[#This Row],[Sharpe Ratio]]-AVERAGE(Table2[Sharpe Ratio]))/_xlfn.STDEV.P(Table2[Sharpe Ratio])</f>
        <v>0.94817730234777409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-0.75330042183333956</v>
      </c>
      <c r="AS248">
        <f>_xlfn.RANK.AVG(Table2[[#This Row],[1Y Return vs Nifty Z-Score]],Table2[1Y Return vs Nifty Z-Score])</f>
        <v>207</v>
      </c>
      <c r="AT248">
        <f>_xlfn.RANK.AVG(Table2[[#This Row],[6M Return vs Nifty Z-Score]],Table2[6M Return vs Nifty Z-Score])</f>
        <v>486</v>
      </c>
      <c r="AU248">
        <f>_xlfn.RANK.AVG(Table2[[#This Row],[Sharpe Ratio Z-Score]],Table2[Sharpe Ratio Z-Score])</f>
        <v>128</v>
      </c>
      <c r="AV248">
        <f>(Table2[[#This Row],[Rank 1Y]]+Table2[[#This Row],[Rank 6M]]+Table2[[#This Row],[Rank Sharpe]])/3</f>
        <v>273.66666666666669</v>
      </c>
    </row>
    <row r="249" spans="1:48" x14ac:dyDescent="0.3">
      <c r="A249" t="s">
        <v>409</v>
      </c>
      <c r="B249" t="s">
        <v>410</v>
      </c>
      <c r="C249" t="s">
        <v>3063</v>
      </c>
      <c r="D249" t="s">
        <v>411</v>
      </c>
      <c r="E249">
        <v>55215.003239279999</v>
      </c>
      <c r="F249">
        <v>368.1</v>
      </c>
      <c r="G249">
        <v>41.475934602897802</v>
      </c>
      <c r="H249">
        <f>(Table2[[#This Row],[1Y Return vs Nifty]]-AVERAGE(Table2[1Y Return vs Nifty]))/_xlfn.STDEV.P(Table2[1Y Return vs Nifty])</f>
        <v>0.11441307949923013</v>
      </c>
      <c r="I249">
        <v>10.2547996478014</v>
      </c>
      <c r="J249">
        <f>(Table2[[#This Row],[1M Return vs Nifty]]-AVERAGE(Table2[1M Return vs Nifty]))/_xlfn.STDEV.P(Table2[1M Return vs Nifty])</f>
        <v>0.97614794234594471</v>
      </c>
      <c r="K249">
        <v>25.7495592986783</v>
      </c>
      <c r="L249">
        <f>(Table2[[#This Row],[6M Return vs Nifty]]-AVERAGE(Table2[6M Return vs Nifty]))/_xlfn.STDEV.P(Table2[6M Return vs Nifty])</f>
        <v>0.63458038655847249</v>
      </c>
      <c r="M249">
        <v>3.2616617370206198</v>
      </c>
      <c r="N249">
        <f>(Table2[[#This Row],[1W Return vs Nifty]]-AVERAGE(Table2[1W Return vs Nifty]))/_xlfn.STDEV.P(Table2[1W Return vs Nifty])</f>
        <v>0.66520389662803181</v>
      </c>
      <c r="O249">
        <v>358.52</v>
      </c>
      <c r="P249">
        <v>339.97625439556901</v>
      </c>
      <c r="Q249">
        <v>290.97944196301802</v>
      </c>
      <c r="R249">
        <v>58.984911446659197</v>
      </c>
      <c r="S249" s="1">
        <f>(Table2[[#This Row],[Close Price]]-Table2[[#This Row],[20D EMA]])/Table2[[#This Row],[20D EMA]]</f>
        <v>2.6720963962958946E-2</v>
      </c>
      <c r="T249" s="1">
        <f>(Table2[[#This Row],[Close Price]]-Table2[[#This Row],[50D EMA]])/Table2[[#This Row],[50D EMA]]</f>
        <v>8.2722676189344924E-2</v>
      </c>
      <c r="U249" s="1">
        <f>(Table2[[#This Row],[Close Price]]-Table2[[#This Row],[200D EMA]])/Table2[[#This Row],[200D EMA]]</f>
        <v>0.26503782369196938</v>
      </c>
      <c r="V249">
        <v>0.77446533655170702</v>
      </c>
      <c r="W249">
        <v>363</v>
      </c>
      <c r="X249">
        <v>370.3</v>
      </c>
      <c r="Y249">
        <v>361.85</v>
      </c>
      <c r="Z249">
        <v>375.6</v>
      </c>
      <c r="AA249">
        <v>350.5</v>
      </c>
      <c r="AB249">
        <v>375.6</v>
      </c>
      <c r="AC249" s="1">
        <f>(Table2[[#This Row],[Close Price]]/Table2[[#This Row],[Day Low]])-1</f>
        <v>1.4049586776859524E-2</v>
      </c>
      <c r="AD249" s="1">
        <f>(Table2[[#This Row],[Day High]]/Table2[[#This Row],[Close Price]])-1</f>
        <v>5.9766367834828138E-3</v>
      </c>
      <c r="AE249" s="1">
        <f>(Table2[[#This Row],[Close Price]]/Table2[[#This Row],[Current Week Low]])-1</f>
        <v>1.727235042144537E-2</v>
      </c>
      <c r="AF249" s="1">
        <f>(Table2[[#This Row],[Current Week High]]/Table2[[#This Row],[Close Price]])-1</f>
        <v>2.0374898125509411E-2</v>
      </c>
      <c r="AG249" s="1">
        <f>(Table2[[#This Row],[Close Price]]/Table2[[#This Row],[Current Month Low]])-1</f>
        <v>5.0213980028530836E-2</v>
      </c>
      <c r="AH249" s="1">
        <f>(Table2[[#This Row],[Current Month High]]/Table2[[#This Row],[Close Price]])-1</f>
        <v>2.0374898125509411E-2</v>
      </c>
      <c r="AI249">
        <v>1.1372758897511399</v>
      </c>
      <c r="AJ249">
        <v>94.940010432968094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0.18</v>
      </c>
      <c r="AM249" t="s">
        <v>3111</v>
      </c>
      <c r="AN249">
        <v>-1.1499999999999999</v>
      </c>
      <c r="AO249" t="s">
        <v>3110</v>
      </c>
      <c r="AP249">
        <v>4.6468561164440002E-2</v>
      </c>
      <c r="AQ249">
        <f>(Table2[[#This Row],[Sharpe Ratio]]-AVERAGE(Table2[Sharpe Ratio]))/_xlfn.STDEV.P(Table2[Sharpe Ratio])</f>
        <v>-0.19001852016392395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2.2003267848677552</v>
      </c>
      <c r="AS249">
        <f>_xlfn.RANK.AVG(Table2[[#This Row],[1Y Return vs Nifty Z-Score]],Table2[1Y Return vs Nifty Z-Score])</f>
        <v>267</v>
      </c>
      <c r="AT249">
        <f>_xlfn.RANK.AVG(Table2[[#This Row],[6M Return vs Nifty Z-Score]],Table2[6M Return vs Nifty Z-Score])</f>
        <v>164</v>
      </c>
      <c r="AU249">
        <f>_xlfn.RANK.AVG(Table2[[#This Row],[Sharpe Ratio Z-Score]],Table2[Sharpe Ratio Z-Score])</f>
        <v>397</v>
      </c>
      <c r="AV249">
        <f>(Table2[[#This Row],[Rank 1Y]]+Table2[[#This Row],[Rank 6M]]+Table2[[#This Row],[Rank Sharpe]])/3</f>
        <v>276</v>
      </c>
    </row>
    <row r="250" spans="1:48" x14ac:dyDescent="0.3">
      <c r="A250" t="s">
        <v>693</v>
      </c>
      <c r="B250" t="s">
        <v>694</v>
      </c>
      <c r="C250" t="s">
        <v>3063</v>
      </c>
      <c r="D250" t="s">
        <v>304</v>
      </c>
      <c r="E250">
        <v>24757.733271519999</v>
      </c>
      <c r="F250">
        <v>250.3</v>
      </c>
      <c r="G250">
        <v>42.500441323754401</v>
      </c>
      <c r="H250">
        <f>(Table2[[#This Row],[1Y Return vs Nifty]]-AVERAGE(Table2[1Y Return vs Nifty]))/_xlfn.STDEV.P(Table2[1Y Return vs Nifty])</f>
        <v>0.12987417496320433</v>
      </c>
      <c r="I250">
        <v>1.30408582397794</v>
      </c>
      <c r="J250">
        <f>(Table2[[#This Row],[1M Return vs Nifty]]-AVERAGE(Table2[1M Return vs Nifty]))/_xlfn.STDEV.P(Table2[1M Return vs Nifty])</f>
        <v>0.12970007866224867</v>
      </c>
      <c r="K250">
        <v>18.413221070909898</v>
      </c>
      <c r="L250">
        <f>(Table2[[#This Row],[6M Return vs Nifty]]-AVERAGE(Table2[6M Return vs Nifty]))/_xlfn.STDEV.P(Table2[6M Return vs Nifty])</f>
        <v>0.38912614090166697</v>
      </c>
      <c r="M250">
        <v>0.523435264634595</v>
      </c>
      <c r="N250">
        <f>(Table2[[#This Row],[1W Return vs Nifty]]-AVERAGE(Table2[1W Return vs Nifty]))/_xlfn.STDEV.P(Table2[1W Return vs Nifty])</f>
        <v>0.14625920925424493</v>
      </c>
      <c r="O250">
        <v>253.2</v>
      </c>
      <c r="P250">
        <v>238.52604538450399</v>
      </c>
      <c r="Q250">
        <v>199.47271080550701</v>
      </c>
      <c r="R250">
        <v>43.556627953337497</v>
      </c>
      <c r="S250" s="1">
        <f>(Table2[[#This Row],[Close Price]]-Table2[[#This Row],[20D EMA]])/Table2[[#This Row],[20D EMA]]</f>
        <v>-1.1453396524486483E-2</v>
      </c>
      <c r="T250" s="1">
        <f>(Table2[[#This Row],[Close Price]]-Table2[[#This Row],[50D EMA]])/Table2[[#This Row],[50D EMA]]</f>
        <v>4.9361295520228866E-2</v>
      </c>
      <c r="U250" s="1">
        <f>(Table2[[#This Row],[Close Price]]-Table2[[#This Row],[200D EMA]])/Table2[[#This Row],[200D EMA]]</f>
        <v>0.25480823411504855</v>
      </c>
      <c r="V250">
        <v>0.809204690921842</v>
      </c>
      <c r="W250">
        <v>244</v>
      </c>
      <c r="X250">
        <v>252.5</v>
      </c>
      <c r="Y250">
        <v>249.05</v>
      </c>
      <c r="Z250">
        <v>263</v>
      </c>
      <c r="AA250">
        <v>240</v>
      </c>
      <c r="AB250">
        <v>266.85000000000002</v>
      </c>
      <c r="AC250" s="1">
        <f>(Table2[[#This Row],[Close Price]]/Table2[[#This Row],[Day Low]])-1</f>
        <v>2.5819672131147664E-2</v>
      </c>
      <c r="AD250" s="1">
        <f>(Table2[[#This Row],[Day High]]/Table2[[#This Row],[Close Price]])-1</f>
        <v>8.789452656811747E-3</v>
      </c>
      <c r="AE250" s="1">
        <f>(Table2[[#This Row],[Close Price]]/Table2[[#This Row],[Current Week Low]])-1</f>
        <v>5.0190724754064497E-3</v>
      </c>
      <c r="AF250" s="1">
        <f>(Table2[[#This Row],[Current Week High]]/Table2[[#This Row],[Close Price]])-1</f>
        <v>5.0739113064322661E-2</v>
      </c>
      <c r="AG250" s="1">
        <f>(Table2[[#This Row],[Close Price]]/Table2[[#This Row],[Current Month Low]])-1</f>
        <v>4.2916666666666714E-2</v>
      </c>
      <c r="AH250" s="1">
        <f>(Table2[[#This Row],[Current Month High]]/Table2[[#This Row],[Close Price]])-1</f>
        <v>6.612065521374344E-2</v>
      </c>
      <c r="AI250">
        <v>9.6824774598196903</v>
      </c>
      <c r="AJ250">
        <v>92.673716012084498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0.24</v>
      </c>
      <c r="AM250" t="s">
        <v>3111</v>
      </c>
      <c r="AN250">
        <v>-5.91</v>
      </c>
      <c r="AO250" t="s">
        <v>3110</v>
      </c>
      <c r="AP250">
        <v>6.0889249561252003E-2</v>
      </c>
      <c r="AQ250">
        <f>(Table2[[#This Row],[Sharpe Ratio]]-AVERAGE(Table2[Sharpe Ratio]))/_xlfn.STDEV.P(Table2[Sharpe Ratio])</f>
        <v>-2.5699895504772682E-2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0.76925970827659218</v>
      </c>
      <c r="AS250">
        <f>_xlfn.RANK.AVG(Table2[[#This Row],[1Y Return vs Nifty Z-Score]],Table2[1Y Return vs Nifty Z-Score])</f>
        <v>258</v>
      </c>
      <c r="AT250">
        <f>_xlfn.RANK.AVG(Table2[[#This Row],[6M Return vs Nifty Z-Score]],Table2[6M Return vs Nifty Z-Score])</f>
        <v>219</v>
      </c>
      <c r="AU250">
        <f>_xlfn.RANK.AVG(Table2[[#This Row],[Sharpe Ratio Z-Score]],Table2[Sharpe Ratio Z-Score])</f>
        <v>351</v>
      </c>
      <c r="AV250">
        <f>(Table2[[#This Row],[Rank 1Y]]+Table2[[#This Row],[Rank 6M]]+Table2[[#This Row],[Rank Sharpe]])/3</f>
        <v>276</v>
      </c>
    </row>
    <row r="251" spans="1:48" x14ac:dyDescent="0.3">
      <c r="A251" t="s">
        <v>873</v>
      </c>
      <c r="B251" t="s">
        <v>874</v>
      </c>
      <c r="C251" t="s">
        <v>3064</v>
      </c>
      <c r="D251" t="s">
        <v>21</v>
      </c>
      <c r="E251">
        <v>16960.697980500001</v>
      </c>
      <c r="F251">
        <v>748.25</v>
      </c>
      <c r="G251">
        <v>28.369008446713899</v>
      </c>
      <c r="H251">
        <f>(Table2[[#This Row],[1Y Return vs Nifty]]-AVERAGE(Table2[1Y Return vs Nifty]))/_xlfn.STDEV.P(Table2[1Y Return vs Nifty])</f>
        <v>-8.3386927484212725E-2</v>
      </c>
      <c r="I251">
        <v>-0.73603685421726495</v>
      </c>
      <c r="J251">
        <f>(Table2[[#This Row],[1M Return vs Nifty]]-AVERAGE(Table2[1M Return vs Nifty]))/_xlfn.STDEV.P(Table2[1M Return vs Nifty])</f>
        <v>-6.3229504005755055E-2</v>
      </c>
      <c r="K251">
        <v>29.8899101758713</v>
      </c>
      <c r="L251">
        <f>(Table2[[#This Row],[6M Return vs Nifty]]-AVERAGE(Table2[6M Return vs Nifty]))/_xlfn.STDEV.P(Table2[6M Return vs Nifty])</f>
        <v>0.77310544766719858</v>
      </c>
      <c r="M251">
        <v>2.7666824815093198</v>
      </c>
      <c r="N251">
        <f>(Table2[[#This Row],[1W Return vs Nifty]]-AVERAGE(Table2[1W Return vs Nifty]))/_xlfn.STDEV.P(Table2[1W Return vs Nifty])</f>
        <v>0.57139615004526145</v>
      </c>
      <c r="O251">
        <v>760.06</v>
      </c>
      <c r="P251">
        <v>730.12598616928199</v>
      </c>
      <c r="Q251">
        <v>616.45606534593605</v>
      </c>
      <c r="R251">
        <v>42.892081979168999</v>
      </c>
      <c r="S251" s="1">
        <f>(Table2[[#This Row],[Close Price]]-Table2[[#This Row],[20D EMA]])/Table2[[#This Row],[20D EMA]]</f>
        <v>-1.5538246980501469E-2</v>
      </c>
      <c r="T251" s="1">
        <f>(Table2[[#This Row],[Close Price]]-Table2[[#This Row],[50D EMA]])/Table2[[#This Row],[50D EMA]]</f>
        <v>2.4823132136151504E-2</v>
      </c>
      <c r="U251" s="1">
        <f>(Table2[[#This Row],[Close Price]]-Table2[[#This Row],[200D EMA]])/Table2[[#This Row],[200D EMA]]</f>
        <v>0.21379290765856163</v>
      </c>
      <c r="V251">
        <v>0.58072659713686903</v>
      </c>
      <c r="W251">
        <v>731.8</v>
      </c>
      <c r="X251">
        <v>753.15</v>
      </c>
      <c r="Y251">
        <v>744.15</v>
      </c>
      <c r="Z251">
        <v>785</v>
      </c>
      <c r="AA251">
        <v>722.75</v>
      </c>
      <c r="AB251">
        <v>812</v>
      </c>
      <c r="AC251" s="1">
        <f>(Table2[[#This Row],[Close Price]]/Table2[[#This Row],[Day Low]])-1</f>
        <v>2.2478819349549095E-2</v>
      </c>
      <c r="AD251" s="1">
        <f>(Table2[[#This Row],[Day High]]/Table2[[#This Row],[Close Price]])-1</f>
        <v>6.5486134313397226E-3</v>
      </c>
      <c r="AE251" s="1">
        <f>(Table2[[#This Row],[Close Price]]/Table2[[#This Row],[Current Week Low]])-1</f>
        <v>5.5096418732782926E-3</v>
      </c>
      <c r="AF251" s="1">
        <f>(Table2[[#This Row],[Current Week High]]/Table2[[#This Row],[Close Price]])-1</f>
        <v>4.9114600735048475E-2</v>
      </c>
      <c r="AG251" s="1">
        <f>(Table2[[#This Row],[Close Price]]/Table2[[#This Row],[Current Month Low]])-1</f>
        <v>3.5281909373918952E-2</v>
      </c>
      <c r="AH251" s="1">
        <f>(Table2[[#This Row],[Current Month High]]/Table2[[#This Row],[Close Price]])-1</f>
        <v>8.5198797193451359E-2</v>
      </c>
      <c r="AI251">
        <v>9.4310108844424203</v>
      </c>
      <c r="AJ251">
        <v>68.1240412009642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0.04</v>
      </c>
      <c r="AM251" t="s">
        <v>3111</v>
      </c>
      <c r="AN251">
        <v>-7.49</v>
      </c>
      <c r="AO251" t="s">
        <v>3110</v>
      </c>
      <c r="AP251">
        <v>5.0171299703803997E-2</v>
      </c>
      <c r="AQ251">
        <f>(Table2[[#This Row],[Sharpe Ratio]]-AVERAGE(Table2[Sharpe Ratio]))/_xlfn.STDEV.P(Table2[Sharpe Ratio])</f>
        <v>-0.14782712905146969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1.0500580371710226</v>
      </c>
      <c r="AS251">
        <f>_xlfn.RANK.AVG(Table2[[#This Row],[1Y Return vs Nifty Z-Score]],Table2[1Y Return vs Nifty Z-Score])</f>
        <v>313</v>
      </c>
      <c r="AT251">
        <f>_xlfn.RANK.AVG(Table2[[#This Row],[6M Return vs Nifty Z-Score]],Table2[6M Return vs Nifty Z-Score])</f>
        <v>132</v>
      </c>
      <c r="AU251">
        <f>_xlfn.RANK.AVG(Table2[[#This Row],[Sharpe Ratio Z-Score]],Table2[Sharpe Ratio Z-Score])</f>
        <v>388</v>
      </c>
      <c r="AV251">
        <f>(Table2[[#This Row],[Rank 1Y]]+Table2[[#This Row],[Rank 6M]]+Table2[[#This Row],[Rank Sharpe]])/3</f>
        <v>277.66666666666669</v>
      </c>
    </row>
    <row r="252" spans="1:48" x14ac:dyDescent="0.3">
      <c r="A252" t="s">
        <v>1400</v>
      </c>
      <c r="B252" t="s">
        <v>1401</v>
      </c>
      <c r="C252" t="s">
        <v>3070</v>
      </c>
      <c r="D252" t="s">
        <v>212</v>
      </c>
      <c r="E252">
        <v>7558.9553851399996</v>
      </c>
      <c r="F252">
        <v>1399.85</v>
      </c>
      <c r="G252">
        <v>24.543128257747099</v>
      </c>
      <c r="H252">
        <f>(Table2[[#This Row],[1Y Return vs Nifty]]-AVERAGE(Table2[1Y Return vs Nifty]))/_xlfn.STDEV.P(Table2[1Y Return vs Nifty])</f>
        <v>-0.14112427330258423</v>
      </c>
      <c r="I252">
        <v>1.23911733782836</v>
      </c>
      <c r="J252">
        <f>(Table2[[#This Row],[1M Return vs Nifty]]-AVERAGE(Table2[1M Return vs Nifty]))/_xlfn.STDEV.P(Table2[1M Return vs Nifty])</f>
        <v>0.12355616239026301</v>
      </c>
      <c r="K252">
        <v>28.309515875581599</v>
      </c>
      <c r="L252">
        <f>(Table2[[#This Row],[6M Return vs Nifty]]-AVERAGE(Table2[6M Return vs Nifty]))/_xlfn.STDEV.P(Table2[6M Return vs Nifty])</f>
        <v>0.72022968338609605</v>
      </c>
      <c r="M252">
        <v>-0.19741865017357599</v>
      </c>
      <c r="N252">
        <f>(Table2[[#This Row],[1W Return vs Nifty]]-AVERAGE(Table2[1W Return vs Nifty]))/_xlfn.STDEV.P(Table2[1W Return vs Nifty])</f>
        <v>9.6440266772064905E-3</v>
      </c>
      <c r="O252">
        <v>1385.76</v>
      </c>
      <c r="P252">
        <v>1307.1333067809601</v>
      </c>
      <c r="Q252">
        <v>1103.2443152834001</v>
      </c>
      <c r="R252">
        <v>52.131869940072299</v>
      </c>
      <c r="S252" s="1">
        <f>(Table2[[#This Row],[Close Price]]-Table2[[#This Row],[20D EMA]])/Table2[[#This Row],[20D EMA]]</f>
        <v>1.0167705807643401E-2</v>
      </c>
      <c r="T252" s="1">
        <f>(Table2[[#This Row],[Close Price]]-Table2[[#This Row],[50D EMA]])/Table2[[#This Row],[50D EMA]]</f>
        <v>7.0931321800199995E-2</v>
      </c>
      <c r="U252" s="1">
        <f>(Table2[[#This Row],[Close Price]]-Table2[[#This Row],[200D EMA]])/Table2[[#This Row],[200D EMA]]</f>
        <v>0.26884859555374924</v>
      </c>
      <c r="V252">
        <v>0.70832940335105998</v>
      </c>
      <c r="W252">
        <v>1370</v>
      </c>
      <c r="X252">
        <v>1407.8</v>
      </c>
      <c r="Y252">
        <v>1365</v>
      </c>
      <c r="Z252">
        <v>1422</v>
      </c>
      <c r="AA252">
        <v>1339.7</v>
      </c>
      <c r="AB252">
        <v>1479</v>
      </c>
      <c r="AC252" s="1">
        <f>(Table2[[#This Row],[Close Price]]/Table2[[#This Row],[Day Low]])-1</f>
        <v>2.1788321167883096E-2</v>
      </c>
      <c r="AD252" s="1">
        <f>(Table2[[#This Row],[Day High]]/Table2[[#This Row],[Close Price]])-1</f>
        <v>5.679179912133403E-3</v>
      </c>
      <c r="AE252" s="1">
        <f>(Table2[[#This Row],[Close Price]]/Table2[[#This Row],[Current Week Low]])-1</f>
        <v>2.5531135531135396E-2</v>
      </c>
      <c r="AF252" s="1">
        <f>(Table2[[#This Row],[Current Week High]]/Table2[[#This Row],[Close Price]])-1</f>
        <v>1.582312390613283E-2</v>
      </c>
      <c r="AG252" s="1">
        <f>(Table2[[#This Row],[Close Price]]/Table2[[#This Row],[Current Month Low]])-1</f>
        <v>4.489811151750378E-2</v>
      </c>
      <c r="AH252" s="1">
        <f>(Table2[[#This Row],[Current Month High]]/Table2[[#This Row],[Close Price]])-1</f>
        <v>5.6541772332749929E-2</v>
      </c>
      <c r="AI252">
        <v>6.0405090518013997</v>
      </c>
      <c r="AJ252">
        <v>69.987812309567303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0.3</v>
      </c>
      <c r="AM252" t="s">
        <v>3111</v>
      </c>
      <c r="AN252">
        <v>1.04</v>
      </c>
      <c r="AO252" t="s">
        <v>3111</v>
      </c>
      <c r="AP252">
        <v>6.0106657074407002E-2</v>
      </c>
      <c r="AQ252">
        <f>(Table2[[#This Row],[Sharpe Ratio]]-AVERAGE(Table2[Sharpe Ratio]))/_xlfn.STDEV.P(Table2[Sharpe Ratio])</f>
        <v>-3.4617259056944294E-2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0.67768834009403711</v>
      </c>
      <c r="AS252">
        <f>_xlfn.RANK.AVG(Table2[[#This Row],[1Y Return vs Nifty Z-Score]],Table2[1Y Return vs Nifty Z-Score])</f>
        <v>331</v>
      </c>
      <c r="AT252">
        <f>_xlfn.RANK.AVG(Table2[[#This Row],[6M Return vs Nifty Z-Score]],Table2[6M Return vs Nifty Z-Score])</f>
        <v>147</v>
      </c>
      <c r="AU252">
        <f>_xlfn.RANK.AVG(Table2[[#This Row],[Sharpe Ratio Z-Score]],Table2[Sharpe Ratio Z-Score])</f>
        <v>355</v>
      </c>
      <c r="AV252">
        <f>(Table2[[#This Row],[Rank 1Y]]+Table2[[#This Row],[Rank 6M]]+Table2[[#This Row],[Rank Sharpe]])/3</f>
        <v>277.66666666666669</v>
      </c>
    </row>
    <row r="253" spans="1:48" x14ac:dyDescent="0.3">
      <c r="A253" t="s">
        <v>550</v>
      </c>
      <c r="B253" t="s">
        <v>551</v>
      </c>
      <c r="C253" t="s">
        <v>3067</v>
      </c>
      <c r="D253" t="s">
        <v>181</v>
      </c>
      <c r="E253">
        <v>35657.684999999998</v>
      </c>
      <c r="F253">
        <v>816.9</v>
      </c>
      <c r="G253">
        <v>30.90320439537</v>
      </c>
      <c r="H253">
        <f>(Table2[[#This Row],[1Y Return vs Nifty]]-AVERAGE(Table2[1Y Return vs Nifty]))/_xlfn.STDEV.P(Table2[1Y Return vs Nifty])</f>
        <v>-4.5142722064233989E-2</v>
      </c>
      <c r="I253">
        <v>5.5611411762128604</v>
      </c>
      <c r="J253">
        <f>(Table2[[#This Row],[1M Return vs Nifty]]-AVERAGE(Table2[1M Return vs Nifty]))/_xlfn.STDEV.P(Table2[1M Return vs Nifty])</f>
        <v>0.53227974765933495</v>
      </c>
      <c r="K253">
        <v>61.1746112903596</v>
      </c>
      <c r="L253">
        <f>(Table2[[#This Row],[6M Return vs Nifty]]-AVERAGE(Table2[6M Return vs Nifty]))/_xlfn.STDEV.P(Table2[6M Return vs Nifty])</f>
        <v>1.8198078316426398</v>
      </c>
      <c r="M253">
        <v>6.5214574636199298</v>
      </c>
      <c r="N253">
        <f>(Table2[[#This Row],[1W Return vs Nifty]]-AVERAGE(Table2[1W Return vs Nifty]))/_xlfn.STDEV.P(Table2[1W Return vs Nifty])</f>
        <v>1.2829956283573722</v>
      </c>
      <c r="O253">
        <v>786.26</v>
      </c>
      <c r="P253">
        <v>731.130520226518</v>
      </c>
      <c r="Q253">
        <v>588.664048856406</v>
      </c>
      <c r="R253">
        <v>62.831010584298298</v>
      </c>
      <c r="S253" s="1">
        <f>(Table2[[#This Row],[Close Price]]-Table2[[#This Row],[20D EMA]])/Table2[[#This Row],[20D EMA]]</f>
        <v>3.8969297687787736E-2</v>
      </c>
      <c r="T253" s="1">
        <f>(Table2[[#This Row],[Close Price]]-Table2[[#This Row],[50D EMA]])/Table2[[#This Row],[50D EMA]]</f>
        <v>0.11731076381123985</v>
      </c>
      <c r="U253" s="1">
        <f>(Table2[[#This Row],[Close Price]]-Table2[[#This Row],[200D EMA]])/Table2[[#This Row],[200D EMA]]</f>
        <v>0.38771851548771585</v>
      </c>
      <c r="V253">
        <v>0.79488457285771597</v>
      </c>
      <c r="W253">
        <v>799.85</v>
      </c>
      <c r="X253">
        <v>819.95</v>
      </c>
      <c r="Y253">
        <v>800.25</v>
      </c>
      <c r="Z253">
        <v>842</v>
      </c>
      <c r="AA253">
        <v>736.35</v>
      </c>
      <c r="AB253">
        <v>849.5</v>
      </c>
      <c r="AC253" s="1">
        <f>(Table2[[#This Row],[Close Price]]/Table2[[#This Row],[Day Low]])-1</f>
        <v>2.1316496843158061E-2</v>
      </c>
      <c r="AD253" s="1">
        <f>(Table2[[#This Row],[Day High]]/Table2[[#This Row],[Close Price]])-1</f>
        <v>3.7336271269434729E-3</v>
      </c>
      <c r="AE253" s="1">
        <f>(Table2[[#This Row],[Close Price]]/Table2[[#This Row],[Current Week Low]])-1</f>
        <v>2.0805998125585701E-2</v>
      </c>
      <c r="AF253" s="1">
        <f>(Table2[[#This Row],[Current Week High]]/Table2[[#This Row],[Close Price]])-1</f>
        <v>3.0725915044681251E-2</v>
      </c>
      <c r="AG253" s="1">
        <f>(Table2[[#This Row],[Close Price]]/Table2[[#This Row],[Current Month Low]])-1</f>
        <v>0.10939091464656747</v>
      </c>
      <c r="AH253" s="1">
        <f>(Table2[[#This Row],[Current Month High]]/Table2[[#This Row],[Close Price]])-1</f>
        <v>3.990696535683691E-2</v>
      </c>
      <c r="AI253">
        <v>5.1296330672606798</v>
      </c>
      <c r="AJ253">
        <v>93.730520258930696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0.35</v>
      </c>
      <c r="AM253" t="s">
        <v>3111</v>
      </c>
      <c r="AN253">
        <v>2.48</v>
      </c>
      <c r="AO253" t="s">
        <v>3111</v>
      </c>
      <c r="AP253">
        <v>1.1291893113558001E-2</v>
      </c>
      <c r="AQ253">
        <f>(Table2[[#This Row],[Sharpe Ratio]]-AVERAGE(Table2[Sharpe Ratio]))/_xlfn.STDEV.P(Table2[Sharpe Ratio])</f>
        <v>-0.59084416420809249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2.9990963213870208</v>
      </c>
      <c r="AS253">
        <f>_xlfn.RANK.AVG(Table2[[#This Row],[1Y Return vs Nifty Z-Score]],Table2[1Y Return vs Nifty Z-Score])</f>
        <v>303</v>
      </c>
      <c r="AT253">
        <f>_xlfn.RANK.AVG(Table2[[#This Row],[6M Return vs Nifty Z-Score]],Table2[6M Return vs Nifty Z-Score])</f>
        <v>40</v>
      </c>
      <c r="AU253">
        <f>_xlfn.RANK.AVG(Table2[[#This Row],[Sharpe Ratio Z-Score]],Table2[Sharpe Ratio Z-Score])</f>
        <v>492</v>
      </c>
      <c r="AV253">
        <f>(Table2[[#This Row],[Rank 1Y]]+Table2[[#This Row],[Rank 6M]]+Table2[[#This Row],[Rank Sharpe]])/3</f>
        <v>278.33333333333331</v>
      </c>
    </row>
    <row r="254" spans="1:48" x14ac:dyDescent="0.3">
      <c r="A254" t="s">
        <v>754</v>
      </c>
      <c r="B254" t="s">
        <v>755</v>
      </c>
      <c r="C254" t="s">
        <v>3067</v>
      </c>
      <c r="D254" t="s">
        <v>119</v>
      </c>
      <c r="E254">
        <v>21274.973834600001</v>
      </c>
      <c r="F254">
        <v>849.7</v>
      </c>
      <c r="G254">
        <v>51.472551658385697</v>
      </c>
      <c r="H254">
        <f>(Table2[[#This Row],[1Y Return vs Nifty]]-AVERAGE(Table2[1Y Return vs Nifty]))/_xlfn.STDEV.P(Table2[1Y Return vs Nifty])</f>
        <v>0.26527460872615699</v>
      </c>
      <c r="I254">
        <v>21.637070742598201</v>
      </c>
      <c r="J254">
        <f>(Table2[[#This Row],[1M Return vs Nifty]]-AVERAGE(Table2[1M Return vs Nifty]))/_xlfn.STDEV.P(Table2[1M Return vs Nifty])</f>
        <v>2.0525424335222793</v>
      </c>
      <c r="K254">
        <v>47.581053041992902</v>
      </c>
      <c r="L254">
        <f>(Table2[[#This Row],[6M Return vs Nifty]]-AVERAGE(Table2[6M Return vs Nifty]))/_xlfn.STDEV.P(Table2[6M Return vs Nifty])</f>
        <v>1.3650037479083987</v>
      </c>
      <c r="M254">
        <v>19.1587513833176</v>
      </c>
      <c r="N254">
        <f>(Table2[[#This Row],[1W Return vs Nifty]]-AVERAGE(Table2[1W Return vs Nifty]))/_xlfn.STDEV.P(Table2[1W Return vs Nifty])</f>
        <v>3.6779971406660428</v>
      </c>
      <c r="O254">
        <v>757.98</v>
      </c>
      <c r="P254">
        <v>701.43413567983396</v>
      </c>
      <c r="Q254">
        <v>590.24456398279301</v>
      </c>
      <c r="R254">
        <v>78.740106115845506</v>
      </c>
      <c r="S254" s="1">
        <f>(Table2[[#This Row],[Close Price]]-Table2[[#This Row],[20D EMA]])/Table2[[#This Row],[20D EMA]]</f>
        <v>0.12100583128842453</v>
      </c>
      <c r="T254" s="1">
        <f>(Table2[[#This Row],[Close Price]]-Table2[[#This Row],[50D EMA]])/Table2[[#This Row],[50D EMA]]</f>
        <v>0.21137531919011321</v>
      </c>
      <c r="U254" s="1">
        <f>(Table2[[#This Row],[Close Price]]-Table2[[#This Row],[200D EMA]])/Table2[[#This Row],[200D EMA]]</f>
        <v>0.43957276669602796</v>
      </c>
      <c r="V254">
        <v>1.8759591887627201</v>
      </c>
      <c r="W254">
        <v>832.2</v>
      </c>
      <c r="X254">
        <v>885</v>
      </c>
      <c r="Y254">
        <v>812.05</v>
      </c>
      <c r="Z254">
        <v>894.2</v>
      </c>
      <c r="AA254">
        <v>695.7</v>
      </c>
      <c r="AB254">
        <v>894.2</v>
      </c>
      <c r="AC254" s="1">
        <f>(Table2[[#This Row],[Close Price]]/Table2[[#This Row],[Day Low]])-1</f>
        <v>2.1028598894496486E-2</v>
      </c>
      <c r="AD254" s="1">
        <f>(Table2[[#This Row],[Day High]]/Table2[[#This Row],[Close Price]])-1</f>
        <v>4.1544074379192608E-2</v>
      </c>
      <c r="AE254" s="1">
        <f>(Table2[[#This Row],[Close Price]]/Table2[[#This Row],[Current Week Low]])-1</f>
        <v>4.6364140139154131E-2</v>
      </c>
      <c r="AF254" s="1">
        <f>(Table2[[#This Row],[Current Week High]]/Table2[[#This Row],[Close Price]])-1</f>
        <v>5.2371425208897149E-2</v>
      </c>
      <c r="AG254" s="1">
        <f>(Table2[[#This Row],[Close Price]]/Table2[[#This Row],[Current Month Low]])-1</f>
        <v>0.22135978151502078</v>
      </c>
      <c r="AH254" s="1">
        <f>(Table2[[#This Row],[Current Month High]]/Table2[[#This Row],[Close Price]])-1</f>
        <v>5.2371425208897149E-2</v>
      </c>
      <c r="AI254">
        <v>3.7535534025642399</v>
      </c>
      <c r="AJ254">
        <v>91.437139049311398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0.38</v>
      </c>
      <c r="AM254" t="s">
        <v>3111</v>
      </c>
      <c r="AN254">
        <v>18.54</v>
      </c>
      <c r="AO254" t="s">
        <v>3111</v>
      </c>
      <c r="AQ254">
        <f>(Table2[[#This Row],[Sharpe Ratio]]-AVERAGE(Table2[Sharpe Ratio]))/_xlfn.STDEV.P(Table2[Sharpe Ratio])</f>
        <v>-0.71951127739723697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6.6413066534256409</v>
      </c>
      <c r="AS254">
        <f>_xlfn.RANK.AVG(Table2[[#This Row],[1Y Return vs Nifty Z-Score]],Table2[1Y Return vs Nifty Z-Score])</f>
        <v>222</v>
      </c>
      <c r="AT254">
        <f>_xlfn.RANK.AVG(Table2[[#This Row],[6M Return vs Nifty Z-Score]],Table2[6M Return vs Nifty Z-Score])</f>
        <v>72</v>
      </c>
      <c r="AU254">
        <f>_xlfn.RANK.AVG(Table2[[#This Row],[Sharpe Ratio Z-Score]],Table2[Sharpe Ratio Z-Score])</f>
        <v>542.5</v>
      </c>
      <c r="AV254">
        <f>(Table2[[#This Row],[Rank 1Y]]+Table2[[#This Row],[Rank 6M]]+Table2[[#This Row],[Rank Sharpe]])/3</f>
        <v>278.83333333333331</v>
      </c>
    </row>
    <row r="255" spans="1:48" x14ac:dyDescent="0.3">
      <c r="A255" t="s">
        <v>1636</v>
      </c>
      <c r="B255" t="s">
        <v>1637</v>
      </c>
      <c r="C255" t="s">
        <v>3067</v>
      </c>
      <c r="D255" t="s">
        <v>988</v>
      </c>
      <c r="E255">
        <v>5157.1697055059904</v>
      </c>
      <c r="F255">
        <v>40.43</v>
      </c>
      <c r="G255">
        <v>56.2141305744425</v>
      </c>
      <c r="H255">
        <f>(Table2[[#This Row],[1Y Return vs Nifty]]-AVERAGE(Table2[1Y Return vs Nifty]))/_xlfn.STDEV.P(Table2[1Y Return vs Nifty])</f>
        <v>0.33683100047908399</v>
      </c>
      <c r="I255">
        <v>-8.3900460752162704</v>
      </c>
      <c r="J255">
        <f>(Table2[[#This Row],[1M Return vs Nifty]]-AVERAGE(Table2[1M Return vs Nifty]))/_xlfn.STDEV.P(Table2[1M Return vs Nifty])</f>
        <v>-0.78705107636861904</v>
      </c>
      <c r="K255">
        <v>0.61540037194971997</v>
      </c>
      <c r="L255">
        <f>(Table2[[#This Row],[6M Return vs Nifty]]-AVERAGE(Table2[6M Return vs Nifty]))/_xlfn.STDEV.P(Table2[6M Return vs Nifty])</f>
        <v>-0.20634131416510881</v>
      </c>
      <c r="M255">
        <v>-4.33171696071018</v>
      </c>
      <c r="N255">
        <f>(Table2[[#This Row],[1W Return vs Nifty]]-AVERAGE(Table2[1W Return vs Nifty]))/_xlfn.STDEV.P(Table2[1W Return vs Nifty])</f>
        <v>-0.77388215930765125</v>
      </c>
      <c r="O255">
        <v>40.869999999999997</v>
      </c>
      <c r="P255">
        <v>39.647730427546499</v>
      </c>
      <c r="Q255">
        <v>33.411354807693698</v>
      </c>
      <c r="R255">
        <v>47.5442015841817</v>
      </c>
      <c r="S255" s="1">
        <f>(Table2[[#This Row],[Close Price]]-Table2[[#This Row],[20D EMA]])/Table2[[#This Row],[20D EMA]]</f>
        <v>-1.0765842916564662E-2</v>
      </c>
      <c r="T255" s="1">
        <f>(Table2[[#This Row],[Close Price]]-Table2[[#This Row],[50D EMA]])/Table2[[#This Row],[50D EMA]]</f>
        <v>1.9730500687373385E-2</v>
      </c>
      <c r="U255" s="1">
        <f>(Table2[[#This Row],[Close Price]]-Table2[[#This Row],[200D EMA]])/Table2[[#This Row],[200D EMA]]</f>
        <v>0.21006766210779651</v>
      </c>
      <c r="V255">
        <v>0.97263059638612104</v>
      </c>
      <c r="W255">
        <v>39.299999999999997</v>
      </c>
      <c r="X255">
        <v>40.799999999999997</v>
      </c>
      <c r="Y255">
        <v>38.6</v>
      </c>
      <c r="Z255">
        <v>41.64</v>
      </c>
      <c r="AA255">
        <v>38.6</v>
      </c>
      <c r="AB255">
        <v>44.6</v>
      </c>
      <c r="AC255" s="1">
        <f>(Table2[[#This Row],[Close Price]]/Table2[[#This Row],[Day Low]])-1</f>
        <v>2.8753180661577726E-2</v>
      </c>
      <c r="AD255" s="1">
        <f>(Table2[[#This Row],[Day High]]/Table2[[#This Row],[Close Price]])-1</f>
        <v>9.1516200840959794E-3</v>
      </c>
      <c r="AE255" s="1">
        <f>(Table2[[#This Row],[Close Price]]/Table2[[#This Row],[Current Week Low]])-1</f>
        <v>4.7409326424870502E-2</v>
      </c>
      <c r="AF255" s="1">
        <f>(Table2[[#This Row],[Current Week High]]/Table2[[#This Row],[Close Price]])-1</f>
        <v>2.9928271085827296E-2</v>
      </c>
      <c r="AG255" s="1">
        <f>(Table2[[#This Row],[Close Price]]/Table2[[#This Row],[Current Month Low]])-1</f>
        <v>4.7409326424870502E-2</v>
      </c>
      <c r="AH255" s="1">
        <f>(Table2[[#This Row],[Current Month High]]/Table2[[#This Row],[Close Price]])-1</f>
        <v>0.10314123175859513</v>
      </c>
      <c r="AI255">
        <v>17.842535787321001</v>
      </c>
      <c r="AJ255">
        <v>98.075949367088498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0.11</v>
      </c>
      <c r="AM255" t="s">
        <v>3111</v>
      </c>
      <c r="AN255">
        <v>-6.69</v>
      </c>
      <c r="AO255" t="s">
        <v>3110</v>
      </c>
      <c r="AP255">
        <v>9.0748843216568995E-2</v>
      </c>
      <c r="AQ255">
        <f>(Table2[[#This Row],[Sharpe Ratio]]-AVERAGE(Table2[Sharpe Ratio]))/_xlfn.STDEV.P(Table2[Sharpe Ratio])</f>
        <v>0.31453957346589662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-1.1159039758963984</v>
      </c>
      <c r="AS255">
        <f>_xlfn.RANK.AVG(Table2[[#This Row],[1Y Return vs Nifty Z-Score]],Table2[1Y Return vs Nifty Z-Score])</f>
        <v>205</v>
      </c>
      <c r="AT255">
        <f>_xlfn.RANK.AVG(Table2[[#This Row],[6M Return vs Nifty Z-Score]],Table2[6M Return vs Nifty Z-Score])</f>
        <v>377</v>
      </c>
      <c r="AU255">
        <f>_xlfn.RANK.AVG(Table2[[#This Row],[Sharpe Ratio Z-Score]],Table2[Sharpe Ratio Z-Score])</f>
        <v>255</v>
      </c>
      <c r="AV255">
        <f>(Table2[[#This Row],[Rank 1Y]]+Table2[[#This Row],[Rank 6M]]+Table2[[#This Row],[Rank Sharpe]])/3</f>
        <v>279</v>
      </c>
    </row>
    <row r="256" spans="1:48" x14ac:dyDescent="0.3">
      <c r="A256" t="s">
        <v>335</v>
      </c>
      <c r="B256" t="s">
        <v>336</v>
      </c>
      <c r="C256" t="s">
        <v>3065</v>
      </c>
      <c r="D256" t="s">
        <v>34</v>
      </c>
      <c r="E256">
        <v>74123.427874429995</v>
      </c>
      <c r="F256">
        <v>550.29999999999995</v>
      </c>
      <c r="G256">
        <v>17.428557781028601</v>
      </c>
      <c r="H256">
        <f>(Table2[[#This Row],[1Y Return vs Nifty]]-AVERAGE(Table2[1Y Return vs Nifty]))/_xlfn.STDEV.P(Table2[1Y Return vs Nifty])</f>
        <v>-0.24849209343142223</v>
      </c>
      <c r="I256">
        <v>-0.99645904209435199</v>
      </c>
      <c r="J256">
        <f>(Table2[[#This Row],[1M Return vs Nifty]]-AVERAGE(Table2[1M Return vs Nifty]))/_xlfn.STDEV.P(Table2[1M Return vs Nifty])</f>
        <v>-8.7857015165555732E-2</v>
      </c>
      <c r="K256">
        <v>-1.38352029204011</v>
      </c>
      <c r="L256">
        <f>(Table2[[#This Row],[6M Return vs Nifty]]-AVERAGE(Table2[6M Return vs Nifty]))/_xlfn.STDEV.P(Table2[6M Return vs Nifty])</f>
        <v>-0.27321985063311327</v>
      </c>
      <c r="M256">
        <v>-4.6026571735107797</v>
      </c>
      <c r="N256">
        <f>(Table2[[#This Row],[1W Return vs Nifty]]-AVERAGE(Table2[1W Return vs Nifty]))/_xlfn.STDEV.P(Table2[1W Return vs Nifty])</f>
        <v>-0.82523035327433814</v>
      </c>
      <c r="O256">
        <v>569.27</v>
      </c>
      <c r="P256">
        <v>560.31758925568101</v>
      </c>
      <c r="Q256">
        <v>501.44699156069601</v>
      </c>
      <c r="R256">
        <v>37.7299601933113</v>
      </c>
      <c r="S256" s="1">
        <f>(Table2[[#This Row],[Close Price]]-Table2[[#This Row],[20D EMA]])/Table2[[#This Row],[20D EMA]]</f>
        <v>-3.3323379064415883E-2</v>
      </c>
      <c r="T256" s="1">
        <f>(Table2[[#This Row],[Close Price]]-Table2[[#This Row],[50D EMA]])/Table2[[#This Row],[50D EMA]]</f>
        <v>-1.7878412971094305E-2</v>
      </c>
      <c r="U256" s="1">
        <f>(Table2[[#This Row],[Close Price]]-Table2[[#This Row],[200D EMA]])/Table2[[#This Row],[200D EMA]]</f>
        <v>9.7424073254990695E-2</v>
      </c>
      <c r="V256">
        <v>0.80452368913066197</v>
      </c>
      <c r="W256">
        <v>531.04999999999995</v>
      </c>
      <c r="X256">
        <v>554</v>
      </c>
      <c r="Y256">
        <v>547.29999999999995</v>
      </c>
      <c r="Z256">
        <v>581.6</v>
      </c>
      <c r="AA256">
        <v>547.29999999999995</v>
      </c>
      <c r="AB256">
        <v>613.20000000000005</v>
      </c>
      <c r="AC256" s="1">
        <f>(Table2[[#This Row],[Close Price]]/Table2[[#This Row],[Day Low]])-1</f>
        <v>3.6248940777704464E-2</v>
      </c>
      <c r="AD256" s="1">
        <f>(Table2[[#This Row],[Day High]]/Table2[[#This Row],[Close Price]])-1</f>
        <v>6.723605306196756E-3</v>
      </c>
      <c r="AE256" s="1">
        <f>(Table2[[#This Row],[Close Price]]/Table2[[#This Row],[Current Week Low]])-1</f>
        <v>5.4814544125707521E-3</v>
      </c>
      <c r="AF256" s="1">
        <f>(Table2[[#This Row],[Current Week High]]/Table2[[#This Row],[Close Price]])-1</f>
        <v>5.6878066509177039E-2</v>
      </c>
      <c r="AG256" s="1">
        <f>(Table2[[#This Row],[Close Price]]/Table2[[#This Row],[Current Month Low]])-1</f>
        <v>5.4814544125707521E-3</v>
      </c>
      <c r="AH256" s="1">
        <f>(Table2[[#This Row],[Current Month High]]/Table2[[#This Row],[Close Price]])-1</f>
        <v>0.11430129020534263</v>
      </c>
      <c r="AI256">
        <v>13.3160204173009</v>
      </c>
      <c r="AJ256">
        <v>49.092122830440601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-0.05</v>
      </c>
      <c r="AM256" t="s">
        <v>3110</v>
      </c>
      <c r="AN256">
        <v>-5.36</v>
      </c>
      <c r="AO256" t="s">
        <v>3110</v>
      </c>
      <c r="AP256">
        <v>0.177567715541703</v>
      </c>
      <c r="AQ256">
        <f>(Table2[[#This Row],[Sharpe Ratio]]-AVERAGE(Table2[Sharpe Ratio]))/_xlfn.STDEV.P(Table2[Sharpe Ratio])</f>
        <v>1.3038098012365946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-0.13098951126783487</v>
      </c>
      <c r="AS256">
        <f>_xlfn.RANK.AVG(Table2[[#This Row],[1Y Return vs Nifty Z-Score]],Table2[1Y Return vs Nifty Z-Score])</f>
        <v>369</v>
      </c>
      <c r="AT256">
        <f>_xlfn.RANK.AVG(Table2[[#This Row],[6M Return vs Nifty Z-Score]],Table2[6M Return vs Nifty Z-Score])</f>
        <v>396</v>
      </c>
      <c r="AU256">
        <f>_xlfn.RANK.AVG(Table2[[#This Row],[Sharpe Ratio Z-Score]],Table2[Sharpe Ratio Z-Score])</f>
        <v>75</v>
      </c>
      <c r="AV256">
        <f>(Table2[[#This Row],[Rank 1Y]]+Table2[[#This Row],[Rank 6M]]+Table2[[#This Row],[Rank Sharpe]])/3</f>
        <v>280</v>
      </c>
    </row>
    <row r="257" spans="1:48" x14ac:dyDescent="0.3">
      <c r="A257" t="s">
        <v>1884</v>
      </c>
      <c r="B257" t="s">
        <v>1885</v>
      </c>
      <c r="C257" t="s">
        <v>3072</v>
      </c>
      <c r="D257" t="s">
        <v>133</v>
      </c>
      <c r="E257">
        <v>3649.45572984</v>
      </c>
      <c r="F257">
        <v>676.4</v>
      </c>
      <c r="G257">
        <v>74.494484151504594</v>
      </c>
      <c r="H257">
        <f>(Table2[[#This Row],[1Y Return vs Nifty]]-AVERAGE(Table2[1Y Return vs Nifty]))/_xlfn.STDEV.P(Table2[1Y Return vs Nifty])</f>
        <v>0.61270453651001</v>
      </c>
      <c r="I257">
        <v>-4.9006578045817202</v>
      </c>
      <c r="J257">
        <f>(Table2[[#This Row],[1M Return vs Nifty]]-AVERAGE(Table2[1M Return vs Nifty]))/_xlfn.STDEV.P(Table2[1M Return vs Nifty])</f>
        <v>-0.45706786995884408</v>
      </c>
      <c r="K257">
        <v>2.84198626879245</v>
      </c>
      <c r="L257">
        <f>(Table2[[#This Row],[6M Return vs Nifty]]-AVERAGE(Table2[6M Return vs Nifty]))/_xlfn.STDEV.P(Table2[6M Return vs Nifty])</f>
        <v>-0.13184570821949002</v>
      </c>
      <c r="M257">
        <v>-0.532528231737603</v>
      </c>
      <c r="N257">
        <f>(Table2[[#This Row],[1W Return vs Nifty]]-AVERAGE(Table2[1W Return vs Nifty]))/_xlfn.STDEV.P(Table2[1W Return vs Nifty])</f>
        <v>-5.3865452467215524E-2</v>
      </c>
      <c r="O257">
        <v>703.44</v>
      </c>
      <c r="P257">
        <v>716.67347471676101</v>
      </c>
      <c r="Q257">
        <v>626.99436961908202</v>
      </c>
      <c r="R257">
        <v>39.060813321437003</v>
      </c>
      <c r="S257" s="1">
        <f>(Table2[[#This Row],[Close Price]]-Table2[[#This Row],[20D EMA]])/Table2[[#This Row],[20D EMA]]</f>
        <v>-3.8439667917661881E-2</v>
      </c>
      <c r="T257" s="1">
        <f>(Table2[[#This Row],[Close Price]]-Table2[[#This Row],[50D EMA]])/Table2[[#This Row],[50D EMA]]</f>
        <v>-5.6195012286003258E-2</v>
      </c>
      <c r="U257" s="1">
        <f>(Table2[[#This Row],[Close Price]]-Table2[[#This Row],[200D EMA]])/Table2[[#This Row],[200D EMA]]</f>
        <v>7.8797566253957535E-2</v>
      </c>
      <c r="V257">
        <v>0.45380611531939902</v>
      </c>
      <c r="W257">
        <v>662</v>
      </c>
      <c r="X257">
        <v>677.8</v>
      </c>
      <c r="Y257">
        <v>675.7</v>
      </c>
      <c r="Z257">
        <v>700</v>
      </c>
      <c r="AA257">
        <v>659</v>
      </c>
      <c r="AB257">
        <v>748.9</v>
      </c>
      <c r="AC257" s="1">
        <f>(Table2[[#This Row],[Close Price]]/Table2[[#This Row],[Day Low]])-1</f>
        <v>2.1752265861027187E-2</v>
      </c>
      <c r="AD257" s="1">
        <f>(Table2[[#This Row],[Day High]]/Table2[[#This Row],[Close Price]])-1</f>
        <v>2.0697811945593614E-3</v>
      </c>
      <c r="AE257" s="1">
        <f>(Table2[[#This Row],[Close Price]]/Table2[[#This Row],[Current Week Low]])-1</f>
        <v>1.0359627053424525E-3</v>
      </c>
      <c r="AF257" s="1">
        <f>(Table2[[#This Row],[Current Week High]]/Table2[[#This Row],[Close Price]])-1</f>
        <v>3.4890597279716218E-2</v>
      </c>
      <c r="AG257" s="1">
        <f>(Table2[[#This Row],[Close Price]]/Table2[[#This Row],[Current Month Low]])-1</f>
        <v>2.6403641881638906E-2</v>
      </c>
      <c r="AH257" s="1">
        <f>(Table2[[#This Row],[Current Month High]]/Table2[[#This Row],[Close Price]])-1</f>
        <v>0.10718509757539918</v>
      </c>
      <c r="AI257">
        <v>27.600957007177499</v>
      </c>
      <c r="AJ257">
        <v>109.74756690997501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0.03</v>
      </c>
      <c r="AM257" t="s">
        <v>3111</v>
      </c>
      <c r="AN257">
        <v>-9.3800000000000008</v>
      </c>
      <c r="AO257" t="s">
        <v>3110</v>
      </c>
      <c r="AP257">
        <v>6.0763794462137997E-2</v>
      </c>
      <c r="AQ257">
        <f>(Table2[[#This Row],[Sharpe Ratio]]-AVERAGE(Table2[Sharpe Ratio]))/_xlfn.STDEV.P(Table2[Sharpe Ratio])</f>
        <v>-2.7129411820196857E-2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141</v>
      </c>
      <c r="AT257">
        <f>_xlfn.RANK.AVG(Table2[[#This Row],[6M Return vs Nifty Z-Score]],Table2[6M Return vs Nifty Z-Score])</f>
        <v>348</v>
      </c>
      <c r="AU257">
        <f>_xlfn.RANK.AVG(Table2[[#This Row],[Sharpe Ratio Z-Score]],Table2[Sharpe Ratio Z-Score])</f>
        <v>352</v>
      </c>
      <c r="AV257">
        <f>(Table2[[#This Row],[Rank 1Y]]+Table2[[#This Row],[Rank 6M]]+Table2[[#This Row],[Rank Sharpe]])/3</f>
        <v>280.33333333333331</v>
      </c>
    </row>
    <row r="258" spans="1:48" x14ac:dyDescent="0.3">
      <c r="A258" t="s">
        <v>890</v>
      </c>
      <c r="B258" t="s">
        <v>891</v>
      </c>
      <c r="C258" t="s">
        <v>3069</v>
      </c>
      <c r="D258" t="s">
        <v>54</v>
      </c>
      <c r="E258">
        <v>16488.125</v>
      </c>
      <c r="F258">
        <v>6595.25</v>
      </c>
      <c r="G258">
        <v>39.774061620899801</v>
      </c>
      <c r="H258">
        <f>(Table2[[#This Row],[1Y Return vs Nifty]]-AVERAGE(Table2[1Y Return vs Nifty]))/_xlfn.STDEV.P(Table2[1Y Return vs Nifty])</f>
        <v>8.8729674884539936E-2</v>
      </c>
      <c r="I258">
        <v>-2.5474132011538901</v>
      </c>
      <c r="J258">
        <f>(Table2[[#This Row],[1M Return vs Nifty]]-AVERAGE(Table2[1M Return vs Nifty]))/_xlfn.STDEV.P(Table2[1M Return vs Nifty])</f>
        <v>-0.23452708645228382</v>
      </c>
      <c r="K258">
        <v>9.3941503125424699</v>
      </c>
      <c r="L258">
        <f>(Table2[[#This Row],[6M Return vs Nifty]]-AVERAGE(Table2[6M Return vs Nifty]))/_xlfn.STDEV.P(Table2[6M Return vs Nifty])</f>
        <v>8.7372167626388469E-2</v>
      </c>
      <c r="M258">
        <v>-5.7189253137146601</v>
      </c>
      <c r="N258">
        <f>(Table2[[#This Row],[1W Return vs Nifty]]-AVERAGE(Table2[1W Return vs Nifty]))/_xlfn.STDEV.P(Table2[1W Return vs Nifty])</f>
        <v>-1.0367838631411277</v>
      </c>
      <c r="O258">
        <v>6780.22</v>
      </c>
      <c r="P258">
        <v>6560.6424312773897</v>
      </c>
      <c r="Q258">
        <v>5696.2831166428005</v>
      </c>
      <c r="R258">
        <v>40.1825968793027</v>
      </c>
      <c r="S258" s="1">
        <f>(Table2[[#This Row],[Close Price]]-Table2[[#This Row],[20D EMA]])/Table2[[#This Row],[20D EMA]]</f>
        <v>-2.7280825695921409E-2</v>
      </c>
      <c r="T258" s="1">
        <f>(Table2[[#This Row],[Close Price]]-Table2[[#This Row],[50D EMA]])/Table2[[#This Row],[50D EMA]]</f>
        <v>5.2750274207326369E-3</v>
      </c>
      <c r="U258" s="1">
        <f>(Table2[[#This Row],[Close Price]]-Table2[[#This Row],[200D EMA]])/Table2[[#This Row],[200D EMA]]</f>
        <v>0.15781639798251823</v>
      </c>
      <c r="V258">
        <v>0.62497328752070103</v>
      </c>
      <c r="W258">
        <v>6464.65</v>
      </c>
      <c r="X258">
        <v>6584.95</v>
      </c>
      <c r="Y258">
        <v>6501</v>
      </c>
      <c r="Z258">
        <v>7196.4</v>
      </c>
      <c r="AA258">
        <v>6501</v>
      </c>
      <c r="AB258">
        <v>7250.05</v>
      </c>
      <c r="AC258" s="1">
        <f>(Table2[[#This Row],[Close Price]]/Table2[[#This Row],[Day Low]])-1</f>
        <v>2.0202176451934895E-2</v>
      </c>
      <c r="AD258" s="1">
        <f>(Table2[[#This Row],[Day High]]/Table2[[#This Row],[Close Price]])-1</f>
        <v>-1.5617300329783257E-3</v>
      </c>
      <c r="AE258" s="1">
        <f>(Table2[[#This Row],[Close Price]]/Table2[[#This Row],[Current Week Low]])-1</f>
        <v>1.449776957391169E-2</v>
      </c>
      <c r="AF258" s="1">
        <f>(Table2[[#This Row],[Current Week High]]/Table2[[#This Row],[Close Price]])-1</f>
        <v>9.1148932944164374E-2</v>
      </c>
      <c r="AG258" s="1">
        <f>(Table2[[#This Row],[Close Price]]/Table2[[#This Row],[Current Month Low]])-1</f>
        <v>1.449776957391169E-2</v>
      </c>
      <c r="AH258" s="1">
        <f>(Table2[[#This Row],[Current Month High]]/Table2[[#This Row],[Close Price]])-1</f>
        <v>9.9283575300405547E-2</v>
      </c>
      <c r="AI258">
        <v>15.8617101850647</v>
      </c>
      <c r="AJ258">
        <v>71.6674108901789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-0.06</v>
      </c>
      <c r="AM258" t="s">
        <v>3110</v>
      </c>
      <c r="AN258">
        <v>-8.0500000000000007</v>
      </c>
      <c r="AO258" t="s">
        <v>3110</v>
      </c>
      <c r="AP258">
        <v>8.1783525476176996E-2</v>
      </c>
      <c r="AQ258">
        <f>(Table2[[#This Row],[Sharpe Ratio]]-AVERAGE(Table2[Sharpe Ratio]))/_xlfn.STDEV.P(Table2[Sharpe Ratio])</f>
        <v>0.21238296067484719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-0.8828261464076359</v>
      </c>
      <c r="AS258">
        <f>_xlfn.RANK.AVG(Table2[[#This Row],[1Y Return vs Nifty Z-Score]],Table2[1Y Return vs Nifty Z-Score])</f>
        <v>274</v>
      </c>
      <c r="AT258">
        <f>_xlfn.RANK.AVG(Table2[[#This Row],[6M Return vs Nifty Z-Score]],Table2[6M Return vs Nifty Z-Score])</f>
        <v>288</v>
      </c>
      <c r="AU258">
        <f>_xlfn.RANK.AVG(Table2[[#This Row],[Sharpe Ratio Z-Score]],Table2[Sharpe Ratio Z-Score])</f>
        <v>288</v>
      </c>
      <c r="AV258">
        <f>(Table2[[#This Row],[Rank 1Y]]+Table2[[#This Row],[Rank 6M]]+Table2[[#This Row],[Rank Sharpe]])/3</f>
        <v>283.33333333333331</v>
      </c>
    </row>
    <row r="259" spans="1:48" x14ac:dyDescent="0.3">
      <c r="A259" t="s">
        <v>943</v>
      </c>
      <c r="B259" t="s">
        <v>944</v>
      </c>
      <c r="C259" t="s">
        <v>3074</v>
      </c>
      <c r="D259" t="s">
        <v>812</v>
      </c>
      <c r="E259">
        <v>15262.097490300001</v>
      </c>
      <c r="F259">
        <v>370.95</v>
      </c>
      <c r="G259">
        <v>29.039485593072101</v>
      </c>
      <c r="H259">
        <f>(Table2[[#This Row],[1Y Return vs Nifty]]-AVERAGE(Table2[1Y Return vs Nifty]))/_xlfn.STDEV.P(Table2[1Y Return vs Nifty])</f>
        <v>-7.3268583743539381E-2</v>
      </c>
      <c r="I259">
        <v>2.3094870620575798</v>
      </c>
      <c r="J259">
        <f>(Table2[[#This Row],[1M Return vs Nifty]]-AVERAGE(Table2[1M Return vs Nifty]))/_xlfn.STDEV.P(Table2[1M Return vs Nifty])</f>
        <v>0.22477849887185888</v>
      </c>
      <c r="K259">
        <v>-11.640161259182401</v>
      </c>
      <c r="L259">
        <f>(Table2[[#This Row],[6M Return vs Nifty]]-AVERAGE(Table2[6M Return vs Nifty]))/_xlfn.STDEV.P(Table2[6M Return vs Nifty])</f>
        <v>-0.61637961145678988</v>
      </c>
      <c r="M259">
        <v>0.36956140924471997</v>
      </c>
      <c r="N259">
        <f>(Table2[[#This Row],[1W Return vs Nifty]]-AVERAGE(Table2[1W Return vs Nifty]))/_xlfn.STDEV.P(Table2[1W Return vs Nifty])</f>
        <v>0.1170972606040601</v>
      </c>
      <c r="O259">
        <v>368.14</v>
      </c>
      <c r="P259">
        <v>357.39682351024402</v>
      </c>
      <c r="Q259">
        <v>326.56919691563297</v>
      </c>
      <c r="R259">
        <v>49.604683436910697</v>
      </c>
      <c r="S259" s="1">
        <f>(Table2[[#This Row],[Close Price]]-Table2[[#This Row],[20D EMA]])/Table2[[#This Row],[20D EMA]]</f>
        <v>7.6329657195632165E-3</v>
      </c>
      <c r="T259" s="1">
        <f>(Table2[[#This Row],[Close Price]]-Table2[[#This Row],[50D EMA]])/Table2[[#This Row],[50D EMA]]</f>
        <v>3.7921927667517438E-2</v>
      </c>
      <c r="U259" s="1">
        <f>(Table2[[#This Row],[Close Price]]-Table2[[#This Row],[200D EMA]])/Table2[[#This Row],[200D EMA]]</f>
        <v>0.13590015072925726</v>
      </c>
      <c r="V259">
        <v>1.7805405973442601</v>
      </c>
      <c r="W259">
        <v>362</v>
      </c>
      <c r="X259">
        <v>372</v>
      </c>
      <c r="Y259">
        <v>369.9</v>
      </c>
      <c r="Z259">
        <v>393</v>
      </c>
      <c r="AA259">
        <v>336</v>
      </c>
      <c r="AB259">
        <v>409.25</v>
      </c>
      <c r="AC259" s="1">
        <f>(Table2[[#This Row],[Close Price]]/Table2[[#This Row],[Day Low]])-1</f>
        <v>2.4723756906077421E-2</v>
      </c>
      <c r="AD259" s="1">
        <f>(Table2[[#This Row],[Day High]]/Table2[[#This Row],[Close Price]])-1</f>
        <v>2.8305701577031606E-3</v>
      </c>
      <c r="AE259" s="1">
        <f>(Table2[[#This Row],[Close Price]]/Table2[[#This Row],[Current Week Low]])-1</f>
        <v>2.8386050283861763E-3</v>
      </c>
      <c r="AF259" s="1">
        <f>(Table2[[#This Row],[Current Week High]]/Table2[[#This Row],[Close Price]])-1</f>
        <v>5.9441973311767038E-2</v>
      </c>
      <c r="AG259" s="1">
        <f>(Table2[[#This Row],[Close Price]]/Table2[[#This Row],[Current Month Low]])-1</f>
        <v>0.10401785714285716</v>
      </c>
      <c r="AH259" s="1">
        <f>(Table2[[#This Row],[Current Month High]]/Table2[[#This Row],[Close Price]])-1</f>
        <v>0.10324841622860226</v>
      </c>
      <c r="AI259">
        <v>13.4133474017409</v>
      </c>
      <c r="AJ259">
        <v>64.969538729329798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0.09</v>
      </c>
      <c r="AM259" t="s">
        <v>3111</v>
      </c>
      <c r="AN259">
        <v>5.59</v>
      </c>
      <c r="AO259" t="s">
        <v>3111</v>
      </c>
      <c r="AP259">
        <v>0.20826877103861999</v>
      </c>
      <c r="AQ259">
        <f>(Table2[[#This Row],[Sharpe Ratio]]-AVERAGE(Table2[Sharpe Ratio]))/_xlfn.STDEV.P(Table2[Sharpe Ratio])</f>
        <v>1.6536374291571125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1.3058649934327022</v>
      </c>
      <c r="AS259">
        <f>_xlfn.RANK.AVG(Table2[[#This Row],[1Y Return vs Nifty Z-Score]],Table2[1Y Return vs Nifty Z-Score])</f>
        <v>308</v>
      </c>
      <c r="AT259">
        <f>_xlfn.RANK.AVG(Table2[[#This Row],[6M Return vs Nifty Z-Score]],Table2[6M Return vs Nifty Z-Score])</f>
        <v>517</v>
      </c>
      <c r="AU259">
        <f>_xlfn.RANK.AVG(Table2[[#This Row],[Sharpe Ratio Z-Score]],Table2[Sharpe Ratio Z-Score])</f>
        <v>34</v>
      </c>
      <c r="AV259">
        <f>(Table2[[#This Row],[Rank 1Y]]+Table2[[#This Row],[Rank 6M]]+Table2[[#This Row],[Rank Sharpe]])/3</f>
        <v>286.33333333333331</v>
      </c>
    </row>
    <row r="260" spans="1:48" x14ac:dyDescent="0.3">
      <c r="A260" t="s">
        <v>1128</v>
      </c>
      <c r="B260" t="s">
        <v>1129</v>
      </c>
      <c r="C260" t="s">
        <v>3074</v>
      </c>
      <c r="D260" t="s">
        <v>130</v>
      </c>
      <c r="E260">
        <v>10641.51568807</v>
      </c>
      <c r="F260">
        <v>1251.3499999999999</v>
      </c>
      <c r="G260">
        <v>42.3395312179237</v>
      </c>
      <c r="H260">
        <f>(Table2[[#This Row],[1Y Return vs Nifty]]-AVERAGE(Table2[1Y Return vs Nifty]))/_xlfn.STDEV.P(Table2[1Y Return vs Nifty])</f>
        <v>0.12744583900725612</v>
      </c>
      <c r="I260">
        <v>29.2004034146265</v>
      </c>
      <c r="J260">
        <f>(Table2[[#This Row],[1M Return vs Nifty]]-AVERAGE(Table2[1M Return vs Nifty]))/_xlfn.STDEV.P(Table2[1M Return vs Nifty])</f>
        <v>2.7677889388376213</v>
      </c>
      <c r="K260">
        <v>35.568860171218503</v>
      </c>
      <c r="L260">
        <f>(Table2[[#This Row],[6M Return vs Nifty]]-AVERAGE(Table2[6M Return vs Nifty]))/_xlfn.STDEV.P(Table2[6M Return vs Nifty])</f>
        <v>0.963107918103281</v>
      </c>
      <c r="M260">
        <v>7.3131204255169298</v>
      </c>
      <c r="N260">
        <f>(Table2[[#This Row],[1W Return vs Nifty]]-AVERAGE(Table2[1W Return vs Nifty]))/_xlfn.STDEV.P(Table2[1W Return vs Nifty])</f>
        <v>1.433030438264479</v>
      </c>
      <c r="O260">
        <v>1208.6500000000001</v>
      </c>
      <c r="P260">
        <v>1123.0913334581301</v>
      </c>
      <c r="Q260">
        <v>951.34364995476597</v>
      </c>
      <c r="R260">
        <v>55.633864980629198</v>
      </c>
      <c r="S260" s="1">
        <f>(Table2[[#This Row],[Close Price]]-Table2[[#This Row],[20D EMA]])/Table2[[#This Row],[20D EMA]]</f>
        <v>3.5328672485831145E-2</v>
      </c>
      <c r="T260" s="1">
        <f>(Table2[[#This Row],[Close Price]]-Table2[[#This Row],[50D EMA]])/Table2[[#This Row],[50D EMA]]</f>
        <v>0.1142014569259887</v>
      </c>
      <c r="U260" s="1">
        <f>(Table2[[#This Row],[Close Price]]-Table2[[#This Row],[200D EMA]])/Table2[[#This Row],[200D EMA]]</f>
        <v>0.31535013668246853</v>
      </c>
      <c r="V260">
        <v>0.79606393811478204</v>
      </c>
      <c r="W260">
        <v>1212</v>
      </c>
      <c r="X260">
        <v>1257</v>
      </c>
      <c r="Y260">
        <v>1245</v>
      </c>
      <c r="Z260">
        <v>1366.95</v>
      </c>
      <c r="AA260">
        <v>1138</v>
      </c>
      <c r="AB260">
        <v>1366.95</v>
      </c>
      <c r="AC260" s="1">
        <f>(Table2[[#This Row],[Close Price]]/Table2[[#This Row],[Day Low]])-1</f>
        <v>3.2466996699669792E-2</v>
      </c>
      <c r="AD260" s="1">
        <f>(Table2[[#This Row],[Day High]]/Table2[[#This Row],[Close Price]])-1</f>
        <v>4.5151236664402461E-3</v>
      </c>
      <c r="AE260" s="1">
        <f>(Table2[[#This Row],[Close Price]]/Table2[[#This Row],[Current Week Low]])-1</f>
        <v>5.1004016064255531E-3</v>
      </c>
      <c r="AF260" s="1">
        <f>(Table2[[#This Row],[Current Week High]]/Table2[[#This Row],[Close Price]])-1</f>
        <v>9.2380229352299725E-2</v>
      </c>
      <c r="AG260" s="1">
        <f>(Table2[[#This Row],[Close Price]]/Table2[[#This Row],[Current Month Low]])-1</f>
        <v>9.9604569420035149E-2</v>
      </c>
      <c r="AH260" s="1">
        <f>(Table2[[#This Row],[Current Month High]]/Table2[[#This Row],[Close Price]])-1</f>
        <v>9.2380229352299725E-2</v>
      </c>
      <c r="AI260">
        <v>5.0611021443394097</v>
      </c>
      <c r="AJ260">
        <v>87.735372628237499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0.14000000000000001</v>
      </c>
      <c r="AM260" t="s">
        <v>3111</v>
      </c>
      <c r="AN260">
        <v>-2.31</v>
      </c>
      <c r="AO260" t="s">
        <v>3110</v>
      </c>
      <c r="AP260">
        <v>1.0578431877627E-2</v>
      </c>
      <c r="AQ260">
        <f>(Table2[[#This Row],[Sharpe Ratio]]-AVERAGE(Table2[Sharpe Ratio]))/_xlfn.STDEV.P(Table2[Sharpe Ratio])</f>
        <v>-0.59897380169902648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4.6923993325136113</v>
      </c>
      <c r="AS260">
        <f>_xlfn.RANK.AVG(Table2[[#This Row],[1Y Return vs Nifty Z-Score]],Table2[1Y Return vs Nifty Z-Score])</f>
        <v>260</v>
      </c>
      <c r="AT260">
        <f>_xlfn.RANK.AVG(Table2[[#This Row],[6M Return vs Nifty Z-Score]],Table2[6M Return vs Nifty Z-Score])</f>
        <v>104</v>
      </c>
      <c r="AU260">
        <f>_xlfn.RANK.AVG(Table2[[#This Row],[Sharpe Ratio Z-Score]],Table2[Sharpe Ratio Z-Score])</f>
        <v>495</v>
      </c>
      <c r="AV260">
        <f>(Table2[[#This Row],[Rank 1Y]]+Table2[[#This Row],[Rank 6M]]+Table2[[#This Row],[Rank Sharpe]])/3</f>
        <v>286.33333333333331</v>
      </c>
    </row>
    <row r="261" spans="1:48" x14ac:dyDescent="0.3">
      <c r="A261" t="s">
        <v>1209</v>
      </c>
      <c r="B261" t="s">
        <v>1210</v>
      </c>
      <c r="C261" t="s">
        <v>3067</v>
      </c>
      <c r="D261" t="s">
        <v>368</v>
      </c>
      <c r="E261">
        <v>9487.46444505</v>
      </c>
      <c r="F261">
        <v>696.35</v>
      </c>
      <c r="G261">
        <v>56.223916585294397</v>
      </c>
      <c r="H261">
        <f>(Table2[[#This Row],[1Y Return vs Nifty]]-AVERAGE(Table2[1Y Return vs Nifty]))/_xlfn.STDEV.P(Table2[1Y Return vs Nifty])</f>
        <v>0.33697868369571155</v>
      </c>
      <c r="I261">
        <v>22.7461302975534</v>
      </c>
      <c r="J261">
        <f>(Table2[[#This Row],[1M Return vs Nifty]]-AVERAGE(Table2[1M Return vs Nifty]))/_xlfn.STDEV.P(Table2[1M Return vs Nifty])</f>
        <v>2.1574235759057152</v>
      </c>
      <c r="K261">
        <v>28.185109752162798</v>
      </c>
      <c r="L261">
        <f>(Table2[[#This Row],[6M Return vs Nifty]]-AVERAGE(Table2[6M Return vs Nifty]))/_xlfn.STDEV.P(Table2[6M Return vs Nifty])</f>
        <v>0.71606738739716946</v>
      </c>
      <c r="M261">
        <v>6.61345716972225</v>
      </c>
      <c r="N261">
        <f>(Table2[[#This Row],[1W Return vs Nifty]]-AVERAGE(Table2[1W Return vs Nifty]))/_xlfn.STDEV.P(Table2[1W Return vs Nifty])</f>
        <v>1.3004312784773373</v>
      </c>
      <c r="O261">
        <v>679.67</v>
      </c>
      <c r="P261">
        <v>634.30648350498598</v>
      </c>
      <c r="Q261">
        <v>538.85920484685903</v>
      </c>
      <c r="R261">
        <v>51.215897392162702</v>
      </c>
      <c r="S261" s="1">
        <f>(Table2[[#This Row],[Close Price]]-Table2[[#This Row],[20D EMA]])/Table2[[#This Row],[20D EMA]]</f>
        <v>2.4541321523680704E-2</v>
      </c>
      <c r="T261" s="1">
        <f>(Table2[[#This Row],[Close Price]]-Table2[[#This Row],[50D EMA]])/Table2[[#This Row],[50D EMA]]</f>
        <v>9.7813152014748952E-2</v>
      </c>
      <c r="U261" s="1">
        <f>(Table2[[#This Row],[Close Price]]-Table2[[#This Row],[200D EMA]])/Table2[[#This Row],[200D EMA]]</f>
        <v>0.29226705925511481</v>
      </c>
      <c r="V261">
        <v>1.5250169081238201</v>
      </c>
      <c r="W261">
        <v>684.35</v>
      </c>
      <c r="X261">
        <v>718.4</v>
      </c>
      <c r="Y261">
        <v>693.05</v>
      </c>
      <c r="Z261">
        <v>771</v>
      </c>
      <c r="AA261">
        <v>635.5</v>
      </c>
      <c r="AB261">
        <v>793</v>
      </c>
      <c r="AC261" s="1">
        <f>(Table2[[#This Row],[Close Price]]/Table2[[#This Row],[Day Low]])-1</f>
        <v>1.7534887119164067E-2</v>
      </c>
      <c r="AD261" s="1">
        <f>(Table2[[#This Row],[Day High]]/Table2[[#This Row],[Close Price]])-1</f>
        <v>3.1665110935592766E-2</v>
      </c>
      <c r="AE261" s="1">
        <f>(Table2[[#This Row],[Close Price]]/Table2[[#This Row],[Current Week Low]])-1</f>
        <v>4.7615612149196629E-3</v>
      </c>
      <c r="AF261" s="1">
        <f>(Table2[[#This Row],[Current Week High]]/Table2[[#This Row],[Close Price]])-1</f>
        <v>0.10720183815609952</v>
      </c>
      <c r="AG261" s="1">
        <f>(Table2[[#This Row],[Close Price]]/Table2[[#This Row],[Current Month Low]])-1</f>
        <v>9.5751376868607352E-2</v>
      </c>
      <c r="AH261" s="1">
        <f>(Table2[[#This Row],[Current Month High]]/Table2[[#This Row],[Close Price]])-1</f>
        <v>0.13879514611904931</v>
      </c>
      <c r="AI261">
        <v>7.3652856756024798</v>
      </c>
      <c r="AJ261">
        <v>91.396734905415897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0.21</v>
      </c>
      <c r="AM261" t="s">
        <v>3111</v>
      </c>
      <c r="AN261">
        <v>0.27</v>
      </c>
      <c r="AO261" t="s">
        <v>3111</v>
      </c>
      <c r="AP261">
        <v>3.9355936754180004E-3</v>
      </c>
      <c r="AQ261">
        <f>(Table2[[#This Row],[Sharpe Ratio]]-AVERAGE(Table2[Sharpe Ratio]))/_xlfn.STDEV.P(Table2[Sharpe Ratio])</f>
        <v>-0.67466658467751184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3.8362343407984216</v>
      </c>
      <c r="AS261">
        <f>_xlfn.RANK.AVG(Table2[[#This Row],[1Y Return vs Nifty Z-Score]],Table2[1Y Return vs Nifty Z-Score])</f>
        <v>204</v>
      </c>
      <c r="AT261">
        <f>_xlfn.RANK.AVG(Table2[[#This Row],[6M Return vs Nifty Z-Score]],Table2[6M Return vs Nifty Z-Score])</f>
        <v>148</v>
      </c>
      <c r="AU261">
        <f>_xlfn.RANK.AVG(Table2[[#This Row],[Sharpe Ratio Z-Score]],Table2[Sharpe Ratio Z-Score])</f>
        <v>513</v>
      </c>
      <c r="AV261">
        <f>(Table2[[#This Row],[Rank 1Y]]+Table2[[#This Row],[Rank 6M]]+Table2[[#This Row],[Rank Sharpe]])/3</f>
        <v>288.33333333333331</v>
      </c>
    </row>
    <row r="262" spans="1:48" x14ac:dyDescent="0.3">
      <c r="A262" t="s">
        <v>1420</v>
      </c>
      <c r="B262" t="s">
        <v>1421</v>
      </c>
      <c r="C262" t="s">
        <v>622</v>
      </c>
      <c r="D262" t="s">
        <v>622</v>
      </c>
      <c r="E262">
        <v>7292.3607988000003</v>
      </c>
      <c r="F262">
        <v>368.2</v>
      </c>
      <c r="G262">
        <v>35.433735813675902</v>
      </c>
      <c r="H262">
        <f>(Table2[[#This Row],[1Y Return vs Nifty]]-AVERAGE(Table2[1Y Return vs Nifty]))/_xlfn.STDEV.P(Table2[1Y Return vs Nifty])</f>
        <v>2.322869740522052E-2</v>
      </c>
      <c r="I262">
        <v>-5.8874473045678997</v>
      </c>
      <c r="J262">
        <f>(Table2[[#This Row],[1M Return vs Nifty]]-AVERAGE(Table2[1M Return vs Nifty]))/_xlfn.STDEV.P(Table2[1M Return vs Nifty])</f>
        <v>-0.55038622206006294</v>
      </c>
      <c r="K262">
        <v>24.754160353554301</v>
      </c>
      <c r="L262">
        <f>(Table2[[#This Row],[6M Return vs Nifty]]-AVERAGE(Table2[6M Return vs Nifty]))/_xlfn.STDEV.P(Table2[6M Return vs Nifty])</f>
        <v>0.6012770014612302</v>
      </c>
      <c r="M262">
        <v>-3.9056608666606301</v>
      </c>
      <c r="N262">
        <f>(Table2[[#This Row],[1W Return vs Nifty]]-AVERAGE(Table2[1W Return vs Nifty]))/_xlfn.STDEV.P(Table2[1W Return vs Nifty])</f>
        <v>-0.6931366297614483</v>
      </c>
      <c r="O262">
        <v>387.9</v>
      </c>
      <c r="P262">
        <v>386.130757318939</v>
      </c>
      <c r="Q262">
        <v>335.30775384436703</v>
      </c>
      <c r="R262">
        <v>31.211300569245001</v>
      </c>
      <c r="S262" s="1">
        <f>(Table2[[#This Row],[Close Price]]-Table2[[#This Row],[20D EMA]])/Table2[[#This Row],[20D EMA]]</f>
        <v>-5.07862851250322E-2</v>
      </c>
      <c r="T262" s="1">
        <f>(Table2[[#This Row],[Close Price]]-Table2[[#This Row],[50D EMA]])/Table2[[#This Row],[50D EMA]]</f>
        <v>-4.6437008653336678E-2</v>
      </c>
      <c r="U262" s="1">
        <f>(Table2[[#This Row],[Close Price]]-Table2[[#This Row],[200D EMA]])/Table2[[#This Row],[200D EMA]]</f>
        <v>9.8095692027747997E-2</v>
      </c>
      <c r="V262">
        <v>1.05635942980845</v>
      </c>
      <c r="W262">
        <v>361.45</v>
      </c>
      <c r="X262">
        <v>373.6</v>
      </c>
      <c r="Y262">
        <v>365.9</v>
      </c>
      <c r="Z262">
        <v>388.45</v>
      </c>
      <c r="AA262">
        <v>359</v>
      </c>
      <c r="AB262">
        <v>408</v>
      </c>
      <c r="AC262" s="1">
        <f>(Table2[[#This Row],[Close Price]]/Table2[[#This Row],[Day Low]])-1</f>
        <v>1.8674782127541922E-2</v>
      </c>
      <c r="AD262" s="1">
        <f>(Table2[[#This Row],[Day High]]/Table2[[#This Row],[Close Price]])-1</f>
        <v>1.4665942422596556E-2</v>
      </c>
      <c r="AE262" s="1">
        <f>(Table2[[#This Row],[Close Price]]/Table2[[#This Row],[Current Week Low]])-1</f>
        <v>6.2858704564088264E-3</v>
      </c>
      <c r="AF262" s="1">
        <f>(Table2[[#This Row],[Current Week High]]/Table2[[#This Row],[Close Price]])-1</f>
        <v>5.4997284084736586E-2</v>
      </c>
      <c r="AG262" s="1">
        <f>(Table2[[#This Row],[Close Price]]/Table2[[#This Row],[Current Month Low]])-1</f>
        <v>2.5626740947075177E-2</v>
      </c>
      <c r="AH262" s="1">
        <f>(Table2[[#This Row],[Current Month High]]/Table2[[#This Row],[Close Price]])-1</f>
        <v>0.10809342748506245</v>
      </c>
      <c r="AI262">
        <v>19.9813631522896</v>
      </c>
      <c r="AJ262">
        <v>74.535315985130097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-0.13</v>
      </c>
      <c r="AM262" t="s">
        <v>3110</v>
      </c>
      <c r="AN262">
        <v>-9.0399999999999991</v>
      </c>
      <c r="AO262" t="s">
        <v>3110</v>
      </c>
      <c r="AP262">
        <v>4.0871991354641E-2</v>
      </c>
      <c r="AQ262">
        <f>(Table2[[#This Row],[Sharpe Ratio]]-AVERAGE(Table2[Sharpe Ratio]))/_xlfn.STDEV.P(Table2[Sharpe Ratio])</f>
        <v>-0.25378944625635663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-0.87280659921141712</v>
      </c>
      <c r="AS262">
        <f>_xlfn.RANK.AVG(Table2[[#This Row],[1Y Return vs Nifty Z-Score]],Table2[1Y Return vs Nifty Z-Score])</f>
        <v>288</v>
      </c>
      <c r="AT262">
        <f>_xlfn.RANK.AVG(Table2[[#This Row],[6M Return vs Nifty Z-Score]],Table2[6M Return vs Nifty Z-Score])</f>
        <v>168</v>
      </c>
      <c r="AU262">
        <f>_xlfn.RANK.AVG(Table2[[#This Row],[Sharpe Ratio Z-Score]],Table2[Sharpe Ratio Z-Score])</f>
        <v>411</v>
      </c>
      <c r="AV262">
        <f>(Table2[[#This Row],[Rank 1Y]]+Table2[[#This Row],[Rank 6M]]+Table2[[#This Row],[Rank Sharpe]])/3</f>
        <v>289</v>
      </c>
    </row>
    <row r="263" spans="1:48" x14ac:dyDescent="0.3">
      <c r="A263" t="s">
        <v>695</v>
      </c>
      <c r="B263" t="s">
        <v>696</v>
      </c>
      <c r="C263" t="s">
        <v>3069</v>
      </c>
      <c r="D263" t="s">
        <v>54</v>
      </c>
      <c r="E263">
        <v>24642.683781632</v>
      </c>
      <c r="F263">
        <v>186.76</v>
      </c>
      <c r="G263">
        <v>67.263118949471107</v>
      </c>
      <c r="H263">
        <f>(Table2[[#This Row],[1Y Return vs Nifty]]-AVERAGE(Table2[1Y Return vs Nifty]))/_xlfn.STDEV.P(Table2[1Y Return vs Nifty])</f>
        <v>0.50357413702368969</v>
      </c>
      <c r="I263">
        <v>20.793561478036299</v>
      </c>
      <c r="J263">
        <f>(Table2[[#This Row],[1M Return vs Nifty]]-AVERAGE(Table2[1M Return vs Nifty]))/_xlfn.STDEV.P(Table2[1M Return vs Nifty])</f>
        <v>1.9727737548404223</v>
      </c>
      <c r="K263">
        <v>25.963503249464299</v>
      </c>
      <c r="L263">
        <f>(Table2[[#This Row],[6M Return vs Nifty]]-AVERAGE(Table2[6M Return vs Nifty]))/_xlfn.STDEV.P(Table2[6M Return vs Nifty])</f>
        <v>0.64173837865516303</v>
      </c>
      <c r="M263">
        <v>8.4028899758812994</v>
      </c>
      <c r="N263">
        <f>(Table2[[#This Row],[1W Return vs Nifty]]-AVERAGE(Table2[1W Return vs Nifty]))/_xlfn.STDEV.P(Table2[1W Return vs Nifty])</f>
        <v>1.6395619740327825</v>
      </c>
      <c r="O263">
        <v>172.05</v>
      </c>
      <c r="P263">
        <v>161.46485230556999</v>
      </c>
      <c r="Q263">
        <v>140.97253532423699</v>
      </c>
      <c r="R263">
        <v>73.700837111382796</v>
      </c>
      <c r="S263" s="1">
        <f>(Table2[[#This Row],[Close Price]]-Table2[[#This Row],[20D EMA]])/Table2[[#This Row],[20D EMA]]</f>
        <v>8.5498401627433759E-2</v>
      </c>
      <c r="T263" s="1">
        <f>(Table2[[#This Row],[Close Price]]-Table2[[#This Row],[50D EMA]])/Table2[[#This Row],[50D EMA]]</f>
        <v>0.1566603959514315</v>
      </c>
      <c r="U263" s="1">
        <f>(Table2[[#This Row],[Close Price]]-Table2[[#This Row],[200D EMA]])/Table2[[#This Row],[200D EMA]]</f>
        <v>0.324797057600275</v>
      </c>
      <c r="V263">
        <v>1.0825161274792201</v>
      </c>
      <c r="W263">
        <v>181.68</v>
      </c>
      <c r="X263">
        <v>188.6</v>
      </c>
      <c r="Y263">
        <v>181.95</v>
      </c>
      <c r="Z263">
        <v>193.25</v>
      </c>
      <c r="AA263">
        <v>166</v>
      </c>
      <c r="AB263">
        <v>193.25</v>
      </c>
      <c r="AC263" s="1">
        <f>(Table2[[#This Row],[Close Price]]/Table2[[#This Row],[Day Low]])-1</f>
        <v>2.7961250550418315E-2</v>
      </c>
      <c r="AD263" s="1">
        <f>(Table2[[#This Row],[Day High]]/Table2[[#This Row],[Close Price]])-1</f>
        <v>9.8522167487684609E-3</v>
      </c>
      <c r="AE263" s="1">
        <f>(Table2[[#This Row],[Close Price]]/Table2[[#This Row],[Current Week Low]])-1</f>
        <v>2.6435834020335225E-2</v>
      </c>
      <c r="AF263" s="1">
        <f>(Table2[[#This Row],[Current Week High]]/Table2[[#This Row],[Close Price]])-1</f>
        <v>3.4750481901906216E-2</v>
      </c>
      <c r="AG263" s="1">
        <f>(Table2[[#This Row],[Close Price]]/Table2[[#This Row],[Current Month Low]])-1</f>
        <v>0.12506024096385526</v>
      </c>
      <c r="AH263" s="1">
        <f>(Table2[[#This Row],[Current Month High]]/Table2[[#This Row],[Close Price]])-1</f>
        <v>3.4750481901906216E-2</v>
      </c>
      <c r="AI263">
        <v>3.0456306500215198</v>
      </c>
      <c r="AJ263">
        <v>112.388571428571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0.09</v>
      </c>
      <c r="AM263" t="s">
        <v>3111</v>
      </c>
      <c r="AN263">
        <v>12.16</v>
      </c>
      <c r="AO263" t="s">
        <v>3111</v>
      </c>
      <c r="AQ263">
        <f>(Table2[[#This Row],[Sharpe Ratio]]-AVERAGE(Table2[Sharpe Ratio]))/_xlfn.STDEV.P(Table2[Sharpe Ratio])</f>
        <v>-0.71951127739723697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4.03813696715482</v>
      </c>
      <c r="AS263">
        <f>_xlfn.RANK.AVG(Table2[[#This Row],[1Y Return vs Nifty Z-Score]],Table2[1Y Return vs Nifty Z-Score])</f>
        <v>167</v>
      </c>
      <c r="AT263">
        <f>_xlfn.RANK.AVG(Table2[[#This Row],[6M Return vs Nifty Z-Score]],Table2[6M Return vs Nifty Z-Score])</f>
        <v>160</v>
      </c>
      <c r="AU263">
        <f>_xlfn.RANK.AVG(Table2[[#This Row],[Sharpe Ratio Z-Score]],Table2[Sharpe Ratio Z-Score])</f>
        <v>542.5</v>
      </c>
      <c r="AV263">
        <f>(Table2[[#This Row],[Rank 1Y]]+Table2[[#This Row],[Rank 6M]]+Table2[[#This Row],[Rank Sharpe]])/3</f>
        <v>289.83333333333331</v>
      </c>
    </row>
    <row r="264" spans="1:48" x14ac:dyDescent="0.3">
      <c r="A264" t="s">
        <v>707</v>
      </c>
      <c r="B264" t="s">
        <v>708</v>
      </c>
      <c r="C264" t="s">
        <v>3074</v>
      </c>
      <c r="D264" t="s">
        <v>315</v>
      </c>
      <c r="E264">
        <v>23479.298213189999</v>
      </c>
      <c r="F264">
        <v>375.45</v>
      </c>
      <c r="G264">
        <v>65.486011174684293</v>
      </c>
      <c r="H264">
        <f>(Table2[[#This Row],[1Y Return vs Nifty]]-AVERAGE(Table2[1Y Return vs Nifty]))/_xlfn.STDEV.P(Table2[1Y Return vs Nifty])</f>
        <v>0.4767553447245268</v>
      </c>
      <c r="I264">
        <v>-6.6317979272611298</v>
      </c>
      <c r="J264">
        <f>(Table2[[#This Row],[1M Return vs Nifty]]-AVERAGE(Table2[1M Return vs Nifty]))/_xlfn.STDEV.P(Table2[1M Return vs Nifty])</f>
        <v>-0.62077770220473527</v>
      </c>
      <c r="K264">
        <v>-15.9431962832974</v>
      </c>
      <c r="L264">
        <f>(Table2[[#This Row],[6M Return vs Nifty]]-AVERAGE(Table2[6M Return vs Nifty]))/_xlfn.STDEV.P(Table2[6M Return vs Nifty])</f>
        <v>-0.76034764879198224</v>
      </c>
      <c r="M264">
        <v>-6.5334554719455502</v>
      </c>
      <c r="N264">
        <f>(Table2[[#This Row],[1W Return vs Nifty]]-AVERAGE(Table2[1W Return vs Nifty]))/_xlfn.STDEV.P(Table2[1W Return vs Nifty])</f>
        <v>-1.1911524307458821</v>
      </c>
      <c r="O264">
        <v>405.93</v>
      </c>
      <c r="P264">
        <v>421.78541203814001</v>
      </c>
      <c r="Q264">
        <v>378.08362745935102</v>
      </c>
      <c r="R264">
        <v>30.801404932415799</v>
      </c>
      <c r="S264" s="1">
        <f>(Table2[[#This Row],[Close Price]]-Table2[[#This Row],[20D EMA]])/Table2[[#This Row],[20D EMA]]</f>
        <v>-7.5086837632104095E-2</v>
      </c>
      <c r="T264" s="1">
        <f>(Table2[[#This Row],[Close Price]]-Table2[[#This Row],[50D EMA]])/Table2[[#This Row],[50D EMA]]</f>
        <v>-0.10985541632234103</v>
      </c>
      <c r="U264" s="1">
        <f>(Table2[[#This Row],[Close Price]]-Table2[[#This Row],[200D EMA]])/Table2[[#This Row],[200D EMA]]</f>
        <v>-6.9657273366966468E-3</v>
      </c>
      <c r="V264">
        <v>1.8831072957227899</v>
      </c>
      <c r="W264">
        <v>373.6</v>
      </c>
      <c r="X264">
        <v>382.9</v>
      </c>
      <c r="Y264">
        <v>373.1</v>
      </c>
      <c r="Z264">
        <v>398.95</v>
      </c>
      <c r="AA264">
        <v>356.65</v>
      </c>
      <c r="AB264">
        <v>444.9</v>
      </c>
      <c r="AC264" s="1">
        <f>(Table2[[#This Row],[Close Price]]/Table2[[#This Row],[Day Low]])-1</f>
        <v>4.9518201284795005E-3</v>
      </c>
      <c r="AD264" s="1">
        <f>(Table2[[#This Row],[Day High]]/Table2[[#This Row],[Close Price]])-1</f>
        <v>1.984285524037821E-2</v>
      </c>
      <c r="AE264" s="1">
        <f>(Table2[[#This Row],[Close Price]]/Table2[[#This Row],[Current Week Low]])-1</f>
        <v>6.2985794693111163E-3</v>
      </c>
      <c r="AF264" s="1">
        <f>(Table2[[#This Row],[Current Week High]]/Table2[[#This Row],[Close Price]])-1</f>
        <v>6.2591556798508474E-2</v>
      </c>
      <c r="AG264" s="1">
        <f>(Table2[[#This Row],[Close Price]]/Table2[[#This Row],[Current Month Low]])-1</f>
        <v>5.2712743586148969E-2</v>
      </c>
      <c r="AH264" s="1">
        <f>(Table2[[#This Row],[Current Month High]]/Table2[[#This Row],[Close Price]])-1</f>
        <v>0.18497802636835803</v>
      </c>
      <c r="AI264">
        <v>27.737504769171998</v>
      </c>
      <c r="AJ264">
        <v>91.733723482077494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-0.25</v>
      </c>
      <c r="AM264" t="s">
        <v>3110</v>
      </c>
      <c r="AN264">
        <v>-11.13</v>
      </c>
      <c r="AO264" t="s">
        <v>3110</v>
      </c>
      <c r="AP264">
        <v>0.14673423802402399</v>
      </c>
      <c r="AQ264">
        <f>(Table2[[#This Row],[Sharpe Ratio]]-AVERAGE(Table2[Sharpe Ratio]))/_xlfn.STDEV.P(Table2[Sharpe Ratio])</f>
        <v>0.95247327140186522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173</v>
      </c>
      <c r="AT264">
        <f>_xlfn.RANK.AVG(Table2[[#This Row],[6M Return vs Nifty Z-Score]],Table2[6M Return vs Nifty Z-Score])</f>
        <v>572</v>
      </c>
      <c r="AU264">
        <f>_xlfn.RANK.AVG(Table2[[#This Row],[Sharpe Ratio Z-Score]],Table2[Sharpe Ratio Z-Score])</f>
        <v>125</v>
      </c>
      <c r="AV264">
        <f>(Table2[[#This Row],[Rank 1Y]]+Table2[[#This Row],[Rank 6M]]+Table2[[#This Row],[Rank Sharpe]])/3</f>
        <v>290</v>
      </c>
    </row>
    <row r="265" spans="1:48" x14ac:dyDescent="0.3">
      <c r="A265" t="s">
        <v>1291</v>
      </c>
      <c r="B265" t="s">
        <v>1292</v>
      </c>
      <c r="C265" t="s">
        <v>3068</v>
      </c>
      <c r="D265" t="s">
        <v>46</v>
      </c>
      <c r="E265">
        <v>8555.5266966599993</v>
      </c>
      <c r="F265">
        <v>5412.1</v>
      </c>
      <c r="G265">
        <v>19.067282412055501</v>
      </c>
      <c r="H265">
        <f>(Table2[[#This Row],[1Y Return vs Nifty]]-AVERAGE(Table2[1Y Return vs Nifty]))/_xlfn.STDEV.P(Table2[1Y Return vs Nifty])</f>
        <v>-0.22376167688687412</v>
      </c>
      <c r="I265">
        <v>-3.80802529548858</v>
      </c>
      <c r="J265">
        <f>(Table2[[#This Row],[1M Return vs Nifty]]-AVERAGE(Table2[1M Return vs Nifty]))/_xlfn.STDEV.P(Table2[1M Return vs Nifty])</f>
        <v>-0.3537401944999749</v>
      </c>
      <c r="K265">
        <v>-8.3153210767187797</v>
      </c>
      <c r="L265">
        <f>(Table2[[#This Row],[6M Return vs Nifty]]-AVERAGE(Table2[6M Return vs Nifty]))/_xlfn.STDEV.P(Table2[6M Return vs Nifty])</f>
        <v>-0.50513935595342718</v>
      </c>
      <c r="M265">
        <v>-6.4486484841191398</v>
      </c>
      <c r="N265">
        <f>(Table2[[#This Row],[1W Return vs Nifty]]-AVERAGE(Table2[1W Return vs Nifty]))/_xlfn.STDEV.P(Table2[1W Return vs Nifty])</f>
        <v>-1.175079934103068</v>
      </c>
      <c r="O265">
        <v>5742.32</v>
      </c>
      <c r="P265">
        <v>5536.3511023875099</v>
      </c>
      <c r="Q265">
        <v>4865.7162295935696</v>
      </c>
      <c r="R265">
        <v>29.2658581494392</v>
      </c>
      <c r="S265" s="1">
        <f>(Table2[[#This Row],[Close Price]]-Table2[[#This Row],[20D EMA]])/Table2[[#This Row],[20D EMA]]</f>
        <v>-5.7506373730478164E-2</v>
      </c>
      <c r="T265" s="1">
        <f>(Table2[[#This Row],[Close Price]]-Table2[[#This Row],[50D EMA]])/Table2[[#This Row],[50D EMA]]</f>
        <v>-2.2442778662272185E-2</v>
      </c>
      <c r="U265" s="1">
        <f>(Table2[[#This Row],[Close Price]]-Table2[[#This Row],[200D EMA]])/Table2[[#This Row],[200D EMA]]</f>
        <v>0.11229256796425835</v>
      </c>
      <c r="V265">
        <v>0.93132400275358196</v>
      </c>
      <c r="W265">
        <v>5360</v>
      </c>
      <c r="X265">
        <v>5543.6</v>
      </c>
      <c r="Y265">
        <v>5365.7</v>
      </c>
      <c r="Z265">
        <v>5629.95</v>
      </c>
      <c r="AA265">
        <v>5365.7</v>
      </c>
      <c r="AB265">
        <v>6280.2</v>
      </c>
      <c r="AC265" s="1">
        <f>(Table2[[#This Row],[Close Price]]/Table2[[#This Row],[Day Low]])-1</f>
        <v>9.720149253731325E-3</v>
      </c>
      <c r="AD265" s="1">
        <f>(Table2[[#This Row],[Day High]]/Table2[[#This Row],[Close Price]])-1</f>
        <v>2.4297407660612391E-2</v>
      </c>
      <c r="AE265" s="1">
        <f>(Table2[[#This Row],[Close Price]]/Table2[[#This Row],[Current Week Low]])-1</f>
        <v>8.6475203608105122E-3</v>
      </c>
      <c r="AF265" s="1">
        <f>(Table2[[#This Row],[Current Week High]]/Table2[[#This Row],[Close Price]])-1</f>
        <v>4.0252397405812879E-2</v>
      </c>
      <c r="AG265" s="1">
        <f>(Table2[[#This Row],[Close Price]]/Table2[[#This Row],[Current Month Low]])-1</f>
        <v>8.6475203608105122E-3</v>
      </c>
      <c r="AH265" s="1">
        <f>(Table2[[#This Row],[Current Month High]]/Table2[[#This Row],[Close Price]])-1</f>
        <v>0.1603998447922248</v>
      </c>
      <c r="AI265">
        <v>16.276158111250201</v>
      </c>
      <c r="AJ265">
        <v>66.154029034606694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7.0000000000000007E-2</v>
      </c>
      <c r="AM265" t="s">
        <v>3111</v>
      </c>
      <c r="AN265">
        <v>-13.75</v>
      </c>
      <c r="AO265" t="s">
        <v>3110</v>
      </c>
      <c r="AP265">
        <v>0.203716558278384</v>
      </c>
      <c r="AQ265">
        <f>(Table2[[#This Row],[Sharpe Ratio]]-AVERAGE(Table2[Sharpe Ratio]))/_xlfn.STDEV.P(Table2[Sharpe Ratio])</f>
        <v>1.6017665808775547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-0.65595458056578959</v>
      </c>
      <c r="AS265">
        <f>_xlfn.RANK.AVG(Table2[[#This Row],[1Y Return vs Nifty Z-Score]],Table2[1Y Return vs Nifty Z-Score])</f>
        <v>355</v>
      </c>
      <c r="AT265">
        <f>_xlfn.RANK.AVG(Table2[[#This Row],[6M Return vs Nifty Z-Score]],Table2[6M Return vs Nifty Z-Score])</f>
        <v>479</v>
      </c>
      <c r="AU265">
        <f>_xlfn.RANK.AVG(Table2[[#This Row],[Sharpe Ratio Z-Score]],Table2[Sharpe Ratio Z-Score])</f>
        <v>36</v>
      </c>
      <c r="AV265">
        <f>(Table2[[#This Row],[Rank 1Y]]+Table2[[#This Row],[Rank 6M]]+Table2[[#This Row],[Rank Sharpe]])/3</f>
        <v>290</v>
      </c>
    </row>
    <row r="266" spans="1:48" x14ac:dyDescent="0.3">
      <c r="A266" t="s">
        <v>1090</v>
      </c>
      <c r="B266" t="s">
        <v>1091</v>
      </c>
      <c r="C266" t="s">
        <v>3072</v>
      </c>
      <c r="D266" t="s">
        <v>116</v>
      </c>
      <c r="E266">
        <v>11522.73</v>
      </c>
      <c r="F266">
        <v>362.35</v>
      </c>
      <c r="G266">
        <v>84.205264009517606</v>
      </c>
      <c r="H266">
        <f>(Table2[[#This Row],[1Y Return vs Nifty]]-AVERAGE(Table2[1Y Return vs Nifty]))/_xlfn.STDEV.P(Table2[1Y Return vs Nifty])</f>
        <v>0.75925242278336114</v>
      </c>
      <c r="I266">
        <v>-9.5726013992772998</v>
      </c>
      <c r="J266">
        <f>(Table2[[#This Row],[1M Return vs Nifty]]-AVERAGE(Table2[1M Return vs Nifty]))/_xlfn.STDEV.P(Table2[1M Return vs Nifty])</f>
        <v>-0.8988825400307715</v>
      </c>
      <c r="K266">
        <v>-21.728229503482599</v>
      </c>
      <c r="L266">
        <f>(Table2[[#This Row],[6M Return vs Nifty]]-AVERAGE(Table2[6M Return vs Nifty]))/_xlfn.STDEV.P(Table2[6M Return vs Nifty])</f>
        <v>-0.95389938006106367</v>
      </c>
      <c r="M266">
        <v>-3.6705923316926601</v>
      </c>
      <c r="N266">
        <f>(Table2[[#This Row],[1W Return vs Nifty]]-AVERAGE(Table2[1W Return vs Nifty]))/_xlfn.STDEV.P(Table2[1W Return vs Nifty])</f>
        <v>-0.6485867838591588</v>
      </c>
      <c r="O266">
        <v>385.66</v>
      </c>
      <c r="P266">
        <v>395.13374364439301</v>
      </c>
      <c r="Q266">
        <v>375.05064096386201</v>
      </c>
      <c r="R266">
        <v>26.107901279741</v>
      </c>
      <c r="S266" s="1">
        <f>(Table2[[#This Row],[Close Price]]-Table2[[#This Row],[20D EMA]])/Table2[[#This Row],[20D EMA]]</f>
        <v>-6.0441839962661413E-2</v>
      </c>
      <c r="T266" s="1">
        <f>(Table2[[#This Row],[Close Price]]-Table2[[#This Row],[50D EMA]])/Table2[[#This Row],[50D EMA]]</f>
        <v>-8.2968726846819857E-2</v>
      </c>
      <c r="U266" s="1">
        <f>(Table2[[#This Row],[Close Price]]-Table2[[#This Row],[200D EMA]])/Table2[[#This Row],[200D EMA]]</f>
        <v>-3.3863802848655193E-2</v>
      </c>
      <c r="V266">
        <v>0.58890592409085396</v>
      </c>
      <c r="W266">
        <v>356</v>
      </c>
      <c r="X266">
        <v>367.95</v>
      </c>
      <c r="Y266">
        <v>361.55</v>
      </c>
      <c r="Z266">
        <v>374</v>
      </c>
      <c r="AA266">
        <v>361.55</v>
      </c>
      <c r="AB266">
        <v>412.35</v>
      </c>
      <c r="AC266" s="1">
        <f>(Table2[[#This Row],[Close Price]]/Table2[[#This Row],[Day Low]])-1</f>
        <v>1.783707865168549E-2</v>
      </c>
      <c r="AD266" s="1">
        <f>(Table2[[#This Row],[Day High]]/Table2[[#This Row],[Close Price]])-1</f>
        <v>1.5454670898302547E-2</v>
      </c>
      <c r="AE266" s="1">
        <f>(Table2[[#This Row],[Close Price]]/Table2[[#This Row],[Current Week Low]])-1</f>
        <v>2.2126953395105176E-3</v>
      </c>
      <c r="AF266" s="1">
        <f>(Table2[[#This Row],[Current Week High]]/Table2[[#This Row],[Close Price]])-1</f>
        <v>3.2151234993790467E-2</v>
      </c>
      <c r="AG266" s="1">
        <f>(Table2[[#This Row],[Close Price]]/Table2[[#This Row],[Current Month Low]])-1</f>
        <v>2.2126953395105176E-3</v>
      </c>
      <c r="AH266" s="1">
        <f>(Table2[[#This Row],[Current Month High]]/Table2[[#This Row],[Close Price]])-1</f>
        <v>0.13798813302056012</v>
      </c>
      <c r="AI266">
        <v>36.443305918835001</v>
      </c>
      <c r="AJ266">
        <v>118.14705882352899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-0.02</v>
      </c>
      <c r="AM266" t="s">
        <v>3110</v>
      </c>
      <c r="AN266">
        <v>-9.98</v>
      </c>
      <c r="AO266" t="s">
        <v>3110</v>
      </c>
      <c r="AP266">
        <v>0.15338181433781001</v>
      </c>
      <c r="AQ266">
        <f>(Table2[[#This Row],[Sharpe Ratio]]-AVERAGE(Table2[Sharpe Ratio]))/_xlfn.STDEV.P(Table2[Sharpe Ratio])</f>
        <v>1.0282200434796496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120</v>
      </c>
      <c r="AT266">
        <f>_xlfn.RANK.AVG(Table2[[#This Row],[6M Return vs Nifty Z-Score]],Table2[6M Return vs Nifty Z-Score])</f>
        <v>641</v>
      </c>
      <c r="AU266">
        <f>_xlfn.RANK.AVG(Table2[[#This Row],[Sharpe Ratio Z-Score]],Table2[Sharpe Ratio Z-Score])</f>
        <v>110</v>
      </c>
      <c r="AV266">
        <f>(Table2[[#This Row],[Rank 1Y]]+Table2[[#This Row],[Rank 6M]]+Table2[[#This Row],[Rank Sharpe]])/3</f>
        <v>290.33333333333331</v>
      </c>
    </row>
    <row r="267" spans="1:48" x14ac:dyDescent="0.3">
      <c r="A267" t="s">
        <v>772</v>
      </c>
      <c r="B267" t="s">
        <v>773</v>
      </c>
      <c r="C267" t="s">
        <v>3065</v>
      </c>
      <c r="D267" t="s">
        <v>416</v>
      </c>
      <c r="E267">
        <v>20297.83218238</v>
      </c>
      <c r="F267">
        <v>4123.8500000000004</v>
      </c>
      <c r="G267">
        <v>48.289929827080897</v>
      </c>
      <c r="H267">
        <f>(Table2[[#This Row],[1Y Return vs Nifty]]-AVERAGE(Table2[1Y Return vs Nifty]))/_xlfn.STDEV.P(Table2[1Y Return vs Nifty])</f>
        <v>0.21724484088003726</v>
      </c>
      <c r="I267">
        <v>5.7573030924649604</v>
      </c>
      <c r="J267">
        <f>(Table2[[#This Row],[1M Return vs Nifty]]-AVERAGE(Table2[1M Return vs Nifty]))/_xlfn.STDEV.P(Table2[1M Return vs Nifty])</f>
        <v>0.55083031672185501</v>
      </c>
      <c r="K267">
        <v>33.304347135296297</v>
      </c>
      <c r="L267">
        <f>(Table2[[#This Row],[6M Return vs Nifty]]-AVERAGE(Table2[6M Return vs Nifty]))/_xlfn.STDEV.P(Table2[6M Return vs Nifty])</f>
        <v>0.887343371574002</v>
      </c>
      <c r="M267">
        <v>5.2881835212082704</v>
      </c>
      <c r="N267">
        <f>(Table2[[#This Row],[1W Return vs Nifty]]-AVERAGE(Table2[1W Return vs Nifty]))/_xlfn.STDEV.P(Table2[1W Return vs Nifty])</f>
        <v>1.0492673495078237</v>
      </c>
      <c r="O267">
        <v>4158.71</v>
      </c>
      <c r="P267">
        <v>3919.8112371738498</v>
      </c>
      <c r="Q267">
        <v>3276.11882677535</v>
      </c>
      <c r="R267">
        <v>46.1509098997184</v>
      </c>
      <c r="S267" s="1">
        <f>(Table2[[#This Row],[Close Price]]-Table2[[#This Row],[20D EMA]])/Table2[[#This Row],[20D EMA]]</f>
        <v>-8.3824070444920833E-3</v>
      </c>
      <c r="T267" s="1">
        <f>(Table2[[#This Row],[Close Price]]-Table2[[#This Row],[50D EMA]])/Table2[[#This Row],[50D EMA]]</f>
        <v>5.2053211361591162E-2</v>
      </c>
      <c r="U267" s="1">
        <f>(Table2[[#This Row],[Close Price]]-Table2[[#This Row],[200D EMA]])/Table2[[#This Row],[200D EMA]]</f>
        <v>0.25876081364822268</v>
      </c>
      <c r="V267">
        <v>2.2825476225536199</v>
      </c>
      <c r="W267">
        <v>4091.15</v>
      </c>
      <c r="X267">
        <v>4253.8999999999996</v>
      </c>
      <c r="Y267">
        <v>4080</v>
      </c>
      <c r="Z267">
        <v>4400.1000000000004</v>
      </c>
      <c r="AA267">
        <v>3850</v>
      </c>
      <c r="AB267">
        <v>4525</v>
      </c>
      <c r="AC267" s="1">
        <f>(Table2[[#This Row],[Close Price]]/Table2[[#This Row],[Day Low]])-1</f>
        <v>7.9928626425334048E-3</v>
      </c>
      <c r="AD267" s="1">
        <f>(Table2[[#This Row],[Day High]]/Table2[[#This Row],[Close Price]])-1</f>
        <v>3.1536064599827718E-2</v>
      </c>
      <c r="AE267" s="1">
        <f>(Table2[[#This Row],[Close Price]]/Table2[[#This Row],[Current Week Low]])-1</f>
        <v>1.0747549019607838E-2</v>
      </c>
      <c r="AF267" s="1">
        <f>(Table2[[#This Row],[Current Week High]]/Table2[[#This Row],[Close Price]])-1</f>
        <v>6.6988372515974115E-2</v>
      </c>
      <c r="AG267" s="1">
        <f>(Table2[[#This Row],[Close Price]]/Table2[[#This Row],[Current Month Low]])-1</f>
        <v>7.1129870129870154E-2</v>
      </c>
      <c r="AH267" s="1">
        <f>(Table2[[#This Row],[Current Month High]]/Table2[[#This Row],[Close Price]])-1</f>
        <v>9.7275604107811775E-2</v>
      </c>
      <c r="AI267">
        <v>15.2284621341906</v>
      </c>
      <c r="AJ267">
        <v>91.080717488789205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0.17</v>
      </c>
      <c r="AM267" t="s">
        <v>3111</v>
      </c>
      <c r="AN267">
        <v>2.2799999999999998</v>
      </c>
      <c r="AO267" t="s">
        <v>3111</v>
      </c>
      <c r="AP267">
        <v>1.8371883564900001E-3</v>
      </c>
      <c r="AQ267">
        <f>(Table2[[#This Row],[Sharpe Ratio]]-AVERAGE(Table2[Sharpe Ratio]))/_xlfn.STDEV.P(Table2[Sharpe Ratio])</f>
        <v>-0.69857716831233496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2.0061087103713833</v>
      </c>
      <c r="AS267">
        <f>_xlfn.RANK.AVG(Table2[[#This Row],[1Y Return vs Nifty Z-Score]],Table2[1Y Return vs Nifty Z-Score])</f>
        <v>241</v>
      </c>
      <c r="AT267">
        <f>_xlfn.RANK.AVG(Table2[[#This Row],[6M Return vs Nifty Z-Score]],Table2[6M Return vs Nifty Z-Score])</f>
        <v>115</v>
      </c>
      <c r="AU267">
        <f>_xlfn.RANK.AVG(Table2[[#This Row],[Sharpe Ratio Z-Score]],Table2[Sharpe Ratio Z-Score])</f>
        <v>516</v>
      </c>
      <c r="AV267">
        <f>(Table2[[#This Row],[Rank 1Y]]+Table2[[#This Row],[Rank 6M]]+Table2[[#This Row],[Rank Sharpe]])/3</f>
        <v>290.66666666666669</v>
      </c>
    </row>
    <row r="268" spans="1:48" x14ac:dyDescent="0.3">
      <c r="A268" t="s">
        <v>542</v>
      </c>
      <c r="B268" t="s">
        <v>543</v>
      </c>
      <c r="C268" t="s">
        <v>3070</v>
      </c>
      <c r="D268" t="s">
        <v>212</v>
      </c>
      <c r="E268">
        <v>35926.698007679901</v>
      </c>
      <c r="F268">
        <v>2554.1</v>
      </c>
      <c r="G268">
        <v>29.1558064321793</v>
      </c>
      <c r="H268">
        <f>(Table2[[#This Row],[1Y Return vs Nifty]]-AVERAGE(Table2[1Y Return vs Nifty]))/_xlfn.STDEV.P(Table2[1Y Return vs Nifty])</f>
        <v>-7.1513155925181787E-2</v>
      </c>
      <c r="I268">
        <v>-2.6970259949197701</v>
      </c>
      <c r="J268">
        <f>(Table2[[#This Row],[1M Return vs Nifty]]-AVERAGE(Table2[1M Return vs Nifty]))/_xlfn.STDEV.P(Table2[1M Return vs Nifty])</f>
        <v>-0.24867561495576604</v>
      </c>
      <c r="K268">
        <v>28.718693490625</v>
      </c>
      <c r="L268">
        <f>(Table2[[#This Row],[6M Return vs Nifty]]-AVERAGE(Table2[6M Return vs Nifty]))/_xlfn.STDEV.P(Table2[6M Return vs Nifty])</f>
        <v>0.73391967145943482</v>
      </c>
      <c r="M268">
        <v>2.5103554255258498</v>
      </c>
      <c r="N268">
        <f>(Table2[[#This Row],[1W Return vs Nifty]]-AVERAGE(Table2[1W Return vs Nifty]))/_xlfn.STDEV.P(Table2[1W Return vs Nifty])</f>
        <v>0.52281742024543054</v>
      </c>
      <c r="O268">
        <v>2561.1</v>
      </c>
      <c r="P268">
        <v>2501.1048561028701</v>
      </c>
      <c r="Q268">
        <v>2117.6112570134401</v>
      </c>
      <c r="R268">
        <v>49.647277218447599</v>
      </c>
      <c r="S268" s="1">
        <f>(Table2[[#This Row],[Close Price]]-Table2[[#This Row],[20D EMA]])/Table2[[#This Row],[20D EMA]]</f>
        <v>-2.7332005778766938E-3</v>
      </c>
      <c r="T268" s="1">
        <f>(Table2[[#This Row],[Close Price]]-Table2[[#This Row],[50D EMA]])/Table2[[#This Row],[50D EMA]]</f>
        <v>2.1188693375976588E-2</v>
      </c>
      <c r="U268" s="1">
        <f>(Table2[[#This Row],[Close Price]]-Table2[[#This Row],[200D EMA]])/Table2[[#This Row],[200D EMA]]</f>
        <v>0.20612316899096911</v>
      </c>
      <c r="V268">
        <v>0.53840051058883798</v>
      </c>
      <c r="W268">
        <v>2495.1</v>
      </c>
      <c r="X268">
        <v>2582.9499999999998</v>
      </c>
      <c r="Y268">
        <v>2513.9499999999998</v>
      </c>
      <c r="Z268">
        <v>2592</v>
      </c>
      <c r="AA268">
        <v>2416.5500000000002</v>
      </c>
      <c r="AB268">
        <v>2628.1</v>
      </c>
      <c r="AC268" s="1">
        <f>(Table2[[#This Row],[Close Price]]/Table2[[#This Row],[Day Low]])-1</f>
        <v>2.3646346839806043E-2</v>
      </c>
      <c r="AD268" s="1">
        <f>(Table2[[#This Row],[Day High]]/Table2[[#This Row],[Close Price]])-1</f>
        <v>1.1295563995145086E-2</v>
      </c>
      <c r="AE268" s="1">
        <f>(Table2[[#This Row],[Close Price]]/Table2[[#This Row],[Current Week Low]])-1</f>
        <v>1.5970882475785153E-2</v>
      </c>
      <c r="AF268" s="1">
        <f>(Table2[[#This Row],[Current Week High]]/Table2[[#This Row],[Close Price]])-1</f>
        <v>1.4838886496221892E-2</v>
      </c>
      <c r="AG268" s="1">
        <f>(Table2[[#This Row],[Close Price]]/Table2[[#This Row],[Current Month Low]])-1</f>
        <v>5.6919989240859836E-2</v>
      </c>
      <c r="AH268" s="1">
        <f>(Table2[[#This Row],[Current Month High]]/Table2[[#This Row],[Close Price]])-1</f>
        <v>2.8973023765709982E-2</v>
      </c>
      <c r="AI268">
        <v>20.1145704588703</v>
      </c>
      <c r="AJ268">
        <v>65.491380149995095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0.11</v>
      </c>
      <c r="AM268" t="s">
        <v>3111</v>
      </c>
      <c r="AN268">
        <v>0.49</v>
      </c>
      <c r="AO268" t="s">
        <v>3111</v>
      </c>
      <c r="AP268">
        <v>3.5361102405286997E-2</v>
      </c>
      <c r="AQ268">
        <f>(Table2[[#This Row],[Sharpe Ratio]]-AVERAGE(Table2[Sharpe Ratio]))/_xlfn.STDEV.P(Table2[Sharpe Ratio])</f>
        <v>-0.31658406936237665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0.61996425146154088</v>
      </c>
      <c r="AS268">
        <f>_xlfn.RANK.AVG(Table2[[#This Row],[1Y Return vs Nifty Z-Score]],Table2[1Y Return vs Nifty Z-Score])</f>
        <v>307</v>
      </c>
      <c r="AT268">
        <f>_xlfn.RANK.AVG(Table2[[#This Row],[6M Return vs Nifty Z-Score]],Table2[6M Return vs Nifty Z-Score])</f>
        <v>142</v>
      </c>
      <c r="AU268">
        <f>_xlfn.RANK.AVG(Table2[[#This Row],[Sharpe Ratio Z-Score]],Table2[Sharpe Ratio Z-Score])</f>
        <v>427</v>
      </c>
      <c r="AV268">
        <f>(Table2[[#This Row],[Rank 1Y]]+Table2[[#This Row],[Rank 6M]]+Table2[[#This Row],[Rank Sharpe]])/3</f>
        <v>292</v>
      </c>
    </row>
    <row r="269" spans="1:48" x14ac:dyDescent="0.3">
      <c r="A269" t="s">
        <v>243</v>
      </c>
      <c r="B269" t="s">
        <v>244</v>
      </c>
      <c r="C269" t="s">
        <v>3066</v>
      </c>
      <c r="D269" t="s">
        <v>27</v>
      </c>
      <c r="E269">
        <v>107825.61634208</v>
      </c>
      <c r="F269">
        <v>15.47</v>
      </c>
      <c r="G269">
        <v>73.564795646281894</v>
      </c>
      <c r="H269">
        <f>(Table2[[#This Row],[1Y Return vs Nifty]]-AVERAGE(Table2[1Y Return vs Nifty]))/_xlfn.STDEV.P(Table2[1Y Return vs Nifty])</f>
        <v>0.59867436722133083</v>
      </c>
      <c r="I269">
        <v>0.383988554936601</v>
      </c>
      <c r="J269">
        <f>(Table2[[#This Row],[1M Return vs Nifty]]-AVERAGE(Table2[1M Return vs Nifty]))/_xlfn.STDEV.P(Table2[1M Return vs Nifty])</f>
        <v>4.268865330661599E-2</v>
      </c>
      <c r="K269">
        <v>-7.3958041098429703</v>
      </c>
      <c r="L269">
        <f>(Table2[[#This Row],[6M Return vs Nifty]]-AVERAGE(Table2[6M Return vs Nifty]))/_xlfn.STDEV.P(Table2[6M Return vs Nifty])</f>
        <v>-0.47437477879436807</v>
      </c>
      <c r="M269">
        <v>0.31051663308474398</v>
      </c>
      <c r="N269">
        <f>(Table2[[#This Row],[1W Return vs Nifty]]-AVERAGE(Table2[1W Return vs Nifty]))/_xlfn.STDEV.P(Table2[1W Return vs Nifty])</f>
        <v>0.10590718074236986</v>
      </c>
      <c r="O269">
        <v>15.93</v>
      </c>
      <c r="P269">
        <v>15.863673847087901</v>
      </c>
      <c r="Q269">
        <v>14.16258971832</v>
      </c>
      <c r="R269">
        <v>40.6557952396617</v>
      </c>
      <c r="S269" s="1">
        <f>(Table2[[#This Row],[Close Price]]-Table2[[#This Row],[20D EMA]])/Table2[[#This Row],[20D EMA]]</f>
        <v>-2.8876333961079668E-2</v>
      </c>
      <c r="T269" s="1">
        <f>(Table2[[#This Row],[Close Price]]-Table2[[#This Row],[50D EMA]])/Table2[[#This Row],[50D EMA]]</f>
        <v>-2.4816057798626945E-2</v>
      </c>
      <c r="U269" s="1">
        <f>(Table2[[#This Row],[Close Price]]-Table2[[#This Row],[200D EMA]])/Table2[[#This Row],[200D EMA]]</f>
        <v>9.2314351236822328E-2</v>
      </c>
      <c r="V269">
        <v>0.44094045288383699</v>
      </c>
      <c r="W269">
        <v>15.48</v>
      </c>
      <c r="X269">
        <v>16.02</v>
      </c>
      <c r="Y269">
        <v>15.42</v>
      </c>
      <c r="Z269">
        <v>16.22</v>
      </c>
      <c r="AA269">
        <v>15.05</v>
      </c>
      <c r="AB269">
        <v>16.420000000000002</v>
      </c>
      <c r="AC269" s="1">
        <f>(Table2[[#This Row],[Close Price]]/Table2[[#This Row],[Day Low]])-1</f>
        <v>-6.4599483204130781E-4</v>
      </c>
      <c r="AD269" s="1">
        <f>(Table2[[#This Row],[Day High]]/Table2[[#This Row],[Close Price]])-1</f>
        <v>3.5552682611506015E-2</v>
      </c>
      <c r="AE269" s="1">
        <f>(Table2[[#This Row],[Close Price]]/Table2[[#This Row],[Current Week Low]])-1</f>
        <v>3.2425421530479781E-3</v>
      </c>
      <c r="AF269" s="1">
        <f>(Table2[[#This Row],[Current Week High]]/Table2[[#This Row],[Close Price]])-1</f>
        <v>4.8480930833871838E-2</v>
      </c>
      <c r="AG269" s="1">
        <f>(Table2[[#This Row],[Close Price]]/Table2[[#This Row],[Current Month Low]])-1</f>
        <v>2.7906976744185963E-2</v>
      </c>
      <c r="AH269" s="1">
        <f>(Table2[[#This Row],[Current Month High]]/Table2[[#This Row],[Close Price]])-1</f>
        <v>6.1409179056237884E-2</v>
      </c>
      <c r="AI269">
        <v>19.8001249219237</v>
      </c>
      <c r="AJ269">
        <v>113.466666666666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-0.04</v>
      </c>
      <c r="AM269" t="s">
        <v>3110</v>
      </c>
      <c r="AN269">
        <v>-3.19</v>
      </c>
      <c r="AO269" t="s">
        <v>3110</v>
      </c>
      <c r="AP269">
        <v>8.8637127538058996E-2</v>
      </c>
      <c r="AQ269">
        <f>(Table2[[#This Row],[Sharpe Ratio]]-AVERAGE(Table2[Sharpe Ratio]))/_xlfn.STDEV.P(Table2[Sharpe Ratio])</f>
        <v>0.29047732300907103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0.56337274548501959</v>
      </c>
      <c r="AS269">
        <f>_xlfn.RANK.AVG(Table2[[#This Row],[1Y Return vs Nifty Z-Score]],Table2[1Y Return vs Nifty Z-Score])</f>
        <v>143</v>
      </c>
      <c r="AT269">
        <f>_xlfn.RANK.AVG(Table2[[#This Row],[6M Return vs Nifty Z-Score]],Table2[6M Return vs Nifty Z-Score])</f>
        <v>469</v>
      </c>
      <c r="AU269">
        <f>_xlfn.RANK.AVG(Table2[[#This Row],[Sharpe Ratio Z-Score]],Table2[Sharpe Ratio Z-Score])</f>
        <v>266</v>
      </c>
      <c r="AV269">
        <f>(Table2[[#This Row],[Rank 1Y]]+Table2[[#This Row],[Rank 6M]]+Table2[[#This Row],[Rank Sharpe]])/3</f>
        <v>292.66666666666669</v>
      </c>
    </row>
    <row r="270" spans="1:48" x14ac:dyDescent="0.3">
      <c r="A270" t="s">
        <v>749</v>
      </c>
      <c r="B270" t="s">
        <v>750</v>
      </c>
      <c r="C270" t="s">
        <v>3064</v>
      </c>
      <c r="D270" t="s">
        <v>751</v>
      </c>
      <c r="E270">
        <v>21379.092834075</v>
      </c>
      <c r="F270">
        <v>1524.65</v>
      </c>
      <c r="G270">
        <v>20.945453254104802</v>
      </c>
      <c r="H270">
        <f>(Table2[[#This Row],[1Y Return vs Nifty]]-AVERAGE(Table2[1Y Return vs Nifty]))/_xlfn.STDEV.P(Table2[1Y Return vs Nifty])</f>
        <v>-0.19541771574399591</v>
      </c>
      <c r="I270">
        <v>9.9781206312129704</v>
      </c>
      <c r="J270">
        <f>(Table2[[#This Row],[1M Return vs Nifty]]-AVERAGE(Table2[1M Return vs Nifty]))/_xlfn.STDEV.P(Table2[1M Return vs Nifty])</f>
        <v>0.94998306129544741</v>
      </c>
      <c r="K270">
        <v>21.578248539385701</v>
      </c>
      <c r="L270">
        <f>(Table2[[#This Row],[6M Return vs Nifty]]-AVERAGE(Table2[6M Return vs Nifty]))/_xlfn.STDEV.P(Table2[6M Return vs Nifty])</f>
        <v>0.49501949064081996</v>
      </c>
      <c r="M270">
        <v>6.1156037039862703</v>
      </c>
      <c r="N270">
        <f>(Table2[[#This Row],[1W Return vs Nifty]]-AVERAGE(Table2[1W Return vs Nifty]))/_xlfn.STDEV.P(Table2[1W Return vs Nifty])</f>
        <v>1.2060788157647893</v>
      </c>
      <c r="O270">
        <v>1469.02</v>
      </c>
      <c r="P270">
        <v>1372.5821074978501</v>
      </c>
      <c r="Q270">
        <v>1215.6416226051599</v>
      </c>
      <c r="R270">
        <v>57.0798196436551</v>
      </c>
      <c r="S270" s="1">
        <f>(Table2[[#This Row],[Close Price]]-Table2[[#This Row],[20D EMA]])/Table2[[#This Row],[20D EMA]]</f>
        <v>3.7868783270479711E-2</v>
      </c>
      <c r="T270" s="1">
        <f>(Table2[[#This Row],[Close Price]]-Table2[[#This Row],[50D EMA]])/Table2[[#This Row],[50D EMA]]</f>
        <v>0.11078965088606782</v>
      </c>
      <c r="U270" s="1">
        <f>(Table2[[#This Row],[Close Price]]-Table2[[#This Row],[200D EMA]])/Table2[[#This Row],[200D EMA]]</f>
        <v>0.25419364691760477</v>
      </c>
      <c r="V270">
        <v>1.4518031729285401</v>
      </c>
      <c r="W270">
        <v>1467</v>
      </c>
      <c r="X270">
        <v>1529.95</v>
      </c>
      <c r="Y270">
        <v>1517.05</v>
      </c>
      <c r="Z270">
        <v>1618.8</v>
      </c>
      <c r="AA270">
        <v>1419.05</v>
      </c>
      <c r="AB270">
        <v>1634</v>
      </c>
      <c r="AC270" s="1">
        <f>(Table2[[#This Row],[Close Price]]/Table2[[#This Row],[Day Low]])-1</f>
        <v>3.9297886843899121E-2</v>
      </c>
      <c r="AD270" s="1">
        <f>(Table2[[#This Row],[Day High]]/Table2[[#This Row],[Close Price]])-1</f>
        <v>3.476207654215635E-3</v>
      </c>
      <c r="AE270" s="1">
        <f>(Table2[[#This Row],[Close Price]]/Table2[[#This Row],[Current Week Low]])-1</f>
        <v>5.0097228173100472E-3</v>
      </c>
      <c r="AF270" s="1">
        <f>(Table2[[#This Row],[Current Week High]]/Table2[[#This Row],[Close Price]])-1</f>
        <v>6.1751877480077377E-2</v>
      </c>
      <c r="AG270" s="1">
        <f>(Table2[[#This Row],[Close Price]]/Table2[[#This Row],[Current Month Low]])-1</f>
        <v>7.4415982523519331E-2</v>
      </c>
      <c r="AH270" s="1">
        <f>(Table2[[#This Row],[Current Month High]]/Table2[[#This Row],[Close Price]])-1</f>
        <v>7.17213786770734E-2</v>
      </c>
      <c r="AI270">
        <v>4.6429715017611102</v>
      </c>
      <c r="AJ270">
        <v>58.022567423974003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7.0000000000000007E-2</v>
      </c>
      <c r="AM270" t="s">
        <v>3111</v>
      </c>
      <c r="AN270">
        <v>4.41</v>
      </c>
      <c r="AO270" t="s">
        <v>3111</v>
      </c>
      <c r="AP270">
        <v>6.5298551664680002E-2</v>
      </c>
      <c r="AQ270">
        <f>(Table2[[#This Row],[Sharpe Ratio]]-AVERAGE(Table2[Sharpe Ratio]))/_xlfn.STDEV.P(Table2[Sharpe Ratio])</f>
        <v>2.4542536576497753E-2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2.4802061885335585</v>
      </c>
      <c r="AS270">
        <f>_xlfn.RANK.AVG(Table2[[#This Row],[1Y Return vs Nifty Z-Score]],Table2[1Y Return vs Nifty Z-Score])</f>
        <v>345</v>
      </c>
      <c r="AT270">
        <f>_xlfn.RANK.AVG(Table2[[#This Row],[6M Return vs Nifty Z-Score]],Table2[6M Return vs Nifty Z-Score])</f>
        <v>194</v>
      </c>
      <c r="AU270">
        <f>_xlfn.RANK.AVG(Table2[[#This Row],[Sharpe Ratio Z-Score]],Table2[Sharpe Ratio Z-Score])</f>
        <v>342</v>
      </c>
      <c r="AV270">
        <f>(Table2[[#This Row],[Rank 1Y]]+Table2[[#This Row],[Rank 6M]]+Table2[[#This Row],[Rank Sharpe]])/3</f>
        <v>293.66666666666669</v>
      </c>
    </row>
    <row r="271" spans="1:48" x14ac:dyDescent="0.3">
      <c r="A271" t="s">
        <v>1668</v>
      </c>
      <c r="B271" t="s">
        <v>1669</v>
      </c>
      <c r="C271" t="s">
        <v>3068</v>
      </c>
      <c r="D271" t="s">
        <v>46</v>
      </c>
      <c r="E271">
        <v>4816.1662536000003</v>
      </c>
      <c r="F271">
        <v>696</v>
      </c>
      <c r="G271">
        <v>16.416658969408498</v>
      </c>
      <c r="H271">
        <f>(Table2[[#This Row],[1Y Return vs Nifty]]-AVERAGE(Table2[1Y Return vs Nifty]))/_xlfn.STDEV.P(Table2[1Y Return vs Nifty])</f>
        <v>-0.26376291968159993</v>
      </c>
      <c r="I271">
        <v>3.9039327788416398</v>
      </c>
      <c r="J271">
        <f>(Table2[[#This Row],[1M Return vs Nifty]]-AVERAGE(Table2[1M Return vs Nifty]))/_xlfn.STDEV.P(Table2[1M Return vs Nifty])</f>
        <v>0.37556146404043739</v>
      </c>
      <c r="K271">
        <v>3.3951079038747198</v>
      </c>
      <c r="L271">
        <f>(Table2[[#This Row],[6M Return vs Nifty]]-AVERAGE(Table2[6M Return vs Nifty]))/_xlfn.STDEV.P(Table2[6M Return vs Nifty])</f>
        <v>-0.11333973841813924</v>
      </c>
      <c r="M271">
        <v>-1.3516128029438701</v>
      </c>
      <c r="N271">
        <f>(Table2[[#This Row],[1W Return vs Nifty]]-AVERAGE(Table2[1W Return vs Nifty]))/_xlfn.STDEV.P(Table2[1W Return vs Nifty])</f>
        <v>-0.20909716577650286</v>
      </c>
      <c r="O271">
        <v>700.18</v>
      </c>
      <c r="P271">
        <v>648.19973062356598</v>
      </c>
      <c r="Q271">
        <v>597.86141185336805</v>
      </c>
      <c r="R271">
        <v>43.9701789782779</v>
      </c>
      <c r="S271" s="1">
        <f>(Table2[[#This Row],[Close Price]]-Table2[[#This Row],[20D EMA]])/Table2[[#This Row],[20D EMA]]</f>
        <v>-5.9698934559683945E-3</v>
      </c>
      <c r="T271" s="1">
        <f>(Table2[[#This Row],[Close Price]]-Table2[[#This Row],[50D EMA]])/Table2[[#This Row],[50D EMA]]</f>
        <v>7.3743118236797661E-2</v>
      </c>
      <c r="U271" s="1">
        <f>(Table2[[#This Row],[Close Price]]-Table2[[#This Row],[200D EMA]])/Table2[[#This Row],[200D EMA]]</f>
        <v>0.16414939348970978</v>
      </c>
      <c r="V271">
        <v>0.76116019747896702</v>
      </c>
      <c r="W271">
        <v>640.1</v>
      </c>
      <c r="X271">
        <v>695</v>
      </c>
      <c r="Y271">
        <v>690.25</v>
      </c>
      <c r="Z271">
        <v>734</v>
      </c>
      <c r="AA271">
        <v>687.35</v>
      </c>
      <c r="AB271">
        <v>771.7</v>
      </c>
      <c r="AC271" s="1">
        <f>(Table2[[#This Row],[Close Price]]/Table2[[#This Row],[Day Low]])-1</f>
        <v>8.7330104671144992E-2</v>
      </c>
      <c r="AD271" s="1">
        <f>(Table2[[#This Row],[Day High]]/Table2[[#This Row],[Close Price]])-1</f>
        <v>-1.4367816091953589E-3</v>
      </c>
      <c r="AE271" s="1">
        <f>(Table2[[#This Row],[Close Price]]/Table2[[#This Row],[Current Week Low]])-1</f>
        <v>8.3303151032234624E-3</v>
      </c>
      <c r="AF271" s="1">
        <f>(Table2[[#This Row],[Current Week High]]/Table2[[#This Row],[Close Price]])-1</f>
        <v>5.4597701149425193E-2</v>
      </c>
      <c r="AG271" s="1">
        <f>(Table2[[#This Row],[Close Price]]/Table2[[#This Row],[Current Month Low]])-1</f>
        <v>1.2584563904851853E-2</v>
      </c>
      <c r="AH271" s="1">
        <f>(Table2[[#This Row],[Current Month High]]/Table2[[#This Row],[Close Price]])-1</f>
        <v>0.10876436781609211</v>
      </c>
      <c r="AI271">
        <v>41.720505617977501</v>
      </c>
      <c r="AJ271">
        <v>66.842413591095394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0.36</v>
      </c>
      <c r="AM271" t="s">
        <v>3111</v>
      </c>
      <c r="AN271">
        <v>-8.75</v>
      </c>
      <c r="AO271" t="s">
        <v>3110</v>
      </c>
      <c r="AP271">
        <v>0.12668825465540401</v>
      </c>
      <c r="AQ271">
        <f>(Table2[[#This Row],[Sharpe Ratio]]-AVERAGE(Table2[Sharpe Ratio]))/_xlfn.STDEV.P(Table2[Sharpe Ratio])</f>
        <v>0.72405640762717549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0.5134180477913709</v>
      </c>
      <c r="AS271">
        <f>_xlfn.RANK.AVG(Table2[[#This Row],[1Y Return vs Nifty Z-Score]],Table2[1Y Return vs Nifty Z-Score])</f>
        <v>376</v>
      </c>
      <c r="AT271">
        <f>_xlfn.RANK.AVG(Table2[[#This Row],[6M Return vs Nifty Z-Score]],Table2[6M Return vs Nifty Z-Score])</f>
        <v>343</v>
      </c>
      <c r="AU271">
        <f>_xlfn.RANK.AVG(Table2[[#This Row],[Sharpe Ratio Z-Score]],Table2[Sharpe Ratio Z-Score])</f>
        <v>164</v>
      </c>
      <c r="AV271">
        <f>(Table2[[#This Row],[Rank 1Y]]+Table2[[#This Row],[Rank 6M]]+Table2[[#This Row],[Rank Sharpe]])/3</f>
        <v>294.33333333333331</v>
      </c>
    </row>
    <row r="272" spans="1:48" x14ac:dyDescent="0.3">
      <c r="A272" t="s">
        <v>52</v>
      </c>
      <c r="B272" t="s">
        <v>53</v>
      </c>
      <c r="C272" t="s">
        <v>3069</v>
      </c>
      <c r="D272" t="s">
        <v>54</v>
      </c>
      <c r="E272">
        <v>417508.27812969999</v>
      </c>
      <c r="F272">
        <v>1740.1</v>
      </c>
      <c r="G272">
        <v>27.545933481910801</v>
      </c>
      <c r="H272">
        <f>(Table2[[#This Row],[1Y Return vs Nifty]]-AVERAGE(Table2[1Y Return vs Nifty]))/_xlfn.STDEV.P(Table2[1Y Return vs Nifty])</f>
        <v>-9.580816430556599E-2</v>
      </c>
      <c r="I272">
        <v>10.440049510744799</v>
      </c>
      <c r="J272">
        <f>(Table2[[#This Row],[1M Return vs Nifty]]-AVERAGE(Table2[1M Return vs Nifty]))/_xlfn.STDEV.P(Table2[1M Return vs Nifty])</f>
        <v>0.9936665843026099</v>
      </c>
      <c r="K272">
        <v>0.19841812061318501</v>
      </c>
      <c r="L272">
        <f>(Table2[[#This Row],[6M Return vs Nifty]]-AVERAGE(Table2[6M Return vs Nifty]))/_xlfn.STDEV.P(Table2[6M Return vs Nifty])</f>
        <v>-0.22029242448424399</v>
      </c>
      <c r="M272">
        <v>-0.69831687026505596</v>
      </c>
      <c r="N272">
        <f>(Table2[[#This Row],[1W Return vs Nifty]]-AVERAGE(Table2[1W Return vs Nifty]))/_xlfn.STDEV.P(Table2[1W Return vs Nifty])</f>
        <v>-8.5285473440055617E-2</v>
      </c>
      <c r="O272">
        <v>1686.52</v>
      </c>
      <c r="P272">
        <v>1613.7459925698099</v>
      </c>
      <c r="Q272">
        <v>1455.5472068582401</v>
      </c>
      <c r="R272">
        <v>71.818762902551299</v>
      </c>
      <c r="S272" s="1">
        <f>(Table2[[#This Row],[Close Price]]-Table2[[#This Row],[20D EMA]])/Table2[[#This Row],[20D EMA]]</f>
        <v>3.1769560989493115E-2</v>
      </c>
      <c r="T272" s="1">
        <f>(Table2[[#This Row],[Close Price]]-Table2[[#This Row],[50D EMA]])/Table2[[#This Row],[50D EMA]]</f>
        <v>7.8298572397368149E-2</v>
      </c>
      <c r="U272" s="1">
        <f>(Table2[[#This Row],[Close Price]]-Table2[[#This Row],[200D EMA]])/Table2[[#This Row],[200D EMA]]</f>
        <v>0.19549540667661303</v>
      </c>
      <c r="V272">
        <v>1.0140121105883799</v>
      </c>
      <c r="W272">
        <v>1732.6</v>
      </c>
      <c r="X272">
        <v>1753</v>
      </c>
      <c r="Y272">
        <v>1725.6</v>
      </c>
      <c r="Z272">
        <v>1751.85</v>
      </c>
      <c r="AA272">
        <v>1681.3</v>
      </c>
      <c r="AB272">
        <v>1758</v>
      </c>
      <c r="AC272" s="1">
        <f>(Table2[[#This Row],[Close Price]]/Table2[[#This Row],[Day Low]])-1</f>
        <v>4.3287544730463701E-3</v>
      </c>
      <c r="AD272" s="1">
        <f>(Table2[[#This Row],[Day High]]/Table2[[#This Row],[Close Price]])-1</f>
        <v>7.413367047870878E-3</v>
      </c>
      <c r="AE272" s="1">
        <f>(Table2[[#This Row],[Close Price]]/Table2[[#This Row],[Current Week Low]])-1</f>
        <v>8.4028743625406133E-3</v>
      </c>
      <c r="AF272" s="1">
        <f>(Table2[[#This Row],[Current Week High]]/Table2[[#This Row],[Close Price]])-1</f>
        <v>6.7524854893397102E-3</v>
      </c>
      <c r="AG272" s="1">
        <f>(Table2[[#This Row],[Close Price]]/Table2[[#This Row],[Current Month Low]])-1</f>
        <v>3.49729376078034E-2</v>
      </c>
      <c r="AH272" s="1">
        <f>(Table2[[#This Row],[Current Month High]]/Table2[[#This Row],[Close Price]])-1</f>
        <v>1.0286765128440845E-2</v>
      </c>
      <c r="AI272">
        <v>1.3928540531187901</v>
      </c>
      <c r="AJ272">
        <v>62.292319932606297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0.01</v>
      </c>
      <c r="AM272" t="s">
        <v>3111</v>
      </c>
      <c r="AN272">
        <v>1.51</v>
      </c>
      <c r="AO272" t="s">
        <v>3111</v>
      </c>
      <c r="AP272">
        <v>0.118298820991962</v>
      </c>
      <c r="AQ272">
        <f>(Table2[[#This Row],[Sharpe Ratio]]-AVERAGE(Table2[Sharpe Ratio]))/_xlfn.STDEV.P(Table2[Sharpe Ratio])</f>
        <v>0.62846178944301645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1.220742311515761</v>
      </c>
      <c r="AS272">
        <f>_xlfn.RANK.AVG(Table2[[#This Row],[1Y Return vs Nifty Z-Score]],Table2[1Y Return vs Nifty Z-Score])</f>
        <v>316</v>
      </c>
      <c r="AT272">
        <f>_xlfn.RANK.AVG(Table2[[#This Row],[6M Return vs Nifty Z-Score]],Table2[6M Return vs Nifty Z-Score])</f>
        <v>382</v>
      </c>
      <c r="AU272">
        <f>_xlfn.RANK.AVG(Table2[[#This Row],[Sharpe Ratio Z-Score]],Table2[Sharpe Ratio Z-Score])</f>
        <v>189</v>
      </c>
      <c r="AV272">
        <f>(Table2[[#This Row],[Rank 1Y]]+Table2[[#This Row],[Rank 6M]]+Table2[[#This Row],[Rank Sharpe]])/3</f>
        <v>295.66666666666669</v>
      </c>
    </row>
    <row r="273" spans="1:48" x14ac:dyDescent="0.3">
      <c r="A273" t="s">
        <v>1627</v>
      </c>
      <c r="B273" t="s">
        <v>1628</v>
      </c>
      <c r="C273" t="s">
        <v>3077</v>
      </c>
      <c r="D273" t="s">
        <v>347</v>
      </c>
      <c r="E273">
        <v>5221.8733177800004</v>
      </c>
      <c r="F273">
        <v>1920.45</v>
      </c>
      <c r="G273">
        <v>49.341388285929099</v>
      </c>
      <c r="H273">
        <f>(Table2[[#This Row],[1Y Return vs Nifty]]-AVERAGE(Table2[1Y Return vs Nifty]))/_xlfn.STDEV.P(Table2[1Y Return vs Nifty])</f>
        <v>0.23311267198129429</v>
      </c>
      <c r="I273">
        <v>3.0117263627781301</v>
      </c>
      <c r="J273">
        <f>(Table2[[#This Row],[1M Return vs Nifty]]-AVERAGE(Table2[1M Return vs Nifty]))/_xlfn.STDEV.P(Table2[1M Return vs Nifty])</f>
        <v>0.29118761076945388</v>
      </c>
      <c r="K273">
        <v>65.366842148029804</v>
      </c>
      <c r="L273">
        <f>(Table2[[#This Row],[6M Return vs Nifty]]-AVERAGE(Table2[6M Return vs Nifty]))/_xlfn.STDEV.P(Table2[6M Return vs Nifty])</f>
        <v>1.9600686580715254</v>
      </c>
      <c r="M273">
        <v>6.3932739354986996</v>
      </c>
      <c r="N273">
        <f>(Table2[[#This Row],[1W Return vs Nifty]]-AVERAGE(Table2[1W Return vs Nifty]))/_xlfn.STDEV.P(Table2[1W Return vs Nifty])</f>
        <v>1.2587024730620848</v>
      </c>
      <c r="O273">
        <v>1980.04</v>
      </c>
      <c r="P273">
        <v>1881.5929796165999</v>
      </c>
      <c r="Q273">
        <v>1488.0032740788299</v>
      </c>
      <c r="R273">
        <v>41.939628449909698</v>
      </c>
      <c r="S273" s="1">
        <f>(Table2[[#This Row],[Close Price]]-Table2[[#This Row],[20D EMA]])/Table2[[#This Row],[20D EMA]]</f>
        <v>-3.0095351609058362E-2</v>
      </c>
      <c r="T273" s="1">
        <f>(Table2[[#This Row],[Close Price]]-Table2[[#This Row],[50D EMA]])/Table2[[#This Row],[50D EMA]]</f>
        <v>2.0651129550514048E-2</v>
      </c>
      <c r="U273" s="1">
        <f>(Table2[[#This Row],[Close Price]]-Table2[[#This Row],[200D EMA]])/Table2[[#This Row],[200D EMA]]</f>
        <v>0.29062216021593268</v>
      </c>
      <c r="V273">
        <v>0.78767883462973798</v>
      </c>
      <c r="W273">
        <v>1876</v>
      </c>
      <c r="X273">
        <v>1922</v>
      </c>
      <c r="Y273">
        <v>1908</v>
      </c>
      <c r="Z273">
        <v>2015</v>
      </c>
      <c r="AA273">
        <v>1802.4</v>
      </c>
      <c r="AB273">
        <v>2065</v>
      </c>
      <c r="AC273" s="1">
        <f>(Table2[[#This Row],[Close Price]]/Table2[[#This Row],[Day Low]])-1</f>
        <v>2.3694029850746201E-2</v>
      </c>
      <c r="AD273" s="1">
        <f>(Table2[[#This Row],[Day High]]/Table2[[#This Row],[Close Price]])-1</f>
        <v>8.0710250201776468E-4</v>
      </c>
      <c r="AE273" s="1">
        <f>(Table2[[#This Row],[Close Price]]/Table2[[#This Row],[Current Week Low]])-1</f>
        <v>6.525157232704526E-3</v>
      </c>
      <c r="AF273" s="1">
        <f>(Table2[[#This Row],[Current Week High]]/Table2[[#This Row],[Close Price]])-1</f>
        <v>4.9233252623083201E-2</v>
      </c>
      <c r="AG273" s="1">
        <f>(Table2[[#This Row],[Close Price]]/Table2[[#This Row],[Current Month Low]])-1</f>
        <v>6.5496005326231677E-2</v>
      </c>
      <c r="AH273" s="1">
        <f>(Table2[[#This Row],[Current Month High]]/Table2[[#This Row],[Close Price]])-1</f>
        <v>7.5268817204301008E-2</v>
      </c>
      <c r="AI273">
        <v>13.367474394204301</v>
      </c>
      <c r="AJ273">
        <v>110.38524202449101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0.19</v>
      </c>
      <c r="AM273" t="s">
        <v>3111</v>
      </c>
      <c r="AN273">
        <v>-12.77</v>
      </c>
      <c r="AO273" t="s">
        <v>3110</v>
      </c>
      <c r="AP273">
        <v>-3.1476721373519E-2</v>
      </c>
      <c r="AQ273">
        <f>(Table2[[#This Row],[Sharpe Ratio]]-AVERAGE(Table2[Sharpe Ratio]))/_xlfn.STDEV.P(Table2[Sharpe Ratio])</f>
        <v>-1.0781773426052876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2.664894071279071</v>
      </c>
      <c r="AS273">
        <f>_xlfn.RANK.AVG(Table2[[#This Row],[1Y Return vs Nifty Z-Score]],Table2[1Y Return vs Nifty Z-Score])</f>
        <v>231</v>
      </c>
      <c r="AT273">
        <f>_xlfn.RANK.AVG(Table2[[#This Row],[6M Return vs Nifty Z-Score]],Table2[6M Return vs Nifty Z-Score])</f>
        <v>33</v>
      </c>
      <c r="AU273">
        <f>_xlfn.RANK.AVG(Table2[[#This Row],[Sharpe Ratio Z-Score]],Table2[Sharpe Ratio Z-Score])</f>
        <v>628</v>
      </c>
      <c r="AV273">
        <f>(Table2[[#This Row],[Rank 1Y]]+Table2[[#This Row],[Rank 6M]]+Table2[[#This Row],[Rank Sharpe]])/3</f>
        <v>297.33333333333331</v>
      </c>
    </row>
    <row r="274" spans="1:48" x14ac:dyDescent="0.3">
      <c r="A274" t="s">
        <v>1562</v>
      </c>
      <c r="B274" t="s">
        <v>1563</v>
      </c>
      <c r="C274" t="s">
        <v>3075</v>
      </c>
      <c r="D274" t="s">
        <v>70</v>
      </c>
      <c r="E274">
        <v>5991.3919999999998</v>
      </c>
      <c r="F274">
        <v>851.05</v>
      </c>
      <c r="G274">
        <v>95.601901919774804</v>
      </c>
      <c r="H274">
        <f>(Table2[[#This Row],[1Y Return vs Nifty]]-AVERAGE(Table2[1Y Return vs Nifty]))/_xlfn.STDEV.P(Table2[1Y Return vs Nifty])</f>
        <v>0.93124202823124691</v>
      </c>
      <c r="I274">
        <v>-7.6141020892197702</v>
      </c>
      <c r="J274">
        <f>(Table2[[#This Row],[1M Return vs Nifty]]-AVERAGE(Table2[1M Return vs Nifty]))/_xlfn.STDEV.P(Table2[1M Return vs Nifty])</f>
        <v>-0.71367188648358393</v>
      </c>
      <c r="K274">
        <v>-17.486043123442698</v>
      </c>
      <c r="L274">
        <f>(Table2[[#This Row],[6M Return vs Nifty]]-AVERAGE(Table2[6M Return vs Nifty]))/_xlfn.STDEV.P(Table2[6M Return vs Nifty])</f>
        <v>-0.81196717553060216</v>
      </c>
      <c r="M274">
        <v>-4.2454512576168302</v>
      </c>
      <c r="N274">
        <f>(Table2[[#This Row],[1W Return vs Nifty]]-AVERAGE(Table2[1W Return vs Nifty]))/_xlfn.STDEV.P(Table2[1W Return vs Nifty])</f>
        <v>-0.75753320907496668</v>
      </c>
      <c r="O274">
        <v>883.75</v>
      </c>
      <c r="P274">
        <v>886.69897863024801</v>
      </c>
      <c r="Q274">
        <v>784.38088116289805</v>
      </c>
      <c r="R274">
        <v>39.220120982946298</v>
      </c>
      <c r="S274" s="1">
        <f>(Table2[[#This Row],[Close Price]]-Table2[[#This Row],[20D EMA]])/Table2[[#This Row],[20D EMA]]</f>
        <v>-3.7001414427157056E-2</v>
      </c>
      <c r="T274" s="1">
        <f>(Table2[[#This Row],[Close Price]]-Table2[[#This Row],[50D EMA]])/Table2[[#This Row],[50D EMA]]</f>
        <v>-4.0204149874309959E-2</v>
      </c>
      <c r="U274" s="1">
        <f>(Table2[[#This Row],[Close Price]]-Table2[[#This Row],[200D EMA]])/Table2[[#This Row],[200D EMA]]</f>
        <v>8.4995848876709482E-2</v>
      </c>
      <c r="V274">
        <v>0.78829598614949303</v>
      </c>
      <c r="W274">
        <v>832</v>
      </c>
      <c r="X274">
        <v>869</v>
      </c>
      <c r="Y274">
        <v>847.5</v>
      </c>
      <c r="Z274">
        <v>874.55</v>
      </c>
      <c r="AA274">
        <v>836.1</v>
      </c>
      <c r="AB274">
        <v>944.85</v>
      </c>
      <c r="AC274" s="1">
        <f>(Table2[[#This Row],[Close Price]]/Table2[[#This Row],[Day Low]])-1</f>
        <v>2.2896634615384492E-2</v>
      </c>
      <c r="AD274" s="1">
        <f>(Table2[[#This Row],[Day High]]/Table2[[#This Row],[Close Price]])-1</f>
        <v>2.1091592738382126E-2</v>
      </c>
      <c r="AE274" s="1">
        <f>(Table2[[#This Row],[Close Price]]/Table2[[#This Row],[Current Week Low]])-1</f>
        <v>4.1887905604718334E-3</v>
      </c>
      <c r="AF274" s="1">
        <f>(Table2[[#This Row],[Current Week High]]/Table2[[#This Row],[Close Price]])-1</f>
        <v>2.761294871041664E-2</v>
      </c>
      <c r="AG274" s="1">
        <f>(Table2[[#This Row],[Close Price]]/Table2[[#This Row],[Current Month Low]])-1</f>
        <v>1.7880636287525231E-2</v>
      </c>
      <c r="AH274" s="1">
        <f>(Table2[[#This Row],[Current Month High]]/Table2[[#This Row],[Close Price]])-1</f>
        <v>0.1102167910228542</v>
      </c>
      <c r="AI274">
        <v>36.528770655103699</v>
      </c>
      <c r="AJ274">
        <v>126.941489361702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-0.23</v>
      </c>
      <c r="AM274" t="s">
        <v>3110</v>
      </c>
      <c r="AN274">
        <v>-10.52</v>
      </c>
      <c r="AO274" t="s">
        <v>3110</v>
      </c>
      <c r="AP274">
        <v>0.110921297310593</v>
      </c>
      <c r="AQ274">
        <f>(Table2[[#This Row],[Sharpe Ratio]]-AVERAGE(Table2[Sharpe Ratio]))/_xlfn.STDEV.P(Table2[Sharpe Ratio])</f>
        <v>0.54439752625701832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101</v>
      </c>
      <c r="AT274">
        <f>_xlfn.RANK.AVG(Table2[[#This Row],[6M Return vs Nifty Z-Score]],Table2[6M Return vs Nifty Z-Score])</f>
        <v>589</v>
      </c>
      <c r="AU274">
        <f>_xlfn.RANK.AVG(Table2[[#This Row],[Sharpe Ratio Z-Score]],Table2[Sharpe Ratio Z-Score])</f>
        <v>206</v>
      </c>
      <c r="AV274">
        <f>(Table2[[#This Row],[Rank 1Y]]+Table2[[#This Row],[Rank 6M]]+Table2[[#This Row],[Rank Sharpe]])/3</f>
        <v>298.66666666666669</v>
      </c>
    </row>
    <row r="275" spans="1:48" x14ac:dyDescent="0.3">
      <c r="A275" t="s">
        <v>1917</v>
      </c>
      <c r="B275" t="s">
        <v>1918</v>
      </c>
      <c r="C275" t="s">
        <v>3079</v>
      </c>
      <c r="D275" t="s">
        <v>304</v>
      </c>
      <c r="E275">
        <v>3456.6440094</v>
      </c>
      <c r="F275">
        <v>138.9</v>
      </c>
      <c r="G275">
        <v>36.374684819342399</v>
      </c>
      <c r="H275">
        <f>(Table2[[#This Row],[1Y Return vs Nifty]]-AVERAGE(Table2[1Y Return vs Nifty]))/_xlfn.STDEV.P(Table2[1Y Return vs Nifty])</f>
        <v>3.7428801813688906E-2</v>
      </c>
      <c r="I275">
        <v>-1.4830488246487901</v>
      </c>
      <c r="J275">
        <f>(Table2[[#This Row],[1M Return vs Nifty]]-AVERAGE(Table2[1M Return vs Nifty]))/_xlfn.STDEV.P(Table2[1M Return vs Nifty])</f>
        <v>-0.13387266151962263</v>
      </c>
      <c r="K275">
        <v>29.028517786177002</v>
      </c>
      <c r="L275">
        <f>(Table2[[#This Row],[6M Return vs Nifty]]-AVERAGE(Table2[6M Return vs Nifty]))/_xlfn.STDEV.P(Table2[6M Return vs Nifty])</f>
        <v>0.74428556332399254</v>
      </c>
      <c r="M275">
        <v>0.45119688993833601</v>
      </c>
      <c r="N275">
        <f>(Table2[[#This Row],[1W Return vs Nifty]]-AVERAGE(Table2[1W Return vs Nifty]))/_xlfn.STDEV.P(Table2[1W Return vs Nifty])</f>
        <v>0.13256869784067485</v>
      </c>
      <c r="O275">
        <v>142.44</v>
      </c>
      <c r="P275">
        <v>133.10490892588899</v>
      </c>
      <c r="Q275">
        <v>110.312973702387</v>
      </c>
      <c r="R275">
        <v>42.036801638234699</v>
      </c>
      <c r="S275" s="1">
        <f>(Table2[[#This Row],[Close Price]]-Table2[[#This Row],[20D EMA]])/Table2[[#This Row],[20D EMA]]</f>
        <v>-2.4852569502948556E-2</v>
      </c>
      <c r="T275" s="1">
        <f>(Table2[[#This Row],[Close Price]]-Table2[[#This Row],[50D EMA]])/Table2[[#This Row],[50D EMA]]</f>
        <v>4.3537771227788763E-2</v>
      </c>
      <c r="U275" s="1">
        <f>(Table2[[#This Row],[Close Price]]-Table2[[#This Row],[200D EMA]])/Table2[[#This Row],[200D EMA]]</f>
        <v>0.259144734641438</v>
      </c>
      <c r="V275">
        <v>0.68914539235726302</v>
      </c>
      <c r="W275">
        <v>136.26</v>
      </c>
      <c r="X275">
        <v>140.80000000000001</v>
      </c>
      <c r="Y275">
        <v>138</v>
      </c>
      <c r="Z275">
        <v>146.16999999999999</v>
      </c>
      <c r="AA275">
        <v>135.1</v>
      </c>
      <c r="AB275">
        <v>152.13</v>
      </c>
      <c r="AC275" s="1">
        <f>(Table2[[#This Row],[Close Price]]/Table2[[#This Row],[Day Low]])-1</f>
        <v>1.9374724790841125E-2</v>
      </c>
      <c r="AD275" s="1">
        <f>(Table2[[#This Row],[Day High]]/Table2[[#This Row],[Close Price]])-1</f>
        <v>1.367890568754504E-2</v>
      </c>
      <c r="AE275" s="1">
        <f>(Table2[[#This Row],[Close Price]]/Table2[[#This Row],[Current Week Low]])-1</f>
        <v>6.521739130434856E-3</v>
      </c>
      <c r="AF275" s="1">
        <f>(Table2[[#This Row],[Current Week High]]/Table2[[#This Row],[Close Price]])-1</f>
        <v>5.2339812814974573E-2</v>
      </c>
      <c r="AG275" s="1">
        <f>(Table2[[#This Row],[Close Price]]/Table2[[#This Row],[Current Month Low]])-1</f>
        <v>2.812731310140637E-2</v>
      </c>
      <c r="AH275" s="1">
        <f>(Table2[[#This Row],[Current Month High]]/Table2[[#This Row],[Close Price]])-1</f>
        <v>9.5248380129589583E-2</v>
      </c>
      <c r="AI275">
        <v>13.990714434204101</v>
      </c>
      <c r="AJ275">
        <v>76.850490196078397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0.44</v>
      </c>
      <c r="AM275" t="s">
        <v>3111</v>
      </c>
      <c r="AN275">
        <v>-10.86</v>
      </c>
      <c r="AO275" t="s">
        <v>3110</v>
      </c>
      <c r="AP275">
        <v>1.7818123603692001E-2</v>
      </c>
      <c r="AQ275">
        <f>(Table2[[#This Row],[Sharpe Ratio]]-AVERAGE(Table2[Sharpe Ratio]))/_xlfn.STDEV.P(Table2[Sharpe Ratio])</f>
        <v>-0.51648008471071483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0.26393031674801881</v>
      </c>
      <c r="AS275">
        <f>_xlfn.RANK.AVG(Table2[[#This Row],[1Y Return vs Nifty Z-Score]],Table2[1Y Return vs Nifty Z-Score])</f>
        <v>283</v>
      </c>
      <c r="AT275">
        <f>_xlfn.RANK.AVG(Table2[[#This Row],[6M Return vs Nifty Z-Score]],Table2[6M Return vs Nifty Z-Score])</f>
        <v>139</v>
      </c>
      <c r="AU275">
        <f>_xlfn.RANK.AVG(Table2[[#This Row],[Sharpe Ratio Z-Score]],Table2[Sharpe Ratio Z-Score])</f>
        <v>474</v>
      </c>
      <c r="AV275">
        <f>(Table2[[#This Row],[Rank 1Y]]+Table2[[#This Row],[Rank 6M]]+Table2[[#This Row],[Rank Sharpe]])/3</f>
        <v>298.66666666666669</v>
      </c>
    </row>
    <row r="276" spans="1:48" x14ac:dyDescent="0.3">
      <c r="A276" t="s">
        <v>647</v>
      </c>
      <c r="B276" t="s">
        <v>648</v>
      </c>
      <c r="C276" t="s">
        <v>3066</v>
      </c>
      <c r="D276" t="s">
        <v>649</v>
      </c>
      <c r="E276">
        <v>27548.628512459902</v>
      </c>
      <c r="F276">
        <v>286.7</v>
      </c>
      <c r="G276">
        <v>129.316523867406</v>
      </c>
      <c r="H276">
        <f>(Table2[[#This Row],[1Y Return vs Nifty]]-AVERAGE(Table2[1Y Return vs Nifty]))/_xlfn.STDEV.P(Table2[1Y Return vs Nifty])</f>
        <v>1.4400380935496773</v>
      </c>
      <c r="I276">
        <v>-9.8261322848506101</v>
      </c>
      <c r="J276">
        <f>(Table2[[#This Row],[1M Return vs Nifty]]-AVERAGE(Table2[1M Return vs Nifty]))/_xlfn.STDEV.P(Table2[1M Return vs Nifty])</f>
        <v>-0.92285835700976782</v>
      </c>
      <c r="K276">
        <v>-14.667044743461799</v>
      </c>
      <c r="L276">
        <f>(Table2[[#This Row],[6M Return vs Nifty]]-AVERAGE(Table2[6M Return vs Nifty]))/_xlfn.STDEV.P(Table2[6M Return vs Nifty])</f>
        <v>-0.71765103314679557</v>
      </c>
      <c r="M276">
        <v>-0.77619933895237803</v>
      </c>
      <c r="N276">
        <f>(Table2[[#This Row],[1W Return vs Nifty]]-AVERAGE(Table2[1W Return vs Nifty]))/_xlfn.STDEV.P(Table2[1W Return vs Nifty])</f>
        <v>-0.10004564531496374</v>
      </c>
      <c r="O276">
        <v>296.89999999999998</v>
      </c>
      <c r="P276">
        <v>300.22962404748398</v>
      </c>
      <c r="Q276">
        <v>275.60948741439802</v>
      </c>
      <c r="R276">
        <v>37.015761975442103</v>
      </c>
      <c r="S276" s="1">
        <f>(Table2[[#This Row],[Close Price]]-Table2[[#This Row],[20D EMA]])/Table2[[#This Row],[20D EMA]]</f>
        <v>-3.4355001684068673E-2</v>
      </c>
      <c r="T276" s="1">
        <f>(Table2[[#This Row],[Close Price]]-Table2[[#This Row],[50D EMA]])/Table2[[#This Row],[50D EMA]]</f>
        <v>-4.5064254036917294E-2</v>
      </c>
      <c r="U276" s="1">
        <f>(Table2[[#This Row],[Close Price]]-Table2[[#This Row],[200D EMA]])/Table2[[#This Row],[200D EMA]]</f>
        <v>4.0239952149856928E-2</v>
      </c>
      <c r="V276">
        <v>0.31909977263838901</v>
      </c>
      <c r="W276">
        <v>279</v>
      </c>
      <c r="X276">
        <v>288</v>
      </c>
      <c r="Y276">
        <v>283.14999999999998</v>
      </c>
      <c r="Z276">
        <v>297.2</v>
      </c>
      <c r="AA276">
        <v>279</v>
      </c>
      <c r="AB276">
        <v>310.89999999999998</v>
      </c>
      <c r="AC276" s="1">
        <f>(Table2[[#This Row],[Close Price]]/Table2[[#This Row],[Day Low]])-1</f>
        <v>2.7598566308243644E-2</v>
      </c>
      <c r="AD276" s="1">
        <f>(Table2[[#This Row],[Day High]]/Table2[[#This Row],[Close Price]])-1</f>
        <v>4.5343564701778583E-3</v>
      </c>
      <c r="AE276" s="1">
        <f>(Table2[[#This Row],[Close Price]]/Table2[[#This Row],[Current Week Low]])-1</f>
        <v>1.2537524280416878E-2</v>
      </c>
      <c r="AF276" s="1">
        <f>(Table2[[#This Row],[Current Week High]]/Table2[[#This Row],[Close Price]])-1</f>
        <v>3.6623648412975163E-2</v>
      </c>
      <c r="AG276" s="1">
        <f>(Table2[[#This Row],[Close Price]]/Table2[[#This Row],[Current Month Low]])-1</f>
        <v>2.7598566308243644E-2</v>
      </c>
      <c r="AH276" s="1">
        <f>(Table2[[#This Row],[Current Month High]]/Table2[[#This Row],[Close Price]])-1</f>
        <v>8.4408789675619156E-2</v>
      </c>
      <c r="AI276">
        <v>33.206239168110898</v>
      </c>
      <c r="AJ276">
        <v>157.01559020044499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-0.12</v>
      </c>
      <c r="AM276" t="s">
        <v>3110</v>
      </c>
      <c r="AN276">
        <v>-6.93</v>
      </c>
      <c r="AO276" t="s">
        <v>3110</v>
      </c>
      <c r="AP276">
        <v>8.0735031868904003E-2</v>
      </c>
      <c r="AQ276">
        <f>(Table2[[#This Row],[Sharpe Ratio]]-AVERAGE(Table2[Sharpe Ratio]))/_xlfn.STDEV.P(Table2[Sharpe Ratio])</f>
        <v>0.20043574825542496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58</v>
      </c>
      <c r="AT276">
        <f>_xlfn.RANK.AVG(Table2[[#This Row],[6M Return vs Nifty Z-Score]],Table2[6M Return vs Nifty Z-Score])</f>
        <v>552</v>
      </c>
      <c r="AU276">
        <f>_xlfn.RANK.AVG(Table2[[#This Row],[Sharpe Ratio Z-Score]],Table2[Sharpe Ratio Z-Score])</f>
        <v>290</v>
      </c>
      <c r="AV276">
        <f>(Table2[[#This Row],[Rank 1Y]]+Table2[[#This Row],[Rank 6M]]+Table2[[#This Row],[Rank Sharpe]])/3</f>
        <v>300</v>
      </c>
    </row>
    <row r="277" spans="1:48" x14ac:dyDescent="0.3">
      <c r="A277" t="s">
        <v>847</v>
      </c>
      <c r="B277" t="s">
        <v>848</v>
      </c>
      <c r="C277" t="s">
        <v>3063</v>
      </c>
      <c r="D277" t="s">
        <v>174</v>
      </c>
      <c r="E277">
        <v>17688.136706460002</v>
      </c>
      <c r="F277">
        <v>1790.7</v>
      </c>
      <c r="G277">
        <v>59.994230263813499</v>
      </c>
      <c r="H277">
        <f>(Table2[[#This Row],[1Y Return vs Nifty]]-AVERAGE(Table2[1Y Return vs Nifty]))/_xlfn.STDEV.P(Table2[1Y Return vs Nifty])</f>
        <v>0.39387746095699883</v>
      </c>
      <c r="I277">
        <v>8.0920332681489793</v>
      </c>
      <c r="J277">
        <f>(Table2[[#This Row],[1M Return vs Nifty]]-AVERAGE(Table2[1M Return vs Nifty]))/_xlfn.STDEV.P(Table2[1M Return vs Nifty])</f>
        <v>0.77162023452993167</v>
      </c>
      <c r="K277">
        <v>8.6215177701549504</v>
      </c>
      <c r="L277">
        <f>(Table2[[#This Row],[6M Return vs Nifty]]-AVERAGE(Table2[6M Return vs Nifty]))/_xlfn.STDEV.P(Table2[6M Return vs Nifty])</f>
        <v>6.1521950259935926E-2</v>
      </c>
      <c r="M277">
        <v>0.75336392028408306</v>
      </c>
      <c r="N277">
        <f>(Table2[[#This Row],[1W Return vs Nifty]]-AVERAGE(Table2[1W Return vs Nifty]))/_xlfn.STDEV.P(Table2[1W Return vs Nifty])</f>
        <v>0.1898349527245525</v>
      </c>
      <c r="O277">
        <v>1778.75</v>
      </c>
      <c r="P277">
        <v>1664.17592776581</v>
      </c>
      <c r="Q277">
        <v>1412.1247953908401</v>
      </c>
      <c r="R277">
        <v>48.138645387338599</v>
      </c>
      <c r="S277" s="1">
        <f>(Table2[[#This Row],[Close Price]]-Table2[[#This Row],[20D EMA]])/Table2[[#This Row],[20D EMA]]</f>
        <v>6.7182009838369899E-3</v>
      </c>
      <c r="T277" s="1">
        <f>(Table2[[#This Row],[Close Price]]-Table2[[#This Row],[50D EMA]])/Table2[[#This Row],[50D EMA]]</f>
        <v>7.6028062972916075E-2</v>
      </c>
      <c r="U277" s="1">
        <f>(Table2[[#This Row],[Close Price]]-Table2[[#This Row],[200D EMA]])/Table2[[#This Row],[200D EMA]]</f>
        <v>0.26808905689130685</v>
      </c>
      <c r="V277">
        <v>0.63648956505575804</v>
      </c>
      <c r="W277">
        <v>1750</v>
      </c>
      <c r="X277">
        <v>1792.75</v>
      </c>
      <c r="Y277">
        <v>1786.25</v>
      </c>
      <c r="Z277">
        <v>1846.55</v>
      </c>
      <c r="AA277">
        <v>1758.1</v>
      </c>
      <c r="AB277">
        <v>1883.55</v>
      </c>
      <c r="AC277" s="1">
        <f>(Table2[[#This Row],[Close Price]]/Table2[[#This Row],[Day Low]])-1</f>
        <v>2.3257142857142865E-2</v>
      </c>
      <c r="AD277" s="1">
        <f>(Table2[[#This Row],[Day High]]/Table2[[#This Row],[Close Price]])-1</f>
        <v>1.1448037080470375E-3</v>
      </c>
      <c r="AE277" s="1">
        <f>(Table2[[#This Row],[Close Price]]/Table2[[#This Row],[Current Week Low]])-1</f>
        <v>2.4912526242126809E-3</v>
      </c>
      <c r="AF277" s="1">
        <f>(Table2[[#This Row],[Current Week High]]/Table2[[#This Row],[Close Price]])-1</f>
        <v>3.1188920533869346E-2</v>
      </c>
      <c r="AG277" s="1">
        <f>(Table2[[#This Row],[Close Price]]/Table2[[#This Row],[Current Month Low]])-1</f>
        <v>1.8542745008816475E-2</v>
      </c>
      <c r="AH277" s="1">
        <f>(Table2[[#This Row],[Current Month High]]/Table2[[#This Row],[Close Price]])-1</f>
        <v>5.1851231362037176E-2</v>
      </c>
      <c r="AI277">
        <v>4.6721042259688996</v>
      </c>
      <c r="AJ277">
        <v>88.223172428004702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0.36</v>
      </c>
      <c r="AM277" t="s">
        <v>3111</v>
      </c>
      <c r="AN277">
        <v>-3</v>
      </c>
      <c r="AO277" t="s">
        <v>3110</v>
      </c>
      <c r="AP277">
        <v>4.0186863674645003E-2</v>
      </c>
      <c r="AQ277">
        <f>(Table2[[#This Row],[Sharpe Ratio]]-AVERAGE(Table2[Sharpe Ratio]))/_xlfn.STDEV.P(Table2[Sharpe Ratio])</f>
        <v>-0.26159623293637019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1.1552583655350488</v>
      </c>
      <c r="AS277">
        <f>_xlfn.RANK.AVG(Table2[[#This Row],[1Y Return vs Nifty Z-Score]],Table2[1Y Return vs Nifty Z-Score])</f>
        <v>193</v>
      </c>
      <c r="AT277">
        <f>_xlfn.RANK.AVG(Table2[[#This Row],[6M Return vs Nifty Z-Score]],Table2[6M Return vs Nifty Z-Score])</f>
        <v>295</v>
      </c>
      <c r="AU277">
        <f>_xlfn.RANK.AVG(Table2[[#This Row],[Sharpe Ratio Z-Score]],Table2[Sharpe Ratio Z-Score])</f>
        <v>412</v>
      </c>
      <c r="AV277">
        <f>(Table2[[#This Row],[Rank 1Y]]+Table2[[#This Row],[Rank 6M]]+Table2[[#This Row],[Rank Sharpe]])/3</f>
        <v>300</v>
      </c>
    </row>
    <row r="278" spans="1:48" x14ac:dyDescent="0.3">
      <c r="A278" t="s">
        <v>1425</v>
      </c>
      <c r="B278" t="s">
        <v>1426</v>
      </c>
      <c r="C278" t="s">
        <v>3067</v>
      </c>
      <c r="D278" t="s">
        <v>119</v>
      </c>
      <c r="E278">
        <v>7237.5272457299998</v>
      </c>
      <c r="F278">
        <v>1199.7</v>
      </c>
      <c r="G278">
        <v>41.632076494732601</v>
      </c>
      <c r="H278">
        <f>(Table2[[#This Row],[1Y Return vs Nifty]]-AVERAGE(Table2[1Y Return vs Nifty]))/_xlfn.STDEV.P(Table2[1Y Return vs Nifty])</f>
        <v>0.11676945710655798</v>
      </c>
      <c r="I278">
        <v>11.221977854679199</v>
      </c>
      <c r="J278">
        <f>(Table2[[#This Row],[1M Return vs Nifty]]-AVERAGE(Table2[1M Return vs Nifty]))/_xlfn.STDEV.P(Table2[1M Return vs Nifty])</f>
        <v>1.0676117007820771</v>
      </c>
      <c r="K278">
        <v>6.3721516390670301</v>
      </c>
      <c r="L278">
        <f>(Table2[[#This Row],[6M Return vs Nifty]]-AVERAGE(Table2[6M Return vs Nifty]))/_xlfn.STDEV.P(Table2[6M Return vs Nifty])</f>
        <v>-1.373582136547314E-2</v>
      </c>
      <c r="M278">
        <v>1.23462244987979</v>
      </c>
      <c r="N278">
        <f>(Table2[[#This Row],[1W Return vs Nifty]]-AVERAGE(Table2[1W Return vs Nifty]))/_xlfn.STDEV.P(Table2[1W Return vs Nifty])</f>
        <v>0.28104236734332555</v>
      </c>
      <c r="O278">
        <v>1179.1600000000001</v>
      </c>
      <c r="P278">
        <v>1112.36185352391</v>
      </c>
      <c r="Q278">
        <v>943.24471820699398</v>
      </c>
      <c r="R278">
        <v>54.012730699287701</v>
      </c>
      <c r="S278" s="1">
        <f>(Table2[[#This Row],[Close Price]]-Table2[[#This Row],[20D EMA]])/Table2[[#This Row],[20D EMA]]</f>
        <v>1.7419179755079856E-2</v>
      </c>
      <c r="T278" s="1">
        <f>(Table2[[#This Row],[Close Price]]-Table2[[#This Row],[50D EMA]])/Table2[[#This Row],[50D EMA]]</f>
        <v>7.8515948923820897E-2</v>
      </c>
      <c r="U278" s="1">
        <f>(Table2[[#This Row],[Close Price]]-Table2[[#This Row],[200D EMA]])/Table2[[#This Row],[200D EMA]]</f>
        <v>0.27188626328117665</v>
      </c>
      <c r="V278">
        <v>0.56445536640996496</v>
      </c>
      <c r="W278">
        <v>1181.05</v>
      </c>
      <c r="X278">
        <v>1214.4000000000001</v>
      </c>
      <c r="Y278">
        <v>1155</v>
      </c>
      <c r="Z278">
        <v>1239.45</v>
      </c>
      <c r="AA278">
        <v>1145.95</v>
      </c>
      <c r="AB278">
        <v>1240.05</v>
      </c>
      <c r="AC278" s="1">
        <f>(Table2[[#This Row],[Close Price]]/Table2[[#This Row],[Day Low]])-1</f>
        <v>1.5791033402480892E-2</v>
      </c>
      <c r="AD278" s="1">
        <f>(Table2[[#This Row],[Day High]]/Table2[[#This Row],[Close Price]])-1</f>
        <v>1.2253063265816433E-2</v>
      </c>
      <c r="AE278" s="1">
        <f>(Table2[[#This Row],[Close Price]]/Table2[[#This Row],[Current Week Low]])-1</f>
        <v>3.8701298701298681E-2</v>
      </c>
      <c r="AF278" s="1">
        <f>(Table2[[#This Row],[Current Week High]]/Table2[[#This Row],[Close Price]])-1</f>
        <v>3.3133283320830209E-2</v>
      </c>
      <c r="AG278" s="1">
        <f>(Table2[[#This Row],[Close Price]]/Table2[[#This Row],[Current Month Low]])-1</f>
        <v>4.6904315196998114E-2</v>
      </c>
      <c r="AH278" s="1">
        <f>(Table2[[#This Row],[Current Month High]]/Table2[[#This Row],[Close Price]])-1</f>
        <v>3.3633408352087946E-2</v>
      </c>
      <c r="AI278">
        <v>10.2547301171266</v>
      </c>
      <c r="AJ278">
        <v>87.470249520153502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0.22</v>
      </c>
      <c r="AM278" t="s">
        <v>3111</v>
      </c>
      <c r="AN278">
        <v>1.88</v>
      </c>
      <c r="AO278" t="s">
        <v>3111</v>
      </c>
      <c r="AP278">
        <v>7.3047503771337993E-2</v>
      </c>
      <c r="AQ278">
        <f>(Table2[[#This Row],[Sharpe Ratio]]-AVERAGE(Table2[Sharpe Ratio]))/_xlfn.STDEV.P(Table2[Sharpe Ratio])</f>
        <v>0.11283909480440894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1.5645267986708964</v>
      </c>
      <c r="AS278">
        <f>_xlfn.RANK.AVG(Table2[[#This Row],[1Y Return vs Nifty Z-Score]],Table2[1Y Return vs Nifty Z-Score])</f>
        <v>265</v>
      </c>
      <c r="AT278">
        <f>_xlfn.RANK.AVG(Table2[[#This Row],[6M Return vs Nifty Z-Score]],Table2[6M Return vs Nifty Z-Score])</f>
        <v>317</v>
      </c>
      <c r="AU278">
        <f>_xlfn.RANK.AVG(Table2[[#This Row],[Sharpe Ratio Z-Score]],Table2[Sharpe Ratio Z-Score])</f>
        <v>320</v>
      </c>
      <c r="AV278">
        <f>(Table2[[#This Row],[Rank 1Y]]+Table2[[#This Row],[Rank 6M]]+Table2[[#This Row],[Rank Sharpe]])/3</f>
        <v>300.66666666666669</v>
      </c>
    </row>
    <row r="279" spans="1:48" x14ac:dyDescent="0.3">
      <c r="A279" t="s">
        <v>296</v>
      </c>
      <c r="B279" t="s">
        <v>297</v>
      </c>
      <c r="C279" t="s">
        <v>3072</v>
      </c>
      <c r="D279" t="s">
        <v>133</v>
      </c>
      <c r="E279">
        <v>91965.690199110002</v>
      </c>
      <c r="F279">
        <v>908.95</v>
      </c>
      <c r="G279">
        <v>13.3162546522585</v>
      </c>
      <c r="H279">
        <f>(Table2[[#This Row],[1Y Return vs Nifty]]-AVERAGE(Table2[1Y Return vs Nifty]))/_xlfn.STDEV.P(Table2[1Y Return vs Nifty])</f>
        <v>-0.31055192179209301</v>
      </c>
      <c r="I279">
        <v>-9.1668590336752196</v>
      </c>
      <c r="J279">
        <f>(Table2[[#This Row],[1M Return vs Nifty]]-AVERAGE(Table2[1M Return vs Nifty]))/_xlfn.STDEV.P(Table2[1M Return vs Nifty])</f>
        <v>-0.86051244292681295</v>
      </c>
      <c r="K279">
        <v>10.7725224835735</v>
      </c>
      <c r="L279">
        <f>(Table2[[#This Row],[6M Return vs Nifty]]-AVERAGE(Table2[6M Return vs Nifty]))/_xlfn.STDEV.P(Table2[6M Return vs Nifty])</f>
        <v>0.13348881205728036</v>
      </c>
      <c r="M279">
        <v>-1.52623548424795</v>
      </c>
      <c r="N279">
        <f>(Table2[[#This Row],[1W Return vs Nifty]]-AVERAGE(Table2[1W Return vs Nifty]))/_xlfn.STDEV.P(Table2[1W Return vs Nifty])</f>
        <v>-0.24219140165201627</v>
      </c>
      <c r="O279">
        <v>953.24</v>
      </c>
      <c r="P279">
        <v>977.96612890636004</v>
      </c>
      <c r="Q279">
        <v>871.22216016718903</v>
      </c>
      <c r="R279">
        <v>31.971792821765</v>
      </c>
      <c r="S279" s="1">
        <f>(Table2[[#This Row],[Close Price]]-Table2[[#This Row],[20D EMA]])/Table2[[#This Row],[20D EMA]]</f>
        <v>-4.6462590743149637E-2</v>
      </c>
      <c r="T279" s="1">
        <f>(Table2[[#This Row],[Close Price]]-Table2[[#This Row],[50D EMA]])/Table2[[#This Row],[50D EMA]]</f>
        <v>-7.0571083053294847E-2</v>
      </c>
      <c r="U279" s="1">
        <f>(Table2[[#This Row],[Close Price]]-Table2[[#This Row],[200D EMA]])/Table2[[#This Row],[200D EMA]]</f>
        <v>4.3304499767970753E-2</v>
      </c>
      <c r="V279">
        <v>0.88326951173875501</v>
      </c>
      <c r="W279">
        <v>896</v>
      </c>
      <c r="X279">
        <v>922.35</v>
      </c>
      <c r="Y279">
        <v>902.2</v>
      </c>
      <c r="Z279">
        <v>927.85</v>
      </c>
      <c r="AA279">
        <v>902.2</v>
      </c>
      <c r="AB279">
        <v>1006.65</v>
      </c>
      <c r="AC279" s="1">
        <f>(Table2[[#This Row],[Close Price]]/Table2[[#This Row],[Day Low]])-1</f>
        <v>1.4453124999999956E-2</v>
      </c>
      <c r="AD279" s="1">
        <f>(Table2[[#This Row],[Day High]]/Table2[[#This Row],[Close Price]])-1</f>
        <v>1.4742285054183402E-2</v>
      </c>
      <c r="AE279" s="1">
        <f>(Table2[[#This Row],[Close Price]]/Table2[[#This Row],[Current Week Low]])-1</f>
        <v>7.4817113722012163E-3</v>
      </c>
      <c r="AF279" s="1">
        <f>(Table2[[#This Row],[Current Week High]]/Table2[[#This Row],[Close Price]])-1</f>
        <v>2.07932229495571E-2</v>
      </c>
      <c r="AG279" s="1">
        <f>(Table2[[#This Row],[Close Price]]/Table2[[#This Row],[Current Month Low]])-1</f>
        <v>7.4817113722012163E-3</v>
      </c>
      <c r="AH279" s="1">
        <f>(Table2[[#This Row],[Current Month High]]/Table2[[#This Row],[Close Price]])-1</f>
        <v>0.10748666043236699</v>
      </c>
      <c r="AI279">
        <v>19.485894782703401</v>
      </c>
      <c r="AJ279">
        <v>57.857634112792297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-0.06</v>
      </c>
      <c r="AM279" t="s">
        <v>3110</v>
      </c>
      <c r="AN279">
        <v>-6.52</v>
      </c>
      <c r="AO279" t="s">
        <v>3110</v>
      </c>
      <c r="AP279">
        <v>9.7489197059617005E-2</v>
      </c>
      <c r="AQ279">
        <f>(Table2[[#This Row],[Sharpe Ratio]]-AVERAGE(Table2[Sharpe Ratio]))/_xlfn.STDEV.P(Table2[Sharpe Ratio])</f>
        <v>0.3913435125518091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393</v>
      </c>
      <c r="AT279">
        <f>_xlfn.RANK.AVG(Table2[[#This Row],[6M Return vs Nifty Z-Score]],Table2[6M Return vs Nifty Z-Score])</f>
        <v>276</v>
      </c>
      <c r="AU279">
        <f>_xlfn.RANK.AVG(Table2[[#This Row],[Sharpe Ratio Z-Score]],Table2[Sharpe Ratio Z-Score])</f>
        <v>235</v>
      </c>
      <c r="AV279">
        <f>(Table2[[#This Row],[Rank 1Y]]+Table2[[#This Row],[Rank 6M]]+Table2[[#This Row],[Rank Sharpe]])/3</f>
        <v>301.33333333333331</v>
      </c>
    </row>
    <row r="280" spans="1:48" x14ac:dyDescent="0.3">
      <c r="A280" t="s">
        <v>1368</v>
      </c>
      <c r="B280" t="s">
        <v>1369</v>
      </c>
      <c r="C280" t="s">
        <v>3068</v>
      </c>
      <c r="D280" t="s">
        <v>46</v>
      </c>
      <c r="E280">
        <v>7925.5825030550004</v>
      </c>
      <c r="F280">
        <v>542.04999999999995</v>
      </c>
      <c r="G280">
        <v>62.378746042685599</v>
      </c>
      <c r="H280">
        <f>(Table2[[#This Row],[1Y Return vs Nifty]]-AVERAGE(Table2[1Y Return vs Nifty]))/_xlfn.STDEV.P(Table2[1Y Return vs Nifty])</f>
        <v>0.42986280428560997</v>
      </c>
      <c r="I280">
        <v>3.9739669770445598</v>
      </c>
      <c r="J280">
        <f>(Table2[[#This Row],[1M Return vs Nifty]]-AVERAGE(Table2[1M Return vs Nifty]))/_xlfn.STDEV.P(Table2[1M Return vs Nifty])</f>
        <v>0.38218443273550173</v>
      </c>
      <c r="K280">
        <v>28.764300730319199</v>
      </c>
      <c r="L280">
        <f>(Table2[[#This Row],[6M Return vs Nifty]]-AVERAGE(Table2[6M Return vs Nifty]))/_xlfn.STDEV.P(Table2[6M Return vs Nifty])</f>
        <v>0.73544556765833924</v>
      </c>
      <c r="M280">
        <v>7.18930158080338</v>
      </c>
      <c r="N280">
        <f>(Table2[[#This Row],[1W Return vs Nifty]]-AVERAGE(Table2[1W Return vs Nifty]))/_xlfn.STDEV.P(Table2[1W Return vs Nifty])</f>
        <v>1.4095644714027731</v>
      </c>
      <c r="O280">
        <v>526.85</v>
      </c>
      <c r="P280">
        <v>508.52447465437098</v>
      </c>
      <c r="Q280">
        <v>436.95429751410597</v>
      </c>
      <c r="R280">
        <v>57.947656704246597</v>
      </c>
      <c r="S280" s="1">
        <f>(Table2[[#This Row],[Close Price]]-Table2[[#This Row],[20D EMA]])/Table2[[#This Row],[20D EMA]]</f>
        <v>2.8850716522729299E-2</v>
      </c>
      <c r="T280" s="1">
        <f>(Table2[[#This Row],[Close Price]]-Table2[[#This Row],[50D EMA]])/Table2[[#This Row],[50D EMA]]</f>
        <v>6.5927063527110044E-2</v>
      </c>
      <c r="U280" s="1">
        <f>(Table2[[#This Row],[Close Price]]-Table2[[#This Row],[200D EMA]])/Table2[[#This Row],[200D EMA]]</f>
        <v>0.24051875238165207</v>
      </c>
      <c r="V280">
        <v>0.70934609519803105</v>
      </c>
      <c r="W280">
        <v>515.4</v>
      </c>
      <c r="X280">
        <v>536.4</v>
      </c>
      <c r="Y280">
        <v>533.5</v>
      </c>
      <c r="Z280">
        <v>584.15</v>
      </c>
      <c r="AA280">
        <v>493.25</v>
      </c>
      <c r="AB280">
        <v>584.15</v>
      </c>
      <c r="AC280" s="1">
        <f>(Table2[[#This Row],[Close Price]]/Table2[[#This Row],[Day Low]])-1</f>
        <v>5.170741171905302E-2</v>
      </c>
      <c r="AD280" s="1">
        <f>(Table2[[#This Row],[Day High]]/Table2[[#This Row],[Close Price]])-1</f>
        <v>-1.0423392675952381E-2</v>
      </c>
      <c r="AE280" s="1">
        <f>(Table2[[#This Row],[Close Price]]/Table2[[#This Row],[Current Week Low]])-1</f>
        <v>1.6026241799437679E-2</v>
      </c>
      <c r="AF280" s="1">
        <f>(Table2[[#This Row],[Current Week High]]/Table2[[#This Row],[Close Price]])-1</f>
        <v>7.766811179780464E-2</v>
      </c>
      <c r="AG280" s="1">
        <f>(Table2[[#This Row],[Close Price]]/Table2[[#This Row],[Current Month Low]])-1</f>
        <v>9.8935631018753023E-2</v>
      </c>
      <c r="AH280" s="1">
        <f>(Table2[[#This Row],[Current Month High]]/Table2[[#This Row],[Close Price]])-1</f>
        <v>7.766811179780464E-2</v>
      </c>
      <c r="AI280">
        <v>1.7959770114942499</v>
      </c>
      <c r="AJ280">
        <v>94.515283842794702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0.24</v>
      </c>
      <c r="AM280" t="s">
        <v>3111</v>
      </c>
      <c r="AN280">
        <v>4.6399999999999997</v>
      </c>
      <c r="AO280" t="s">
        <v>3111</v>
      </c>
      <c r="AP280">
        <v>-3.8390386920190002E-3</v>
      </c>
      <c r="AQ280">
        <f>(Table2[[#This Row],[Sharpe Ratio]]-AVERAGE(Table2[Sharpe Ratio]))/_xlfn.STDEV.P(Table2[Sharpe Ratio])</f>
        <v>-0.76325576036001186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2.1938015157222122</v>
      </c>
      <c r="AS280">
        <f>_xlfn.RANK.AVG(Table2[[#This Row],[1Y Return vs Nifty Z-Score]],Table2[1Y Return vs Nifty Z-Score])</f>
        <v>186</v>
      </c>
      <c r="AT280">
        <f>_xlfn.RANK.AVG(Table2[[#This Row],[6M Return vs Nifty Z-Score]],Table2[6M Return vs Nifty Z-Score])</f>
        <v>141</v>
      </c>
      <c r="AU280">
        <f>_xlfn.RANK.AVG(Table2[[#This Row],[Sharpe Ratio Z-Score]],Table2[Sharpe Ratio Z-Score])</f>
        <v>577</v>
      </c>
      <c r="AV280">
        <f>(Table2[[#This Row],[Rank 1Y]]+Table2[[#This Row],[Rank 6M]]+Table2[[#This Row],[Rank Sharpe]])/3</f>
        <v>301.33333333333331</v>
      </c>
    </row>
    <row r="281" spans="1:48" x14ac:dyDescent="0.3">
      <c r="A281" t="s">
        <v>1066</v>
      </c>
      <c r="B281" t="s">
        <v>1067</v>
      </c>
      <c r="C281" t="s">
        <v>3071</v>
      </c>
      <c r="D281" t="s">
        <v>101</v>
      </c>
      <c r="E281">
        <v>12062.087535520001</v>
      </c>
      <c r="F281">
        <v>17.600000000000001</v>
      </c>
      <c r="G281">
        <v>118.929383411107</v>
      </c>
      <c r="H281">
        <f>(Table2[[#This Row],[1Y Return vs Nifty]]-AVERAGE(Table2[1Y Return vs Nifty]))/_xlfn.STDEV.P(Table2[1Y Return vs Nifty])</f>
        <v>1.2832830748434347</v>
      </c>
      <c r="I281">
        <v>-4.2734569279294501</v>
      </c>
      <c r="J281">
        <f>(Table2[[#This Row],[1M Return vs Nifty]]-AVERAGE(Table2[1M Return vs Nifty]))/_xlfn.STDEV.P(Table2[1M Return vs Nifty])</f>
        <v>-0.39775496457583243</v>
      </c>
      <c r="K281">
        <v>-28.824375538414401</v>
      </c>
      <c r="L281">
        <f>(Table2[[#This Row],[6M Return vs Nifty]]-AVERAGE(Table2[6M Return vs Nifty]))/_xlfn.STDEV.P(Table2[6M Return vs Nifty])</f>
        <v>-1.1913174376803264</v>
      </c>
      <c r="M281">
        <v>-6.82279497001878</v>
      </c>
      <c r="N281">
        <f>(Table2[[#This Row],[1W Return vs Nifty]]-AVERAGE(Table2[1W Return vs Nifty]))/_xlfn.STDEV.P(Table2[1W Return vs Nifty])</f>
        <v>-1.2459876304222852</v>
      </c>
      <c r="O281">
        <v>18.54</v>
      </c>
      <c r="P281">
        <v>18.774731973443298</v>
      </c>
      <c r="Q281">
        <v>16.621944579160498</v>
      </c>
      <c r="R281">
        <v>38.133600841909001</v>
      </c>
      <c r="S281" s="1">
        <f>(Table2[[#This Row],[Close Price]]-Table2[[#This Row],[20D EMA]])/Table2[[#This Row],[20D EMA]]</f>
        <v>-5.0701186623516602E-2</v>
      </c>
      <c r="T281" s="1">
        <f>(Table2[[#This Row],[Close Price]]-Table2[[#This Row],[50D EMA]])/Table2[[#This Row],[50D EMA]]</f>
        <v>-6.2569839883996517E-2</v>
      </c>
      <c r="U281" s="1">
        <f>(Table2[[#This Row],[Close Price]]-Table2[[#This Row],[200D EMA]])/Table2[[#This Row],[200D EMA]]</f>
        <v>5.8841215369333184E-2</v>
      </c>
      <c r="V281">
        <v>1.2625339610152699</v>
      </c>
      <c r="W281">
        <v>17.05</v>
      </c>
      <c r="X281">
        <v>17.79</v>
      </c>
      <c r="Y281">
        <v>17.149999999999999</v>
      </c>
      <c r="Z281">
        <v>18.25</v>
      </c>
      <c r="AA281">
        <v>17.02</v>
      </c>
      <c r="AB281">
        <v>20.05</v>
      </c>
      <c r="AC281" s="1">
        <f>(Table2[[#This Row],[Close Price]]/Table2[[#This Row],[Day Low]])-1</f>
        <v>3.2258064516129004E-2</v>
      </c>
      <c r="AD281" s="1">
        <f>(Table2[[#This Row],[Day High]]/Table2[[#This Row],[Close Price]])-1</f>
        <v>1.0795454545454497E-2</v>
      </c>
      <c r="AE281" s="1">
        <f>(Table2[[#This Row],[Close Price]]/Table2[[#This Row],[Current Week Low]])-1</f>
        <v>2.6239067055393805E-2</v>
      </c>
      <c r="AF281" s="1">
        <f>(Table2[[#This Row],[Current Week High]]/Table2[[#This Row],[Close Price]])-1</f>
        <v>3.6931818181818121E-2</v>
      </c>
      <c r="AG281" s="1">
        <f>(Table2[[#This Row],[Close Price]]/Table2[[#This Row],[Current Month Low]])-1</f>
        <v>3.4077555816686367E-2</v>
      </c>
      <c r="AH281" s="1">
        <f>(Table2[[#This Row],[Current Month High]]/Table2[[#This Row],[Close Price]])-1</f>
        <v>0.13920454545454541</v>
      </c>
      <c r="AI281">
        <v>34.604598990465497</v>
      </c>
      <c r="AJ281">
        <v>152.90780141843899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-0.16</v>
      </c>
      <c r="AM281" t="s">
        <v>3110</v>
      </c>
      <c r="AN281">
        <v>-10.48</v>
      </c>
      <c r="AO281" t="s">
        <v>3110</v>
      </c>
      <c r="AP281">
        <v>0.13719571300289701</v>
      </c>
      <c r="AQ281">
        <f>(Table2[[#This Row],[Sharpe Ratio]]-AVERAGE(Table2[Sharpe Ratio]))/_xlfn.STDEV.P(Table2[Sharpe Ratio])</f>
        <v>0.84378516514648116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72</v>
      </c>
      <c r="AT281">
        <f>_xlfn.RANK.AVG(Table2[[#This Row],[6M Return vs Nifty Z-Score]],Table2[6M Return vs Nifty Z-Score])</f>
        <v>691</v>
      </c>
      <c r="AU281">
        <f>_xlfn.RANK.AVG(Table2[[#This Row],[Sharpe Ratio Z-Score]],Table2[Sharpe Ratio Z-Score])</f>
        <v>144</v>
      </c>
      <c r="AV281">
        <f>(Table2[[#This Row],[Rank 1Y]]+Table2[[#This Row],[Rank 6M]]+Table2[[#This Row],[Rank Sharpe]])/3</f>
        <v>302.33333333333331</v>
      </c>
    </row>
    <row r="282" spans="1:48" x14ac:dyDescent="0.3">
      <c r="A282" t="s">
        <v>921</v>
      </c>
      <c r="B282" t="s">
        <v>922</v>
      </c>
      <c r="C282" t="s">
        <v>3067</v>
      </c>
      <c r="D282" t="s">
        <v>923</v>
      </c>
      <c r="E282">
        <v>15849.0098152799</v>
      </c>
      <c r="F282">
        <v>824.35</v>
      </c>
      <c r="G282">
        <v>48.506767926471902</v>
      </c>
      <c r="H282">
        <f>(Table2[[#This Row],[1Y Return vs Nifty]]-AVERAGE(Table2[1Y Return vs Nifty]))/_xlfn.STDEV.P(Table2[1Y Return vs Nifty])</f>
        <v>0.2205172006280611</v>
      </c>
      <c r="I282">
        <v>-1.83737849655689</v>
      </c>
      <c r="J282">
        <f>(Table2[[#This Row],[1M Return vs Nifty]]-AVERAGE(Table2[1M Return vs Nifty]))/_xlfn.STDEV.P(Table2[1M Return vs Nifty])</f>
        <v>-0.16738078162375075</v>
      </c>
      <c r="K282">
        <v>45.879705113171298</v>
      </c>
      <c r="L282">
        <f>(Table2[[#This Row],[6M Return vs Nifty]]-AVERAGE(Table2[6M Return vs Nifty]))/_xlfn.STDEV.P(Table2[6M Return vs Nifty])</f>
        <v>1.3080811988786896</v>
      </c>
      <c r="M282">
        <v>1.4829722621894701</v>
      </c>
      <c r="N282">
        <f>(Table2[[#This Row],[1W Return vs Nifty]]-AVERAGE(Table2[1W Return vs Nifty]))/_xlfn.STDEV.P(Table2[1W Return vs Nifty])</f>
        <v>0.32810926155682091</v>
      </c>
      <c r="O282">
        <v>813.25</v>
      </c>
      <c r="P282">
        <v>748.864826267941</v>
      </c>
      <c r="Q282">
        <v>607.230064886528</v>
      </c>
      <c r="R282">
        <v>52.675380964231501</v>
      </c>
      <c r="S282" s="1">
        <f>(Table2[[#This Row],[Close Price]]-Table2[[#This Row],[20D EMA]])/Table2[[#This Row],[20D EMA]]</f>
        <v>1.3648939440516475E-2</v>
      </c>
      <c r="T282" s="1">
        <f>(Table2[[#This Row],[Close Price]]-Table2[[#This Row],[50D EMA]])/Table2[[#This Row],[50D EMA]]</f>
        <v>0.10079946484901497</v>
      </c>
      <c r="U282" s="1">
        <f>(Table2[[#This Row],[Close Price]]-Table2[[#This Row],[200D EMA]])/Table2[[#This Row],[200D EMA]]</f>
        <v>0.35755794659812312</v>
      </c>
      <c r="V282">
        <v>0.71938455541859703</v>
      </c>
      <c r="W282">
        <v>801.85</v>
      </c>
      <c r="X282">
        <v>824.95</v>
      </c>
      <c r="Y282">
        <v>805</v>
      </c>
      <c r="Z282">
        <v>848.4</v>
      </c>
      <c r="AA282">
        <v>777.25</v>
      </c>
      <c r="AB282">
        <v>854.5</v>
      </c>
      <c r="AC282" s="1">
        <f>(Table2[[#This Row],[Close Price]]/Table2[[#This Row],[Day Low]])-1</f>
        <v>2.8060110993327836E-2</v>
      </c>
      <c r="AD282" s="1">
        <f>(Table2[[#This Row],[Day High]]/Table2[[#This Row],[Close Price]])-1</f>
        <v>7.2784618184029704E-4</v>
      </c>
      <c r="AE282" s="1">
        <f>(Table2[[#This Row],[Close Price]]/Table2[[#This Row],[Current Week Low]])-1</f>
        <v>2.4037267080745384E-2</v>
      </c>
      <c r="AF282" s="1">
        <f>(Table2[[#This Row],[Current Week High]]/Table2[[#This Row],[Close Price]])-1</f>
        <v>2.9174501122096075E-2</v>
      </c>
      <c r="AG282" s="1">
        <f>(Table2[[#This Row],[Close Price]]/Table2[[#This Row],[Current Month Low]])-1</f>
        <v>6.0598263107108474E-2</v>
      </c>
      <c r="AH282" s="1">
        <f>(Table2[[#This Row],[Current Month High]]/Table2[[#This Row],[Close Price]])-1</f>
        <v>3.6574270637471873E-2</v>
      </c>
      <c r="AI282">
        <v>5.7539203860072297</v>
      </c>
      <c r="AJ282">
        <v>85.728688249131807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0.36</v>
      </c>
      <c r="AM282" t="s">
        <v>3111</v>
      </c>
      <c r="AN282">
        <v>-0.97</v>
      </c>
      <c r="AO282" t="s">
        <v>3110</v>
      </c>
      <c r="AP282">
        <v>-9.0578326839140001E-3</v>
      </c>
      <c r="AQ282">
        <f>(Table2[[#This Row],[Sharpe Ratio]]-AVERAGE(Table2[Sharpe Ratio]))/_xlfn.STDEV.P(Table2[Sharpe Ratio])</f>
        <v>-0.82272206512513024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0.8666048143146905</v>
      </c>
      <c r="AS282">
        <f>_xlfn.RANK.AVG(Table2[[#This Row],[1Y Return vs Nifty Z-Score]],Table2[1Y Return vs Nifty Z-Score])</f>
        <v>239</v>
      </c>
      <c r="AT282">
        <f>_xlfn.RANK.AVG(Table2[[#This Row],[6M Return vs Nifty Z-Score]],Table2[6M Return vs Nifty Z-Score])</f>
        <v>78</v>
      </c>
      <c r="AU282">
        <f>_xlfn.RANK.AVG(Table2[[#This Row],[Sharpe Ratio Z-Score]],Table2[Sharpe Ratio Z-Score])</f>
        <v>591</v>
      </c>
      <c r="AV282">
        <f>(Table2[[#This Row],[Rank 1Y]]+Table2[[#This Row],[Rank 6M]]+Table2[[#This Row],[Rank Sharpe]])/3</f>
        <v>302.66666666666669</v>
      </c>
    </row>
    <row r="283" spans="1:48" x14ac:dyDescent="0.3">
      <c r="A283" t="s">
        <v>1289</v>
      </c>
      <c r="B283" t="s">
        <v>1290</v>
      </c>
      <c r="C283" t="s">
        <v>3069</v>
      </c>
      <c r="D283" t="s">
        <v>286</v>
      </c>
      <c r="E283">
        <v>8578.1955493000005</v>
      </c>
      <c r="F283">
        <v>835.9</v>
      </c>
      <c r="G283">
        <v>50.616197971060402</v>
      </c>
      <c r="H283">
        <f>(Table2[[#This Row],[1Y Return vs Nifty]]-AVERAGE(Table2[1Y Return vs Nifty]))/_xlfn.STDEV.P(Table2[1Y Return vs Nifty])</f>
        <v>0.25235115411026876</v>
      </c>
      <c r="I283">
        <v>5.5292483983671499</v>
      </c>
      <c r="J283">
        <f>(Table2[[#This Row],[1M Return vs Nifty]]-AVERAGE(Table2[1M Return vs Nifty]))/_xlfn.STDEV.P(Table2[1M Return vs Nifty])</f>
        <v>0.52926372299294588</v>
      </c>
      <c r="K283">
        <v>19.702046191521902</v>
      </c>
      <c r="L283">
        <f>(Table2[[#This Row],[6M Return vs Nifty]]-AVERAGE(Table2[6M Return vs Nifty]))/_xlfn.STDEV.P(Table2[6M Return vs Nifty])</f>
        <v>0.43224678064616096</v>
      </c>
      <c r="M283">
        <v>2.5759941654721898</v>
      </c>
      <c r="N283">
        <f>(Table2[[#This Row],[1W Return vs Nifty]]-AVERAGE(Table2[1W Return vs Nifty]))/_xlfn.STDEV.P(Table2[1W Return vs Nifty])</f>
        <v>0.53525717850668975</v>
      </c>
      <c r="O283">
        <v>800.51</v>
      </c>
      <c r="P283">
        <v>781.23203605745505</v>
      </c>
      <c r="Q283">
        <v>687.42907305976098</v>
      </c>
      <c r="R283">
        <v>70.256961314303595</v>
      </c>
      <c r="S283" s="1">
        <f>(Table2[[#This Row],[Close Price]]-Table2[[#This Row],[20D EMA]])/Table2[[#This Row],[20D EMA]]</f>
        <v>4.420931656069254E-2</v>
      </c>
      <c r="T283" s="1">
        <f>(Table2[[#This Row],[Close Price]]-Table2[[#This Row],[50D EMA]])/Table2[[#This Row],[50D EMA]]</f>
        <v>6.9976602877719701E-2</v>
      </c>
      <c r="U283" s="1">
        <f>(Table2[[#This Row],[Close Price]]-Table2[[#This Row],[200D EMA]])/Table2[[#This Row],[200D EMA]]</f>
        <v>0.2159799938041489</v>
      </c>
      <c r="V283">
        <v>0.39800820894603001</v>
      </c>
      <c r="W283">
        <v>819.3</v>
      </c>
      <c r="X283">
        <v>850.9</v>
      </c>
      <c r="Y283">
        <v>820.45</v>
      </c>
      <c r="Z283">
        <v>872.7</v>
      </c>
      <c r="AA283">
        <v>763.7</v>
      </c>
      <c r="AB283">
        <v>872.7</v>
      </c>
      <c r="AC283" s="1">
        <f>(Table2[[#This Row],[Close Price]]/Table2[[#This Row],[Day Low]])-1</f>
        <v>2.0261198584157203E-2</v>
      </c>
      <c r="AD283" s="1">
        <f>(Table2[[#This Row],[Day High]]/Table2[[#This Row],[Close Price]])-1</f>
        <v>1.7944730230888828E-2</v>
      </c>
      <c r="AE283" s="1">
        <f>(Table2[[#This Row],[Close Price]]/Table2[[#This Row],[Current Week Low]])-1</f>
        <v>1.8831129258333856E-2</v>
      </c>
      <c r="AF283" s="1">
        <f>(Table2[[#This Row],[Current Week High]]/Table2[[#This Row],[Close Price]])-1</f>
        <v>4.4024404833113984E-2</v>
      </c>
      <c r="AG283" s="1">
        <f>(Table2[[#This Row],[Close Price]]/Table2[[#This Row],[Current Month Low]])-1</f>
        <v>9.4539740735890998E-2</v>
      </c>
      <c r="AH283" s="1">
        <f>(Table2[[#This Row],[Current Month High]]/Table2[[#This Row],[Close Price]])-1</f>
        <v>4.4024404833113984E-2</v>
      </c>
      <c r="AI283">
        <v>6.68606413287264</v>
      </c>
      <c r="AJ283">
        <v>82.0860927152318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-7.0000000000000007E-2</v>
      </c>
      <c r="AM283" t="s">
        <v>3110</v>
      </c>
      <c r="AN283">
        <v>5.28</v>
      </c>
      <c r="AO283" t="s">
        <v>3111</v>
      </c>
      <c r="AP283">
        <v>1.8929894869304E-2</v>
      </c>
      <c r="AQ283">
        <f>(Table2[[#This Row],[Sharpe Ratio]]-AVERAGE(Table2[Sharpe Ratio]))/_xlfn.STDEV.P(Table2[Sharpe Ratio])</f>
        <v>-0.50381184583930894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1.2453069904167564</v>
      </c>
      <c r="AS283">
        <f>_xlfn.RANK.AVG(Table2[[#This Row],[1Y Return vs Nifty Z-Score]],Table2[1Y Return vs Nifty Z-Score])</f>
        <v>227</v>
      </c>
      <c r="AT283">
        <f>_xlfn.RANK.AVG(Table2[[#This Row],[6M Return vs Nifty Z-Score]],Table2[6M Return vs Nifty Z-Score])</f>
        <v>212</v>
      </c>
      <c r="AU283">
        <f>_xlfn.RANK.AVG(Table2[[#This Row],[Sharpe Ratio Z-Score]],Table2[Sharpe Ratio Z-Score])</f>
        <v>470</v>
      </c>
      <c r="AV283">
        <f>(Table2[[#This Row],[Rank 1Y]]+Table2[[#This Row],[Rank 6M]]+Table2[[#This Row],[Rank Sharpe]])/3</f>
        <v>303</v>
      </c>
    </row>
    <row r="284" spans="1:48" x14ac:dyDescent="0.3">
      <c r="A284" t="s">
        <v>258</v>
      </c>
      <c r="B284" t="s">
        <v>259</v>
      </c>
      <c r="C284" t="s">
        <v>3067</v>
      </c>
      <c r="D284" t="s">
        <v>260</v>
      </c>
      <c r="E284">
        <v>102061.871692959</v>
      </c>
      <c r="F284">
        <v>1403.2</v>
      </c>
      <c r="G284">
        <v>18.3868871160198</v>
      </c>
      <c r="H284">
        <f>(Table2[[#This Row],[1Y Return vs Nifty]]-AVERAGE(Table2[1Y Return vs Nifty]))/_xlfn.STDEV.P(Table2[1Y Return vs Nifty])</f>
        <v>-0.23402969798531198</v>
      </c>
      <c r="I284">
        <v>10.2455469242201</v>
      </c>
      <c r="J284">
        <f>(Table2[[#This Row],[1M Return vs Nifty]]-AVERAGE(Table2[1M Return vs Nifty]))/_xlfn.STDEV.P(Table2[1M Return vs Nifty])</f>
        <v>0.97527293413287885</v>
      </c>
      <c r="K284">
        <v>13.3888228218942</v>
      </c>
      <c r="L284">
        <f>(Table2[[#This Row],[6M Return vs Nifty]]-AVERAGE(Table2[6M Return vs Nifty]))/_xlfn.STDEV.P(Table2[6M Return vs Nifty])</f>
        <v>0.22102322037060784</v>
      </c>
      <c r="M284">
        <v>0.30276070956908402</v>
      </c>
      <c r="N284">
        <f>(Table2[[#This Row],[1W Return vs Nifty]]-AVERAGE(Table2[1W Return vs Nifty]))/_xlfn.STDEV.P(Table2[1W Return vs Nifty])</f>
        <v>0.10443728942961004</v>
      </c>
      <c r="O284">
        <v>1394.34</v>
      </c>
      <c r="P284">
        <v>1327.41419326747</v>
      </c>
      <c r="Q284">
        <v>1179.95883799076</v>
      </c>
      <c r="R284">
        <v>46.9272295659067</v>
      </c>
      <c r="S284" s="1">
        <f>(Table2[[#This Row],[Close Price]]-Table2[[#This Row],[20D EMA]])/Table2[[#This Row],[20D EMA]]</f>
        <v>6.3542607972231508E-3</v>
      </c>
      <c r="T284" s="1">
        <f>(Table2[[#This Row],[Close Price]]-Table2[[#This Row],[50D EMA]])/Table2[[#This Row],[50D EMA]]</f>
        <v>5.7092810305109855E-2</v>
      </c>
      <c r="U284" s="1">
        <f>(Table2[[#This Row],[Close Price]]-Table2[[#This Row],[200D EMA]])/Table2[[#This Row],[200D EMA]]</f>
        <v>0.18919402509783836</v>
      </c>
      <c r="V284">
        <v>0.71692615031179696</v>
      </c>
      <c r="W284">
        <v>1391.2</v>
      </c>
      <c r="X284">
        <v>1407.95</v>
      </c>
      <c r="Y284">
        <v>1400</v>
      </c>
      <c r="Z284">
        <v>1450</v>
      </c>
      <c r="AA284">
        <v>1382.65</v>
      </c>
      <c r="AB284">
        <v>1480.4</v>
      </c>
      <c r="AC284" s="1">
        <f>(Table2[[#This Row],[Close Price]]/Table2[[#This Row],[Day Low]])-1</f>
        <v>8.6256469235193034E-3</v>
      </c>
      <c r="AD284" s="1">
        <f>(Table2[[#This Row],[Day High]]/Table2[[#This Row],[Close Price]])-1</f>
        <v>3.3851197263397026E-3</v>
      </c>
      <c r="AE284" s="1">
        <f>(Table2[[#This Row],[Close Price]]/Table2[[#This Row],[Current Week Low]])-1</f>
        <v>2.2857142857142243E-3</v>
      </c>
      <c r="AF284" s="1">
        <f>(Table2[[#This Row],[Current Week High]]/Table2[[#This Row],[Close Price]])-1</f>
        <v>3.3352337514253039E-2</v>
      </c>
      <c r="AG284" s="1">
        <f>(Table2[[#This Row],[Close Price]]/Table2[[#This Row],[Current Month Low]])-1</f>
        <v>1.4862763533793677E-2</v>
      </c>
      <c r="AH284" s="1">
        <f>(Table2[[#This Row],[Current Month High]]/Table2[[#This Row],[Close Price]])-1</f>
        <v>5.5017103762827757E-2</v>
      </c>
      <c r="AI284">
        <v>4.4005641748942201</v>
      </c>
      <c r="AJ284">
        <v>45.279442651503501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0.1</v>
      </c>
      <c r="AM284" t="s">
        <v>3111</v>
      </c>
      <c r="AN284">
        <v>-0.86</v>
      </c>
      <c r="AO284" t="s">
        <v>3110</v>
      </c>
      <c r="AP284">
        <v>7.7475346151999996E-2</v>
      </c>
      <c r="AQ284">
        <f>(Table2[[#This Row],[Sharpe Ratio]]-AVERAGE(Table2[Sharpe Ratio]))/_xlfn.STDEV.P(Table2[Sharpe Ratio])</f>
        <v>0.16329278676260484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1.2299965327103894</v>
      </c>
      <c r="AS284">
        <f>_xlfn.RANK.AVG(Table2[[#This Row],[1Y Return vs Nifty Z-Score]],Table2[1Y Return vs Nifty Z-Score])</f>
        <v>360</v>
      </c>
      <c r="AT284">
        <f>_xlfn.RANK.AVG(Table2[[#This Row],[6M Return vs Nifty Z-Score]],Table2[6M Return vs Nifty Z-Score])</f>
        <v>260</v>
      </c>
      <c r="AU284">
        <f>_xlfn.RANK.AVG(Table2[[#This Row],[Sharpe Ratio Z-Score]],Table2[Sharpe Ratio Z-Score])</f>
        <v>301</v>
      </c>
      <c r="AV284">
        <f>(Table2[[#This Row],[Rank 1Y]]+Table2[[#This Row],[Rank 6M]]+Table2[[#This Row],[Rank Sharpe]])/3</f>
        <v>307</v>
      </c>
    </row>
    <row r="285" spans="1:48" x14ac:dyDescent="0.3">
      <c r="A285" t="s">
        <v>139</v>
      </c>
      <c r="B285" t="s">
        <v>140</v>
      </c>
      <c r="C285" t="s">
        <v>3078</v>
      </c>
      <c r="D285" t="s">
        <v>141</v>
      </c>
      <c r="E285">
        <v>201453.24319281001</v>
      </c>
      <c r="F285">
        <v>813.85</v>
      </c>
      <c r="G285">
        <v>52.079559316120601</v>
      </c>
      <c r="H285">
        <f>(Table2[[#This Row],[1Y Return vs Nifty]]-AVERAGE(Table2[1Y Return vs Nifty]))/_xlfn.STDEV.P(Table2[1Y Return vs Nifty])</f>
        <v>0.27443511802545745</v>
      </c>
      <c r="I285">
        <v>2.07201498400191</v>
      </c>
      <c r="J285">
        <f>(Table2[[#This Row],[1M Return vs Nifty]]-AVERAGE(Table2[1M Return vs Nifty]))/_xlfn.STDEV.P(Table2[1M Return vs Nifty])</f>
        <v>0.20232132538701991</v>
      </c>
      <c r="K285">
        <v>-14.5028328500784</v>
      </c>
      <c r="L285">
        <f>(Table2[[#This Row],[6M Return vs Nifty]]-AVERAGE(Table2[6M Return vs Nifty]))/_xlfn.STDEV.P(Table2[6M Return vs Nifty])</f>
        <v>-0.71215694261185591</v>
      </c>
      <c r="M285">
        <v>0.122862466684219</v>
      </c>
      <c r="N285">
        <f>(Table2[[#This Row],[1W Return vs Nifty]]-AVERAGE(Table2[1W Return vs Nifty]))/_xlfn.STDEV.P(Table2[1W Return vs Nifty])</f>
        <v>7.0343236817654031E-2</v>
      </c>
      <c r="O285">
        <v>836.33</v>
      </c>
      <c r="P285">
        <v>840.67066244347802</v>
      </c>
      <c r="Q285">
        <v>778.08846863945803</v>
      </c>
      <c r="R285">
        <v>39.2579529032365</v>
      </c>
      <c r="S285" s="1">
        <f>(Table2[[#This Row],[Close Price]]-Table2[[#This Row],[20D EMA]])/Table2[[#This Row],[20D EMA]]</f>
        <v>-2.6879341886575894E-2</v>
      </c>
      <c r="T285" s="1">
        <f>(Table2[[#This Row],[Close Price]]-Table2[[#This Row],[50D EMA]])/Table2[[#This Row],[50D EMA]]</f>
        <v>-3.1903887743056893E-2</v>
      </c>
      <c r="U285" s="1">
        <f>(Table2[[#This Row],[Close Price]]-Table2[[#This Row],[200D EMA]])/Table2[[#This Row],[200D EMA]]</f>
        <v>4.5960752281901218E-2</v>
      </c>
      <c r="V285">
        <v>0.96580302722376199</v>
      </c>
      <c r="W285">
        <v>809.2</v>
      </c>
      <c r="X285">
        <v>822</v>
      </c>
      <c r="Y285">
        <v>810.05</v>
      </c>
      <c r="Z285">
        <v>840.8</v>
      </c>
      <c r="AA285">
        <v>800.4</v>
      </c>
      <c r="AB285">
        <v>901</v>
      </c>
      <c r="AC285" s="1">
        <f>(Table2[[#This Row],[Close Price]]/Table2[[#This Row],[Day Low]])-1</f>
        <v>5.7464162135441033E-3</v>
      </c>
      <c r="AD285" s="1">
        <f>(Table2[[#This Row],[Day High]]/Table2[[#This Row],[Close Price]])-1</f>
        <v>1.0014130368003915E-2</v>
      </c>
      <c r="AE285" s="1">
        <f>(Table2[[#This Row],[Close Price]]/Table2[[#This Row],[Current Week Low]])-1</f>
        <v>4.6910684525647284E-3</v>
      </c>
      <c r="AF285" s="1">
        <f>(Table2[[#This Row],[Current Week High]]/Table2[[#This Row],[Close Price]])-1</f>
        <v>3.3114210235301256E-2</v>
      </c>
      <c r="AG285" s="1">
        <f>(Table2[[#This Row],[Close Price]]/Table2[[#This Row],[Current Month Low]])-1</f>
        <v>1.6804097951024444E-2</v>
      </c>
      <c r="AH285" s="1">
        <f>(Table2[[#This Row],[Current Month High]]/Table2[[#This Row],[Close Price]])-1</f>
        <v>0.10708361491675378</v>
      </c>
      <c r="AI285">
        <v>15.8178227302651</v>
      </c>
      <c r="AJ285">
        <v>80.423280423280403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-0.04</v>
      </c>
      <c r="AM285" t="s">
        <v>3110</v>
      </c>
      <c r="AN285">
        <v>-1.91</v>
      </c>
      <c r="AO285" t="s">
        <v>3110</v>
      </c>
      <c r="AP285">
        <v>0.128609393523548</v>
      </c>
      <c r="AQ285">
        <f>(Table2[[#This Row],[Sharpe Ratio]]-AVERAGE(Table2[Sharpe Ratio]))/_xlfn.STDEV.P(Table2[Sharpe Ratio])</f>
        <v>0.7459471029883239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218</v>
      </c>
      <c r="AT285">
        <f>_xlfn.RANK.AVG(Table2[[#This Row],[6M Return vs Nifty Z-Score]],Table2[6M Return vs Nifty Z-Score])</f>
        <v>549</v>
      </c>
      <c r="AU285">
        <f>_xlfn.RANK.AVG(Table2[[#This Row],[Sharpe Ratio Z-Score]],Table2[Sharpe Ratio Z-Score])</f>
        <v>162</v>
      </c>
      <c r="AV285">
        <f>(Table2[[#This Row],[Rank 1Y]]+Table2[[#This Row],[Rank 6M]]+Table2[[#This Row],[Rank Sharpe]])/3</f>
        <v>309.66666666666669</v>
      </c>
    </row>
    <row r="286" spans="1:48" x14ac:dyDescent="0.3">
      <c r="A286" t="s">
        <v>581</v>
      </c>
      <c r="B286" t="s">
        <v>582</v>
      </c>
      <c r="C286" t="s">
        <v>3081</v>
      </c>
      <c r="D286" t="s">
        <v>583</v>
      </c>
      <c r="E286">
        <v>32303.116301400001</v>
      </c>
      <c r="F286">
        <v>819.7</v>
      </c>
      <c r="G286">
        <v>23.420319421957199</v>
      </c>
      <c r="H286">
        <f>(Table2[[#This Row],[1Y Return vs Nifty]]-AVERAGE(Table2[1Y Return vs Nifty]))/_xlfn.STDEV.P(Table2[1Y Return vs Nifty])</f>
        <v>-0.15806887136576395</v>
      </c>
      <c r="I286">
        <v>2.2528187986193098</v>
      </c>
      <c r="J286">
        <f>(Table2[[#This Row],[1M Return vs Nifty]]-AVERAGE(Table2[1M Return vs Nifty]))/_xlfn.STDEV.P(Table2[1M Return vs Nifty])</f>
        <v>0.2194195150555828</v>
      </c>
      <c r="K286">
        <v>20.998314541856299</v>
      </c>
      <c r="L286">
        <f>(Table2[[#This Row],[6M Return vs Nifty]]-AVERAGE(Table2[6M Return vs Nifty]))/_xlfn.STDEV.P(Table2[6M Return vs Nifty])</f>
        <v>0.47561645093968902</v>
      </c>
      <c r="M286">
        <v>-9.3146151184473602</v>
      </c>
      <c r="N286">
        <f>(Table2[[#This Row],[1W Return vs Nifty]]-AVERAGE(Table2[1W Return vs Nifty]))/_xlfn.STDEV.P(Table2[1W Return vs Nifty])</f>
        <v>-1.7182337506605363</v>
      </c>
      <c r="O286">
        <v>847.45</v>
      </c>
      <c r="P286">
        <v>798.38160730451602</v>
      </c>
      <c r="Q286">
        <v>689.90556837417898</v>
      </c>
      <c r="R286">
        <v>37.471977340041903</v>
      </c>
      <c r="S286" s="1">
        <f>(Table2[[#This Row],[Close Price]]-Table2[[#This Row],[20D EMA]])/Table2[[#This Row],[20D EMA]]</f>
        <v>-3.2745294707652368E-2</v>
      </c>
      <c r="T286" s="1">
        <f>(Table2[[#This Row],[Close Price]]-Table2[[#This Row],[50D EMA]])/Table2[[#This Row],[50D EMA]]</f>
        <v>2.6702008789329275E-2</v>
      </c>
      <c r="U286" s="1">
        <f>(Table2[[#This Row],[Close Price]]-Table2[[#This Row],[200D EMA]])/Table2[[#This Row],[200D EMA]]</f>
        <v>0.18813361940488849</v>
      </c>
      <c r="V286">
        <v>0.91798098173820597</v>
      </c>
      <c r="W286">
        <v>802.15</v>
      </c>
      <c r="X286">
        <v>825.6</v>
      </c>
      <c r="Y286">
        <v>778.6</v>
      </c>
      <c r="Z286">
        <v>908.9</v>
      </c>
      <c r="AA286">
        <v>778.6</v>
      </c>
      <c r="AB286">
        <v>921</v>
      </c>
      <c r="AC286" s="1">
        <f>(Table2[[#This Row],[Close Price]]/Table2[[#This Row],[Day Low]])-1</f>
        <v>2.1878700991086575E-2</v>
      </c>
      <c r="AD286" s="1">
        <f>(Table2[[#This Row],[Day High]]/Table2[[#This Row],[Close Price]])-1</f>
        <v>7.1977552763204944E-3</v>
      </c>
      <c r="AE286" s="1">
        <f>(Table2[[#This Row],[Close Price]]/Table2[[#This Row],[Current Week Low]])-1</f>
        <v>5.2787053686103258E-2</v>
      </c>
      <c r="AF286" s="1">
        <f>(Table2[[#This Row],[Current Week High]]/Table2[[#This Row],[Close Price]])-1</f>
        <v>0.10882030010979626</v>
      </c>
      <c r="AG286" s="1">
        <f>(Table2[[#This Row],[Close Price]]/Table2[[#This Row],[Current Month Low]])-1</f>
        <v>5.2787053686103258E-2</v>
      </c>
      <c r="AH286" s="1">
        <f>(Table2[[#This Row],[Current Month High]]/Table2[[#This Row],[Close Price]])-1</f>
        <v>0.12358179821886051</v>
      </c>
      <c r="AI286">
        <v>12.481680508060499</v>
      </c>
      <c r="AJ286">
        <v>53.032426875992897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0.15</v>
      </c>
      <c r="AM286" t="s">
        <v>3111</v>
      </c>
      <c r="AN286">
        <v>-1.29</v>
      </c>
      <c r="AO286" t="s">
        <v>3110</v>
      </c>
      <c r="AP286">
        <v>4.7457323733143E-2</v>
      </c>
      <c r="AQ286">
        <f>(Table2[[#This Row],[Sharpe Ratio]]-AVERAGE(Table2[Sharpe Ratio]))/_xlfn.STDEV.P(Table2[Sharpe Ratio])</f>
        <v>-0.17875192172333604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-1.3600185777543645</v>
      </c>
      <c r="AS286">
        <f>_xlfn.RANK.AVG(Table2[[#This Row],[1Y Return vs Nifty Z-Score]],Table2[1Y Return vs Nifty Z-Score])</f>
        <v>335</v>
      </c>
      <c r="AT286">
        <f>_xlfn.RANK.AVG(Table2[[#This Row],[6M Return vs Nifty Z-Score]],Table2[6M Return vs Nifty Z-Score])</f>
        <v>200</v>
      </c>
      <c r="AU286">
        <f>_xlfn.RANK.AVG(Table2[[#This Row],[Sharpe Ratio Z-Score]],Table2[Sharpe Ratio Z-Score])</f>
        <v>396</v>
      </c>
      <c r="AV286">
        <f>(Table2[[#This Row],[Rank 1Y]]+Table2[[#This Row],[Rank 6M]]+Table2[[#This Row],[Rank Sharpe]])/3</f>
        <v>310.33333333333331</v>
      </c>
    </row>
    <row r="287" spans="1:48" x14ac:dyDescent="0.3">
      <c r="A287" t="s">
        <v>1715</v>
      </c>
      <c r="B287" t="s">
        <v>1716</v>
      </c>
      <c r="C287" t="s">
        <v>3080</v>
      </c>
      <c r="D287" t="s">
        <v>111</v>
      </c>
      <c r="E287">
        <v>4543.5721882199996</v>
      </c>
      <c r="F287">
        <v>265.7</v>
      </c>
      <c r="G287">
        <v>56.290437496434997</v>
      </c>
      <c r="H287">
        <f>(Table2[[#This Row],[1Y Return vs Nifty]]-AVERAGE(Table2[1Y Return vs Nifty]))/_xlfn.STDEV.P(Table2[1Y Return vs Nifty])</f>
        <v>0.33798256794220571</v>
      </c>
      <c r="I287">
        <v>-11.956954195689001</v>
      </c>
      <c r="J287">
        <f>(Table2[[#This Row],[1M Return vs Nifty]]-AVERAGE(Table2[1M Return vs Nifty]))/_xlfn.STDEV.P(Table2[1M Return vs Nifty])</f>
        <v>-1.124365151866618</v>
      </c>
      <c r="K287">
        <v>-3.6734728562425101</v>
      </c>
      <c r="L287">
        <f>(Table2[[#This Row],[6M Return vs Nifty]]-AVERAGE(Table2[6M Return vs Nifty]))/_xlfn.STDEV.P(Table2[6M Return vs Nifty])</f>
        <v>-0.3498355357045394</v>
      </c>
      <c r="M287">
        <v>-3.2506769018971999</v>
      </c>
      <c r="N287">
        <f>(Table2[[#This Row],[1W Return vs Nifty]]-AVERAGE(Table2[1W Return vs Nifty]))/_xlfn.STDEV.P(Table2[1W Return vs Nifty])</f>
        <v>-0.56900502404630071</v>
      </c>
      <c r="O287">
        <v>275.91000000000003</v>
      </c>
      <c r="P287">
        <v>276.57344044448001</v>
      </c>
      <c r="Q287">
        <v>242.612015160531</v>
      </c>
      <c r="R287">
        <v>36.886048713215899</v>
      </c>
      <c r="S287" s="1">
        <f>(Table2[[#This Row],[Close Price]]-Table2[[#This Row],[20D EMA]])/Table2[[#This Row],[20D EMA]]</f>
        <v>-3.7004820412453468E-2</v>
      </c>
      <c r="T287" s="1">
        <f>(Table2[[#This Row],[Close Price]]-Table2[[#This Row],[50D EMA]])/Table2[[#This Row],[50D EMA]]</f>
        <v>-3.9314839584760432E-2</v>
      </c>
      <c r="U287" s="1">
        <f>(Table2[[#This Row],[Close Price]]-Table2[[#This Row],[200D EMA]])/Table2[[#This Row],[200D EMA]]</f>
        <v>9.516422681783579E-2</v>
      </c>
      <c r="V287">
        <v>0.57832957177090405</v>
      </c>
      <c r="W287">
        <v>260.3</v>
      </c>
      <c r="X287">
        <v>267.10000000000002</v>
      </c>
      <c r="Y287">
        <v>262.60000000000002</v>
      </c>
      <c r="Z287">
        <v>272.89999999999998</v>
      </c>
      <c r="AA287">
        <v>260</v>
      </c>
      <c r="AB287">
        <v>297.5</v>
      </c>
      <c r="AC287" s="1">
        <f>(Table2[[#This Row],[Close Price]]/Table2[[#This Row],[Day Low]])-1</f>
        <v>2.0745293891663463E-2</v>
      </c>
      <c r="AD287" s="1">
        <f>(Table2[[#This Row],[Day High]]/Table2[[#This Row],[Close Price]])-1</f>
        <v>5.2691004892737592E-3</v>
      </c>
      <c r="AE287" s="1">
        <f>(Table2[[#This Row],[Close Price]]/Table2[[#This Row],[Current Week Low]])-1</f>
        <v>1.180502665651173E-2</v>
      </c>
      <c r="AF287" s="1">
        <f>(Table2[[#This Row],[Current Week High]]/Table2[[#This Row],[Close Price]])-1</f>
        <v>2.7098231087692826E-2</v>
      </c>
      <c r="AG287" s="1">
        <f>(Table2[[#This Row],[Close Price]]/Table2[[#This Row],[Current Month Low]])-1</f>
        <v>2.1923076923076934E-2</v>
      </c>
      <c r="AH287" s="1">
        <f>(Table2[[#This Row],[Current Month High]]/Table2[[#This Row],[Close Price]])-1</f>
        <v>0.11968385397064374</v>
      </c>
      <c r="AI287">
        <v>20.198799699924901</v>
      </c>
      <c r="AJ287">
        <v>106.027820710973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0</v>
      </c>
      <c r="AM287">
        <v>0</v>
      </c>
      <c r="AN287">
        <v>-7.16</v>
      </c>
      <c r="AO287" t="s">
        <v>3110</v>
      </c>
      <c r="AP287">
        <v>7.5258702037049999E-2</v>
      </c>
      <c r="AQ287">
        <f>(Table2[[#This Row],[Sharpe Ratio]]-AVERAGE(Table2[Sharpe Ratio]))/_xlfn.STDEV.P(Table2[Sharpe Ratio])</f>
        <v>0.13803491402416418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203</v>
      </c>
      <c r="AT287">
        <f>_xlfn.RANK.AVG(Table2[[#This Row],[6M Return vs Nifty Z-Score]],Table2[6M Return vs Nifty Z-Score])</f>
        <v>426</v>
      </c>
      <c r="AU287">
        <f>_xlfn.RANK.AVG(Table2[[#This Row],[Sharpe Ratio Z-Score]],Table2[Sharpe Ratio Z-Score])</f>
        <v>305</v>
      </c>
      <c r="AV287">
        <f>(Table2[[#This Row],[Rank 1Y]]+Table2[[#This Row],[Rank 6M]]+Table2[[#This Row],[Rank Sharpe]])/3</f>
        <v>311.33333333333331</v>
      </c>
    </row>
    <row r="288" spans="1:48" x14ac:dyDescent="0.3">
      <c r="A288" t="s">
        <v>326</v>
      </c>
      <c r="B288" t="s">
        <v>327</v>
      </c>
      <c r="C288" t="s">
        <v>3070</v>
      </c>
      <c r="D288" t="s">
        <v>328</v>
      </c>
      <c r="E288">
        <v>76862.502043019995</v>
      </c>
      <c r="F288">
        <v>3973.95</v>
      </c>
      <c r="G288">
        <v>11.2768467648248</v>
      </c>
      <c r="H288">
        <f>(Table2[[#This Row],[1Y Return vs Nifty]]-AVERAGE(Table2[1Y Return vs Nifty]))/_xlfn.STDEV.P(Table2[1Y Return vs Nifty])</f>
        <v>-0.34132915282014387</v>
      </c>
      <c r="I288">
        <v>-4.7916686691605301</v>
      </c>
      <c r="J288">
        <f>(Table2[[#This Row],[1M Return vs Nifty]]-AVERAGE(Table2[1M Return vs Nifty]))/_xlfn.STDEV.P(Table2[1M Return vs Nifty])</f>
        <v>-0.44676102486717612</v>
      </c>
      <c r="K288">
        <v>1.10250591823234</v>
      </c>
      <c r="L288">
        <f>(Table2[[#This Row],[6M Return vs Nifty]]-AVERAGE(Table2[6M Return vs Nifty]))/_xlfn.STDEV.P(Table2[6M Return vs Nifty])</f>
        <v>-0.19004406604131074</v>
      </c>
      <c r="M288">
        <v>-5.1758697175132804</v>
      </c>
      <c r="N288">
        <f>(Table2[[#This Row],[1W Return vs Nifty]]-AVERAGE(Table2[1W Return vs Nifty]))/_xlfn.STDEV.P(Table2[1W Return vs Nifty])</f>
        <v>-0.93386475858958085</v>
      </c>
      <c r="O288">
        <v>4060.86</v>
      </c>
      <c r="P288">
        <v>4054.9815249820099</v>
      </c>
      <c r="Q288">
        <v>3725.0053486658699</v>
      </c>
      <c r="R288">
        <v>41.192110321723</v>
      </c>
      <c r="S288" s="1">
        <f>(Table2[[#This Row],[Close Price]]-Table2[[#This Row],[20D EMA]])/Table2[[#This Row],[20D EMA]]</f>
        <v>-2.1401870539737963E-2</v>
      </c>
      <c r="T288" s="1">
        <f>(Table2[[#This Row],[Close Price]]-Table2[[#This Row],[50D EMA]])/Table2[[#This Row],[50D EMA]]</f>
        <v>-1.9983204481398856E-2</v>
      </c>
      <c r="U288" s="1">
        <f>(Table2[[#This Row],[Close Price]]-Table2[[#This Row],[200D EMA]])/Table2[[#This Row],[200D EMA]]</f>
        <v>6.6830682920573731E-2</v>
      </c>
      <c r="V288">
        <v>0.79034586079503599</v>
      </c>
      <c r="W288">
        <v>3900</v>
      </c>
      <c r="X288">
        <v>3994.75</v>
      </c>
      <c r="Y288">
        <v>3901.3</v>
      </c>
      <c r="Z288">
        <v>4045.5</v>
      </c>
      <c r="AA288">
        <v>3859.5</v>
      </c>
      <c r="AB288">
        <v>4171.1499999999996</v>
      </c>
      <c r="AC288" s="1">
        <f>(Table2[[#This Row],[Close Price]]/Table2[[#This Row],[Day Low]])-1</f>
        <v>1.8961538461538474E-2</v>
      </c>
      <c r="AD288" s="1">
        <f>(Table2[[#This Row],[Day High]]/Table2[[#This Row],[Close Price]])-1</f>
        <v>5.2340869915323829E-3</v>
      </c>
      <c r="AE288" s="1">
        <f>(Table2[[#This Row],[Close Price]]/Table2[[#This Row],[Current Week Low]])-1</f>
        <v>1.8621997795606582E-2</v>
      </c>
      <c r="AF288" s="1">
        <f>(Table2[[#This Row],[Current Week High]]/Table2[[#This Row],[Close Price]])-1</f>
        <v>1.800475597327611E-2</v>
      </c>
      <c r="AG288" s="1">
        <f>(Table2[[#This Row],[Close Price]]/Table2[[#This Row],[Current Month Low]])-1</f>
        <v>2.9654100272055839E-2</v>
      </c>
      <c r="AH288" s="1">
        <f>(Table2[[#This Row],[Current Month High]]/Table2[[#This Row],[Close Price]])-1</f>
        <v>4.9623170900489288E-2</v>
      </c>
      <c r="AI288">
        <v>19.4859884640906</v>
      </c>
      <c r="AJ288">
        <v>42.066715010877402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-0.01</v>
      </c>
      <c r="AM288" t="s">
        <v>3110</v>
      </c>
      <c r="AN288">
        <v>-4.54</v>
      </c>
      <c r="AO288" t="s">
        <v>3110</v>
      </c>
      <c r="AP288">
        <v>0.126243649478881</v>
      </c>
      <c r="AQ288">
        <f>(Table2[[#This Row],[Sharpe Ratio]]-AVERAGE(Table2[Sharpe Ratio]))/_xlfn.STDEV.P(Table2[Sharpe Ratio])</f>
        <v>0.71899028948410892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-1.1930087128341027</v>
      </c>
      <c r="AS288">
        <f>_xlfn.RANK.AVG(Table2[[#This Row],[1Y Return vs Nifty Z-Score]],Table2[1Y Return vs Nifty Z-Score])</f>
        <v>397</v>
      </c>
      <c r="AT288">
        <f>_xlfn.RANK.AVG(Table2[[#This Row],[6M Return vs Nifty Z-Score]],Table2[6M Return vs Nifty Z-Score])</f>
        <v>372</v>
      </c>
      <c r="AU288">
        <f>_xlfn.RANK.AVG(Table2[[#This Row],[Sharpe Ratio Z-Score]],Table2[Sharpe Ratio Z-Score])</f>
        <v>167</v>
      </c>
      <c r="AV288">
        <f>(Table2[[#This Row],[Rank 1Y]]+Table2[[#This Row],[Rank 6M]]+Table2[[#This Row],[Rank Sharpe]])/3</f>
        <v>312</v>
      </c>
    </row>
    <row r="289" spans="1:48" x14ac:dyDescent="0.3">
      <c r="A289" t="s">
        <v>476</v>
      </c>
      <c r="B289" t="s">
        <v>477</v>
      </c>
      <c r="C289" t="s">
        <v>3065</v>
      </c>
      <c r="D289" t="s">
        <v>34</v>
      </c>
      <c r="E289">
        <v>42580.299691307002</v>
      </c>
      <c r="F289">
        <v>60.13</v>
      </c>
      <c r="G289">
        <v>29.457582843416901</v>
      </c>
      <c r="H289">
        <f>(Table2[[#This Row],[1Y Return vs Nifty]]-AVERAGE(Table2[1Y Return vs Nifty]))/_xlfn.STDEV.P(Table2[1Y Return vs Nifty])</f>
        <v>-6.6958970181022912E-2</v>
      </c>
      <c r="I289">
        <v>-6.6061285523539901</v>
      </c>
      <c r="J289">
        <f>(Table2[[#This Row],[1M Return vs Nifty]]-AVERAGE(Table2[1M Return vs Nifty]))/_xlfn.STDEV.P(Table2[1M Return vs Nifty])</f>
        <v>-0.61835021005383961</v>
      </c>
      <c r="K289">
        <v>-8.9614855548347698</v>
      </c>
      <c r="L289">
        <f>(Table2[[#This Row],[6M Return vs Nifty]]-AVERAGE(Table2[6M Return vs Nifty]))/_xlfn.STDEV.P(Table2[6M Return vs Nifty])</f>
        <v>-0.52675829030760679</v>
      </c>
      <c r="M289">
        <v>-4.5483839132894799</v>
      </c>
      <c r="N289">
        <f>(Table2[[#This Row],[1W Return vs Nifty]]-AVERAGE(Table2[1W Return vs Nifty]))/_xlfn.STDEV.P(Table2[1W Return vs Nifty])</f>
        <v>-0.81494456415414296</v>
      </c>
      <c r="O289">
        <v>63.9</v>
      </c>
      <c r="P289">
        <v>64.913472977248105</v>
      </c>
      <c r="Q289">
        <v>58.038754516845799</v>
      </c>
      <c r="R289">
        <v>24.593099922341398</v>
      </c>
      <c r="S289" s="1">
        <f>(Table2[[#This Row],[Close Price]]-Table2[[#This Row],[20D EMA]])/Table2[[#This Row],[20D EMA]]</f>
        <v>-5.8998435054773021E-2</v>
      </c>
      <c r="T289" s="1">
        <f>(Table2[[#This Row],[Close Price]]-Table2[[#This Row],[50D EMA]])/Table2[[#This Row],[50D EMA]]</f>
        <v>-7.3689986960406351E-2</v>
      </c>
      <c r="U289" s="1">
        <f>(Table2[[#This Row],[Close Price]]-Table2[[#This Row],[200D EMA]])/Table2[[#This Row],[200D EMA]]</f>
        <v>3.6031880776270238E-2</v>
      </c>
      <c r="V289">
        <v>0.62406779252616196</v>
      </c>
      <c r="W289">
        <v>59.71</v>
      </c>
      <c r="X289">
        <v>60.99</v>
      </c>
      <c r="Y289">
        <v>60</v>
      </c>
      <c r="Z289">
        <v>61.9</v>
      </c>
      <c r="AA289">
        <v>60</v>
      </c>
      <c r="AB289">
        <v>67.5</v>
      </c>
      <c r="AC289" s="1">
        <f>(Table2[[#This Row],[Close Price]]/Table2[[#This Row],[Day Low]])-1</f>
        <v>7.0339976553341899E-3</v>
      </c>
      <c r="AD289" s="1">
        <f>(Table2[[#This Row],[Day High]]/Table2[[#This Row],[Close Price]])-1</f>
        <v>1.4302344919341348E-2</v>
      </c>
      <c r="AE289" s="1">
        <f>(Table2[[#This Row],[Close Price]]/Table2[[#This Row],[Current Week Low]])-1</f>
        <v>2.1666666666666501E-3</v>
      </c>
      <c r="AF289" s="1">
        <f>(Table2[[#This Row],[Current Week High]]/Table2[[#This Row],[Close Price]])-1</f>
        <v>2.9436221520039885E-2</v>
      </c>
      <c r="AG289" s="1">
        <f>(Table2[[#This Row],[Close Price]]/Table2[[#This Row],[Current Month Low]])-1</f>
        <v>2.1666666666666501E-3</v>
      </c>
      <c r="AH289" s="1">
        <f>(Table2[[#This Row],[Current Month High]]/Table2[[#This Row],[Close Price]])-1</f>
        <v>0.12256776983203066</v>
      </c>
      <c r="AI289">
        <v>20.255235602094199</v>
      </c>
      <c r="AJ289">
        <v>68.839779005524804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-0.13</v>
      </c>
      <c r="AM289" t="s">
        <v>3110</v>
      </c>
      <c r="AN289">
        <v>-11.22</v>
      </c>
      <c r="AO289" t="s">
        <v>3110</v>
      </c>
      <c r="AP289">
        <v>0.134842502741151</v>
      </c>
      <c r="AQ289">
        <f>(Table2[[#This Row],[Sharpe Ratio]]-AVERAGE(Table2[Sharpe Ratio]))/_xlfn.STDEV.P(Table2[Sharpe Ratio])</f>
        <v>0.81697116964891614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306</v>
      </c>
      <c r="AT289">
        <f>_xlfn.RANK.AVG(Table2[[#This Row],[6M Return vs Nifty Z-Score]],Table2[6M Return vs Nifty Z-Score])</f>
        <v>485</v>
      </c>
      <c r="AU289">
        <f>_xlfn.RANK.AVG(Table2[[#This Row],[Sharpe Ratio Z-Score]],Table2[Sharpe Ratio Z-Score])</f>
        <v>148</v>
      </c>
      <c r="AV289">
        <f>(Table2[[#This Row],[Rank 1Y]]+Table2[[#This Row],[Rank 6M]]+Table2[[#This Row],[Rank Sharpe]])/3</f>
        <v>313</v>
      </c>
    </row>
    <row r="290" spans="1:48" x14ac:dyDescent="0.3">
      <c r="A290" t="s">
        <v>682</v>
      </c>
      <c r="B290" t="s">
        <v>683</v>
      </c>
      <c r="C290" t="s">
        <v>3076</v>
      </c>
      <c r="D290" t="s">
        <v>436</v>
      </c>
      <c r="E290">
        <v>25233.820919999998</v>
      </c>
      <c r="F290">
        <v>3600.1</v>
      </c>
      <c r="G290">
        <v>9.7557829682781794</v>
      </c>
      <c r="H290">
        <f>(Table2[[#This Row],[1Y Return vs Nifty]]-AVERAGE(Table2[1Y Return vs Nifty]))/_xlfn.STDEV.P(Table2[1Y Return vs Nifty])</f>
        <v>-0.36428391933015686</v>
      </c>
      <c r="I290">
        <v>5.0497957668427604</v>
      </c>
      <c r="J290">
        <f>(Table2[[#This Row],[1M Return vs Nifty]]-AVERAGE(Table2[1M Return vs Nifty]))/_xlfn.STDEV.P(Table2[1M Return vs Nifty])</f>
        <v>0.48392302015300331</v>
      </c>
      <c r="K290">
        <v>6.4820203833966596</v>
      </c>
      <c r="L290">
        <f>(Table2[[#This Row],[6M Return vs Nifty]]-AVERAGE(Table2[6M Return vs Nifty]))/_xlfn.STDEV.P(Table2[6M Return vs Nifty])</f>
        <v>-1.0059907180026318E-2</v>
      </c>
      <c r="M290">
        <v>2.15128172739086</v>
      </c>
      <c r="N290">
        <f>(Table2[[#This Row],[1W Return vs Nifty]]-AVERAGE(Table2[1W Return vs Nifty]))/_xlfn.STDEV.P(Table2[1W Return vs Nifty])</f>
        <v>0.45476629667987678</v>
      </c>
      <c r="O290">
        <v>3582.54</v>
      </c>
      <c r="P290">
        <v>3512.0764172694098</v>
      </c>
      <c r="Q290">
        <v>3197.61744798685</v>
      </c>
      <c r="R290">
        <v>53.164064478369497</v>
      </c>
      <c r="S290" s="1">
        <f>(Table2[[#This Row],[Close Price]]-Table2[[#This Row],[20D EMA]])/Table2[[#This Row],[20D EMA]]</f>
        <v>4.9015502967168396E-3</v>
      </c>
      <c r="T290" s="1">
        <f>(Table2[[#This Row],[Close Price]]-Table2[[#This Row],[50D EMA]])/Table2[[#This Row],[50D EMA]]</f>
        <v>2.5063117162760138E-2</v>
      </c>
      <c r="U290" s="1">
        <f>(Table2[[#This Row],[Close Price]]-Table2[[#This Row],[200D EMA]])/Table2[[#This Row],[200D EMA]]</f>
        <v>0.12586951333610719</v>
      </c>
      <c r="V290">
        <v>0.89171897903418196</v>
      </c>
      <c r="W290">
        <v>3405</v>
      </c>
      <c r="X290">
        <v>3560</v>
      </c>
      <c r="Y290">
        <v>3540</v>
      </c>
      <c r="Z290">
        <v>3650</v>
      </c>
      <c r="AA290">
        <v>3453.8</v>
      </c>
      <c r="AB290">
        <v>3738.55</v>
      </c>
      <c r="AC290" s="1">
        <f>(Table2[[#This Row],[Close Price]]/Table2[[#This Row],[Day Low]])-1</f>
        <v>5.7298091042584431E-2</v>
      </c>
      <c r="AD290" s="1">
        <f>(Table2[[#This Row],[Day High]]/Table2[[#This Row],[Close Price]])-1</f>
        <v>-1.1138579483903177E-2</v>
      </c>
      <c r="AE290" s="1">
        <f>(Table2[[#This Row],[Close Price]]/Table2[[#This Row],[Current Week Low]])-1</f>
        <v>1.6977401129943503E-2</v>
      </c>
      <c r="AF290" s="1">
        <f>(Table2[[#This Row],[Current Week High]]/Table2[[#This Row],[Close Price]])-1</f>
        <v>1.3860726090942022E-2</v>
      </c>
      <c r="AG290" s="1">
        <f>(Table2[[#This Row],[Close Price]]/Table2[[#This Row],[Current Month Low]])-1</f>
        <v>4.2359140656667904E-2</v>
      </c>
      <c r="AH290" s="1">
        <f>(Table2[[#This Row],[Current Month High]]/Table2[[#This Row],[Close Price]])-1</f>
        <v>3.8457265075970248E-2</v>
      </c>
      <c r="AI290">
        <v>8.9616443282570497</v>
      </c>
      <c r="AJ290">
        <v>44.242049399465301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0.21</v>
      </c>
      <c r="AM290" t="s">
        <v>3111</v>
      </c>
      <c r="AN290">
        <v>0.23</v>
      </c>
      <c r="AO290" t="s">
        <v>3111</v>
      </c>
      <c r="AP290">
        <v>0.106845083479002</v>
      </c>
      <c r="AQ290">
        <f>(Table2[[#This Row],[Sharpe Ratio]]-AVERAGE(Table2[Sharpe Ratio]))/_xlfn.STDEV.P(Table2[Sharpe Ratio])</f>
        <v>0.49795051678056956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1.0622960071032663</v>
      </c>
      <c r="AS290">
        <f>_xlfn.RANK.AVG(Table2[[#This Row],[1Y Return vs Nifty Z-Score]],Table2[1Y Return vs Nifty Z-Score])</f>
        <v>411</v>
      </c>
      <c r="AT290">
        <f>_xlfn.RANK.AVG(Table2[[#This Row],[6M Return vs Nifty Z-Score]],Table2[6M Return vs Nifty Z-Score])</f>
        <v>314</v>
      </c>
      <c r="AU290">
        <f>_xlfn.RANK.AVG(Table2[[#This Row],[Sharpe Ratio Z-Score]],Table2[Sharpe Ratio Z-Score])</f>
        <v>214</v>
      </c>
      <c r="AV290">
        <f>(Table2[[#This Row],[Rank 1Y]]+Table2[[#This Row],[Rank 6M]]+Table2[[#This Row],[Rank Sharpe]])/3</f>
        <v>313</v>
      </c>
    </row>
    <row r="291" spans="1:48" x14ac:dyDescent="0.3">
      <c r="A291" t="s">
        <v>369</v>
      </c>
      <c r="B291" t="s">
        <v>370</v>
      </c>
      <c r="C291" t="s">
        <v>3076</v>
      </c>
      <c r="D291" t="s">
        <v>371</v>
      </c>
      <c r="E291">
        <v>64723.36593675</v>
      </c>
      <c r="F291">
        <v>5095.25</v>
      </c>
      <c r="G291">
        <v>-1.8560482806121299</v>
      </c>
      <c r="H291">
        <f>(Table2[[#This Row],[1Y Return vs Nifty]]-AVERAGE(Table2[1Y Return vs Nifty]))/_xlfn.STDEV.P(Table2[1Y Return vs Nifty])</f>
        <v>-0.53952106301677283</v>
      </c>
      <c r="I291">
        <v>-11.540120616411301</v>
      </c>
      <c r="J291">
        <f>(Table2[[#This Row],[1M Return vs Nifty]]-AVERAGE(Table2[1M Return vs Nifty]))/_xlfn.STDEV.P(Table2[1M Return vs Nifty])</f>
        <v>-1.0849461848841029</v>
      </c>
      <c r="K291">
        <v>17.539571603980399</v>
      </c>
      <c r="L291">
        <f>(Table2[[#This Row],[6M Return vs Nifty]]-AVERAGE(Table2[6M Return vs Nifty]))/_xlfn.STDEV.P(Table2[6M Return vs Nifty])</f>
        <v>0.35989616755311266</v>
      </c>
      <c r="M291">
        <v>-0.18860275689771</v>
      </c>
      <c r="N291">
        <f>(Table2[[#This Row],[1W Return vs Nifty]]-AVERAGE(Table2[1W Return vs Nifty]))/_xlfn.STDEV.P(Table2[1W Return vs Nifty])</f>
        <v>1.1314801912966459E-2</v>
      </c>
      <c r="O291">
        <v>5311.96</v>
      </c>
      <c r="P291">
        <v>5447.96680391674</v>
      </c>
      <c r="Q291">
        <v>4794.1986533864501</v>
      </c>
      <c r="R291">
        <v>37.101061515339197</v>
      </c>
      <c r="S291" s="1">
        <f>(Table2[[#This Row],[Close Price]]-Table2[[#This Row],[20D EMA]])/Table2[[#This Row],[20D EMA]]</f>
        <v>-4.0796617444408476E-2</v>
      </c>
      <c r="T291" s="1">
        <f>(Table2[[#This Row],[Close Price]]-Table2[[#This Row],[50D EMA]])/Table2[[#This Row],[50D EMA]]</f>
        <v>-6.4742832805654973E-2</v>
      </c>
      <c r="U291" s="1">
        <f>(Table2[[#This Row],[Close Price]]-Table2[[#This Row],[200D EMA]])/Table2[[#This Row],[200D EMA]]</f>
        <v>6.2794925362739812E-2</v>
      </c>
      <c r="V291">
        <v>0.55768988935693398</v>
      </c>
      <c r="W291">
        <v>5073.3999999999996</v>
      </c>
      <c r="X291">
        <v>5182.1000000000004</v>
      </c>
      <c r="Y291">
        <v>5022.1000000000004</v>
      </c>
      <c r="Z291">
        <v>5220</v>
      </c>
      <c r="AA291">
        <v>4920.05</v>
      </c>
      <c r="AB291">
        <v>5412.8</v>
      </c>
      <c r="AC291" s="1">
        <f>(Table2[[#This Row],[Close Price]]/Table2[[#This Row],[Day Low]])-1</f>
        <v>4.3067765206765696E-3</v>
      </c>
      <c r="AD291" s="1">
        <f>(Table2[[#This Row],[Day High]]/Table2[[#This Row],[Close Price]])-1</f>
        <v>1.7045287277366317E-2</v>
      </c>
      <c r="AE291" s="1">
        <f>(Table2[[#This Row],[Close Price]]/Table2[[#This Row],[Current Week Low]])-1</f>
        <v>1.4565619959777676E-2</v>
      </c>
      <c r="AF291" s="1">
        <f>(Table2[[#This Row],[Current Week High]]/Table2[[#This Row],[Close Price]])-1</f>
        <v>2.4483587655169003E-2</v>
      </c>
      <c r="AG291" s="1">
        <f>(Table2[[#This Row],[Close Price]]/Table2[[#This Row],[Current Month Low]])-1</f>
        <v>3.5609394213473422E-2</v>
      </c>
      <c r="AH291" s="1">
        <f>(Table2[[#This Row],[Current Month High]]/Table2[[#This Row],[Close Price]])-1</f>
        <v>6.2322751582356117E-2</v>
      </c>
      <c r="AI291">
        <v>26.379215901087701</v>
      </c>
      <c r="AJ291">
        <v>41.949458483754498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-0.14000000000000001</v>
      </c>
      <c r="AM291" t="s">
        <v>3110</v>
      </c>
      <c r="AN291">
        <v>-6.33</v>
      </c>
      <c r="AO291" t="s">
        <v>3110</v>
      </c>
      <c r="AP291">
        <v>0.105053422104078</v>
      </c>
      <c r="AQ291">
        <f>(Table2[[#This Row],[Sharpe Ratio]]-AVERAGE(Table2[Sharpe Ratio]))/_xlfn.STDEV.P(Table2[Sharpe Ratio])</f>
        <v>0.47753517148765556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502</v>
      </c>
      <c r="AT291">
        <f>_xlfn.RANK.AVG(Table2[[#This Row],[6M Return vs Nifty Z-Score]],Table2[6M Return vs Nifty Z-Score])</f>
        <v>225</v>
      </c>
      <c r="AU291">
        <f>_xlfn.RANK.AVG(Table2[[#This Row],[Sharpe Ratio Z-Score]],Table2[Sharpe Ratio Z-Score])</f>
        <v>218</v>
      </c>
      <c r="AV291">
        <f>(Table2[[#This Row],[Rank 1Y]]+Table2[[#This Row],[Rank 6M]]+Table2[[#This Row],[Rank Sharpe]])/3</f>
        <v>315</v>
      </c>
    </row>
    <row r="292" spans="1:48" x14ac:dyDescent="0.3">
      <c r="A292" t="s">
        <v>204</v>
      </c>
      <c r="B292" t="s">
        <v>205</v>
      </c>
      <c r="C292" t="s">
        <v>3065</v>
      </c>
      <c r="D292" t="s">
        <v>34</v>
      </c>
      <c r="E292">
        <v>125855.90782793899</v>
      </c>
      <c r="F292">
        <v>114.3</v>
      </c>
      <c r="G292">
        <v>58.483930763108802</v>
      </c>
      <c r="H292">
        <f>(Table2[[#This Row],[1Y Return vs Nifty]]-AVERAGE(Table2[1Y Return vs Nifty]))/_xlfn.STDEV.P(Table2[1Y Return vs Nifty])</f>
        <v>0.37108514121500247</v>
      </c>
      <c r="I292">
        <v>-2.42887789448897</v>
      </c>
      <c r="J292">
        <f>(Table2[[#This Row],[1M Return vs Nifty]]-AVERAGE(Table2[1M Return vs Nifty]))/_xlfn.STDEV.P(Table2[1M Return vs Nifty])</f>
        <v>-0.22331748249527184</v>
      </c>
      <c r="K292">
        <v>-19.022105736144599</v>
      </c>
      <c r="L292">
        <f>(Table2[[#This Row],[6M Return vs Nifty]]-AVERAGE(Table2[6M Return vs Nifty]))/_xlfn.STDEV.P(Table2[6M Return vs Nifty])</f>
        <v>-0.86335972017300677</v>
      </c>
      <c r="M292">
        <v>-2.3244848631518602</v>
      </c>
      <c r="N292">
        <f>(Table2[[#This Row],[1W Return vs Nifty]]-AVERAGE(Table2[1W Return vs Nifty]))/_xlfn.STDEV.P(Table2[1W Return vs Nifty])</f>
        <v>-0.39347445970405681</v>
      </c>
      <c r="O292">
        <v>117.97</v>
      </c>
      <c r="P292">
        <v>121.00440551486101</v>
      </c>
      <c r="Q292">
        <v>110.627227730645</v>
      </c>
      <c r="R292">
        <v>37.287604337509997</v>
      </c>
      <c r="S292" s="1">
        <f>(Table2[[#This Row],[Close Price]]-Table2[[#This Row],[20D EMA]])/Table2[[#This Row],[20D EMA]]</f>
        <v>-3.1109604136644924E-2</v>
      </c>
      <c r="T292" s="1">
        <f>(Table2[[#This Row],[Close Price]]-Table2[[#This Row],[50D EMA]])/Table2[[#This Row],[50D EMA]]</f>
        <v>-5.5406292740619395E-2</v>
      </c>
      <c r="U292" s="1">
        <f>(Table2[[#This Row],[Close Price]]-Table2[[#This Row],[200D EMA]])/Table2[[#This Row],[200D EMA]]</f>
        <v>3.3199532743398881E-2</v>
      </c>
      <c r="V292">
        <v>0.98767690073820402</v>
      </c>
      <c r="W292">
        <v>112.52</v>
      </c>
      <c r="X292">
        <v>115.1</v>
      </c>
      <c r="Y292">
        <v>113.6</v>
      </c>
      <c r="Z292">
        <v>115.99</v>
      </c>
      <c r="AA292">
        <v>113.2</v>
      </c>
      <c r="AB292">
        <v>125.7</v>
      </c>
      <c r="AC292" s="1">
        <f>(Table2[[#This Row],[Close Price]]/Table2[[#This Row],[Day Low]])-1</f>
        <v>1.5819409882687596E-2</v>
      </c>
      <c r="AD292" s="1">
        <f>(Table2[[#This Row],[Day High]]/Table2[[#This Row],[Close Price]])-1</f>
        <v>6.9991251093612927E-3</v>
      </c>
      <c r="AE292" s="1">
        <f>(Table2[[#This Row],[Close Price]]/Table2[[#This Row],[Current Week Low]])-1</f>
        <v>6.1619718309859906E-3</v>
      </c>
      <c r="AF292" s="1">
        <f>(Table2[[#This Row],[Current Week High]]/Table2[[#This Row],[Close Price]])-1</f>
        <v>1.4785651793525867E-2</v>
      </c>
      <c r="AG292" s="1">
        <f>(Table2[[#This Row],[Close Price]]/Table2[[#This Row],[Current Month Low]])-1</f>
        <v>9.7173144876323558E-3</v>
      </c>
      <c r="AH292" s="1">
        <f>(Table2[[#This Row],[Current Month High]]/Table2[[#This Row],[Close Price]])-1</f>
        <v>9.9737532808398921E-2</v>
      </c>
      <c r="AI292">
        <v>24.694589877835899</v>
      </c>
      <c r="AJ292">
        <v>89.265070189925694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-0.11</v>
      </c>
      <c r="AM292" t="s">
        <v>3110</v>
      </c>
      <c r="AN292">
        <v>-4.71</v>
      </c>
      <c r="AO292" t="s">
        <v>3110</v>
      </c>
      <c r="AP292">
        <v>0.13821641252528699</v>
      </c>
      <c r="AQ292">
        <f>(Table2[[#This Row],[Sharpe Ratio]]-AVERAGE(Table2[Sharpe Ratio]))/_xlfn.STDEV.P(Table2[Sharpe Ratio])</f>
        <v>0.85541567383609762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197</v>
      </c>
      <c r="AT292">
        <f>_xlfn.RANK.AVG(Table2[[#This Row],[6M Return vs Nifty Z-Score]],Table2[6M Return vs Nifty Z-Score])</f>
        <v>609</v>
      </c>
      <c r="AU292">
        <f>_xlfn.RANK.AVG(Table2[[#This Row],[Sharpe Ratio Z-Score]],Table2[Sharpe Ratio Z-Score])</f>
        <v>141</v>
      </c>
      <c r="AV292">
        <f>(Table2[[#This Row],[Rank 1Y]]+Table2[[#This Row],[Rank 6M]]+Table2[[#This Row],[Rank Sharpe]])/3</f>
        <v>315.66666666666669</v>
      </c>
    </row>
    <row r="293" spans="1:48" x14ac:dyDescent="0.3">
      <c r="A293" t="s">
        <v>251</v>
      </c>
      <c r="B293" t="s">
        <v>252</v>
      </c>
      <c r="C293" t="s">
        <v>3070</v>
      </c>
      <c r="D293" t="s">
        <v>104</v>
      </c>
      <c r="E293">
        <v>104899.5708969</v>
      </c>
      <c r="F293">
        <v>5245.5</v>
      </c>
      <c r="G293">
        <v>51.118129344778502</v>
      </c>
      <c r="H293">
        <f>(Table2[[#This Row],[1Y Return vs Nifty]]-AVERAGE(Table2[1Y Return vs Nifty]))/_xlfn.STDEV.P(Table2[1Y Return vs Nifty])</f>
        <v>0.25992593007555548</v>
      </c>
      <c r="I293">
        <v>-3.6396707161236002</v>
      </c>
      <c r="J293">
        <f>(Table2[[#This Row],[1M Return vs Nifty]]-AVERAGE(Table2[1M Return vs Nifty]))/_xlfn.STDEV.P(Table2[1M Return vs Nifty])</f>
        <v>-0.33781929960268037</v>
      </c>
      <c r="K293">
        <v>-2.0812943909326602</v>
      </c>
      <c r="L293">
        <f>(Table2[[#This Row],[6M Return vs Nifty]]-AVERAGE(Table2[6M Return vs Nifty]))/_xlfn.STDEV.P(Table2[6M Return vs Nifty])</f>
        <v>-0.29656550479532967</v>
      </c>
      <c r="M293">
        <v>0.450840608411885</v>
      </c>
      <c r="N293">
        <f>(Table2[[#This Row],[1W Return vs Nifty]]-AVERAGE(Table2[1W Return vs Nifty]))/_xlfn.STDEV.P(Table2[1W Return vs Nifty])</f>
        <v>0.13250117588541449</v>
      </c>
      <c r="O293">
        <v>5338.78</v>
      </c>
      <c r="P293">
        <v>5339.8776942087297</v>
      </c>
      <c r="Q293">
        <v>4642.1515617159903</v>
      </c>
      <c r="R293">
        <v>43.210675541543502</v>
      </c>
      <c r="S293" s="1">
        <f>(Table2[[#This Row],[Close Price]]-Table2[[#This Row],[20D EMA]])/Table2[[#This Row],[20D EMA]]</f>
        <v>-1.7472156560112938E-2</v>
      </c>
      <c r="T293" s="1">
        <f>(Table2[[#This Row],[Close Price]]-Table2[[#This Row],[50D EMA]])/Table2[[#This Row],[50D EMA]]</f>
        <v>-1.7674130310341266E-2</v>
      </c>
      <c r="U293" s="1">
        <f>(Table2[[#This Row],[Close Price]]-Table2[[#This Row],[200D EMA]])/Table2[[#This Row],[200D EMA]]</f>
        <v>0.12997172329741416</v>
      </c>
      <c r="V293">
        <v>0.74081271148474104</v>
      </c>
      <c r="W293">
        <v>4991</v>
      </c>
      <c r="X293">
        <v>5297.6</v>
      </c>
      <c r="Y293">
        <v>5185</v>
      </c>
      <c r="Z293">
        <v>5407.3</v>
      </c>
      <c r="AA293">
        <v>5123</v>
      </c>
      <c r="AB293">
        <v>5487.45</v>
      </c>
      <c r="AC293" s="1">
        <f>(Table2[[#This Row],[Close Price]]/Table2[[#This Row],[Day Low]])-1</f>
        <v>5.09917852133841E-2</v>
      </c>
      <c r="AD293" s="1">
        <f>(Table2[[#This Row],[Day High]]/Table2[[#This Row],[Close Price]])-1</f>
        <v>9.9323229434753468E-3</v>
      </c>
      <c r="AE293" s="1">
        <f>(Table2[[#This Row],[Close Price]]/Table2[[#This Row],[Current Week Low]])-1</f>
        <v>1.1668273866923817E-2</v>
      </c>
      <c r="AF293" s="1">
        <f>(Table2[[#This Row],[Current Week High]]/Table2[[#This Row],[Close Price]])-1</f>
        <v>3.0845486607568473E-2</v>
      </c>
      <c r="AG293" s="1">
        <f>(Table2[[#This Row],[Close Price]]/Table2[[#This Row],[Current Month Low]])-1</f>
        <v>2.3911770447003766E-2</v>
      </c>
      <c r="AH293" s="1">
        <f>(Table2[[#This Row],[Current Month High]]/Table2[[#This Row],[Close Price]])-1</f>
        <v>4.612525021446956E-2</v>
      </c>
      <c r="AI293">
        <v>10.969812777092701</v>
      </c>
      <c r="AJ293">
        <v>83.801038062283695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-0.02</v>
      </c>
      <c r="AM293" t="s">
        <v>3110</v>
      </c>
      <c r="AN293">
        <v>-4.26</v>
      </c>
      <c r="AO293" t="s">
        <v>3110</v>
      </c>
      <c r="AP293">
        <v>7.3169037831973996E-2</v>
      </c>
      <c r="AQ293">
        <f>(Table2[[#This Row],[Sharpe Ratio]]-AVERAGE(Table2[Sharpe Ratio]))/_xlfn.STDEV.P(Table2[Sharpe Ratio])</f>
        <v>0.11422393227842056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223</v>
      </c>
      <c r="AT293">
        <f>_xlfn.RANK.AVG(Table2[[#This Row],[6M Return vs Nifty Z-Score]],Table2[6M Return vs Nifty Z-Score])</f>
        <v>406</v>
      </c>
      <c r="AU293">
        <f>_xlfn.RANK.AVG(Table2[[#This Row],[Sharpe Ratio Z-Score]],Table2[Sharpe Ratio Z-Score])</f>
        <v>318</v>
      </c>
      <c r="AV293">
        <f>(Table2[[#This Row],[Rank 1Y]]+Table2[[#This Row],[Rank 6M]]+Table2[[#This Row],[Rank Sharpe]])/3</f>
        <v>315.66666666666669</v>
      </c>
    </row>
    <row r="294" spans="1:48" x14ac:dyDescent="0.3">
      <c r="A294" t="s">
        <v>1343</v>
      </c>
      <c r="B294" t="s">
        <v>1344</v>
      </c>
      <c r="C294" t="s">
        <v>3082</v>
      </c>
      <c r="D294" t="s">
        <v>701</v>
      </c>
      <c r="E294">
        <v>8142.3236643600003</v>
      </c>
      <c r="F294">
        <v>480.65</v>
      </c>
      <c r="G294">
        <v>21.726625595652902</v>
      </c>
      <c r="H294">
        <f>(Table2[[#This Row],[1Y Return vs Nifty]]-AVERAGE(Table2[1Y Return vs Nifty]))/_xlfn.STDEV.P(Table2[1Y Return vs Nifty])</f>
        <v>-0.18362884222992754</v>
      </c>
      <c r="I294">
        <v>-12.7266487935351</v>
      </c>
      <c r="J294">
        <f>(Table2[[#This Row],[1M Return vs Nifty]]-AVERAGE(Table2[1M Return vs Nifty]))/_xlfn.STDEV.P(Table2[1M Return vs Nifty])</f>
        <v>-1.1971533518760569</v>
      </c>
      <c r="K294">
        <v>10.530738704592199</v>
      </c>
      <c r="L294">
        <f>(Table2[[#This Row],[6M Return vs Nifty]]-AVERAGE(Table2[6M Return vs Nifty]))/_xlfn.STDEV.P(Table2[6M Return vs Nifty])</f>
        <v>0.12539937380629074</v>
      </c>
      <c r="M294">
        <v>2.15361855442766</v>
      </c>
      <c r="N294">
        <f>(Table2[[#This Row],[1W Return vs Nifty]]-AVERAGE(Table2[1W Return vs Nifty]))/_xlfn.STDEV.P(Table2[1W Return vs Nifty])</f>
        <v>0.4552091687316549</v>
      </c>
      <c r="O294">
        <v>504.35</v>
      </c>
      <c r="P294">
        <v>496.03865525211398</v>
      </c>
      <c r="Q294">
        <v>427.12822130568998</v>
      </c>
      <c r="R294">
        <v>38.380501045657297</v>
      </c>
      <c r="S294" s="1">
        <f>(Table2[[#This Row],[Close Price]]-Table2[[#This Row],[20D EMA]])/Table2[[#This Row],[20D EMA]]</f>
        <v>-4.6991176762169219E-2</v>
      </c>
      <c r="T294" s="1">
        <f>(Table2[[#This Row],[Close Price]]-Table2[[#This Row],[50D EMA]])/Table2[[#This Row],[50D EMA]]</f>
        <v>-3.102309686790972E-2</v>
      </c>
      <c r="U294" s="1">
        <f>(Table2[[#This Row],[Close Price]]-Table2[[#This Row],[200D EMA]])/Table2[[#This Row],[200D EMA]]</f>
        <v>0.12530611658180549</v>
      </c>
      <c r="V294">
        <v>0.34920854759403802</v>
      </c>
      <c r="W294">
        <v>473.25</v>
      </c>
      <c r="X294">
        <v>483.8</v>
      </c>
      <c r="Y294">
        <v>470.35</v>
      </c>
      <c r="Z294">
        <v>499</v>
      </c>
      <c r="AA294">
        <v>454.05</v>
      </c>
      <c r="AB294">
        <v>509.45</v>
      </c>
      <c r="AC294" s="1">
        <f>(Table2[[#This Row],[Close Price]]/Table2[[#This Row],[Day Low]])-1</f>
        <v>1.5636555731642909E-2</v>
      </c>
      <c r="AD294" s="1">
        <f>(Table2[[#This Row],[Day High]]/Table2[[#This Row],[Close Price]])-1</f>
        <v>6.5536252990743282E-3</v>
      </c>
      <c r="AE294" s="1">
        <f>(Table2[[#This Row],[Close Price]]/Table2[[#This Row],[Current Week Low]])-1</f>
        <v>2.1898586159243116E-2</v>
      </c>
      <c r="AF294" s="1">
        <f>(Table2[[#This Row],[Current Week High]]/Table2[[#This Row],[Close Price]])-1</f>
        <v>3.8177468012067006E-2</v>
      </c>
      <c r="AG294" s="1">
        <f>(Table2[[#This Row],[Close Price]]/Table2[[#This Row],[Current Month Low]])-1</f>
        <v>5.8583856403479739E-2</v>
      </c>
      <c r="AH294" s="1">
        <f>(Table2[[#This Row],[Current Month High]]/Table2[[#This Row],[Close Price]])-1</f>
        <v>5.9918859877249542E-2</v>
      </c>
      <c r="AI294">
        <v>30.370445963873799</v>
      </c>
      <c r="AJ294">
        <v>53.541209652146598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0.18</v>
      </c>
      <c r="AM294" t="s">
        <v>3111</v>
      </c>
      <c r="AN294">
        <v>-7.75</v>
      </c>
      <c r="AO294" t="s">
        <v>3110</v>
      </c>
      <c r="AP294">
        <v>6.8668458735266003E-2</v>
      </c>
      <c r="AQ294">
        <f>(Table2[[#This Row],[Sharpe Ratio]]-AVERAGE(Table2[Sharpe Ratio]))/_xlfn.STDEV.P(Table2[Sharpe Ratio])</f>
        <v>6.2941431263817724E-2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-0.7372322203042212</v>
      </c>
      <c r="AS294">
        <f>_xlfn.RANK.AVG(Table2[[#This Row],[1Y Return vs Nifty Z-Score]],Table2[1Y Return vs Nifty Z-Score])</f>
        <v>339</v>
      </c>
      <c r="AT294">
        <f>_xlfn.RANK.AVG(Table2[[#This Row],[6M Return vs Nifty Z-Score]],Table2[6M Return vs Nifty Z-Score])</f>
        <v>279</v>
      </c>
      <c r="AU294">
        <f>_xlfn.RANK.AVG(Table2[[#This Row],[Sharpe Ratio Z-Score]],Table2[Sharpe Ratio Z-Score])</f>
        <v>330</v>
      </c>
      <c r="AV294">
        <f>(Table2[[#This Row],[Rank 1Y]]+Table2[[#This Row],[Rank 6M]]+Table2[[#This Row],[Rank Sharpe]])/3</f>
        <v>316</v>
      </c>
    </row>
    <row r="295" spans="1:48" x14ac:dyDescent="0.3">
      <c r="A295" t="s">
        <v>1309</v>
      </c>
      <c r="B295" t="s">
        <v>1310</v>
      </c>
      <c r="C295" t="s">
        <v>3078</v>
      </c>
      <c r="D295" t="s">
        <v>141</v>
      </c>
      <c r="E295">
        <v>8425.8988208800001</v>
      </c>
      <c r="F295">
        <v>575.20000000000005</v>
      </c>
      <c r="G295">
        <v>36.182050179707197</v>
      </c>
      <c r="H295">
        <f>(Table2[[#This Row],[1Y Return vs Nifty]]-AVERAGE(Table2[1Y Return vs Nifty]))/_xlfn.STDEV.P(Table2[1Y Return vs Nifty])</f>
        <v>3.452170272645412E-2</v>
      </c>
      <c r="I295">
        <v>-0.92075918188436801</v>
      </c>
      <c r="J295">
        <f>(Table2[[#This Row],[1M Return vs Nifty]]-AVERAGE(Table2[1M Return vs Nifty]))/_xlfn.STDEV.P(Table2[1M Return vs Nifty])</f>
        <v>-8.0698258197441183E-2</v>
      </c>
      <c r="K295">
        <v>14.3558346182832</v>
      </c>
      <c r="L295">
        <f>(Table2[[#This Row],[6M Return vs Nifty]]-AVERAGE(Table2[6M Return vs Nifty]))/_xlfn.STDEV.P(Table2[6M Return vs Nifty])</f>
        <v>0.25337684743287792</v>
      </c>
      <c r="M295">
        <v>6.5290331061532498</v>
      </c>
      <c r="N295">
        <f>(Table2[[#This Row],[1W Return vs Nifty]]-AVERAGE(Table2[1W Return vs Nifty]))/_xlfn.STDEV.P(Table2[1W Return vs Nifty])</f>
        <v>1.2844313530812967</v>
      </c>
      <c r="O295">
        <v>577.96</v>
      </c>
      <c r="P295">
        <v>557.11788472449996</v>
      </c>
      <c r="Q295">
        <v>484.27576714528999</v>
      </c>
      <c r="R295">
        <v>47.980660273194502</v>
      </c>
      <c r="S295" s="1">
        <f>(Table2[[#This Row],[Close Price]]-Table2[[#This Row],[20D EMA]])/Table2[[#This Row],[20D EMA]]</f>
        <v>-4.7754169838743008E-3</v>
      </c>
      <c r="T295" s="1">
        <f>(Table2[[#This Row],[Close Price]]-Table2[[#This Row],[50D EMA]])/Table2[[#This Row],[50D EMA]]</f>
        <v>3.2456533475750581E-2</v>
      </c>
      <c r="U295" s="1">
        <f>(Table2[[#This Row],[Close Price]]-Table2[[#This Row],[200D EMA]])/Table2[[#This Row],[200D EMA]]</f>
        <v>0.18775300979995438</v>
      </c>
      <c r="V295">
        <v>0.37457459273564497</v>
      </c>
      <c r="W295">
        <v>569.79999999999995</v>
      </c>
      <c r="X295">
        <v>605</v>
      </c>
      <c r="Y295">
        <v>569</v>
      </c>
      <c r="Z295">
        <v>593.75</v>
      </c>
      <c r="AA295">
        <v>543.15</v>
      </c>
      <c r="AB295">
        <v>607.1</v>
      </c>
      <c r="AC295" s="1">
        <f>(Table2[[#This Row],[Close Price]]/Table2[[#This Row],[Day Low]])-1</f>
        <v>9.4770094770095792E-3</v>
      </c>
      <c r="AD295" s="1">
        <f>(Table2[[#This Row],[Day High]]/Table2[[#This Row],[Close Price]])-1</f>
        <v>5.1808066759387872E-2</v>
      </c>
      <c r="AE295" s="1">
        <f>(Table2[[#This Row],[Close Price]]/Table2[[#This Row],[Current Week Low]])-1</f>
        <v>1.0896309314587072E-2</v>
      </c>
      <c r="AF295" s="1">
        <f>(Table2[[#This Row],[Current Week High]]/Table2[[#This Row],[Close Price]])-1</f>
        <v>3.2249652294853881E-2</v>
      </c>
      <c r="AG295" s="1">
        <f>(Table2[[#This Row],[Close Price]]/Table2[[#This Row],[Current Month Low]])-1</f>
        <v>5.9007640614931578E-2</v>
      </c>
      <c r="AH295" s="1">
        <f>(Table2[[#This Row],[Current Month High]]/Table2[[#This Row],[Close Price]])-1</f>
        <v>5.5458970792767737E-2</v>
      </c>
      <c r="AI295">
        <v>19.283276450511899</v>
      </c>
      <c r="AJ295">
        <v>66.832740213523095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0.27</v>
      </c>
      <c r="AM295" t="s">
        <v>3111</v>
      </c>
      <c r="AN295">
        <v>-3.13</v>
      </c>
      <c r="AO295" t="s">
        <v>3110</v>
      </c>
      <c r="AP295">
        <v>3.8568594429756999E-2</v>
      </c>
      <c r="AQ295">
        <f>(Table2[[#This Row],[Sharpe Ratio]]-AVERAGE(Table2[Sharpe Ratio]))/_xlfn.STDEV.P(Table2[Sharpe Ratio])</f>
        <v>-0.28003583646507452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1.2115958085781131</v>
      </c>
      <c r="AS295">
        <f>_xlfn.RANK.AVG(Table2[[#This Row],[1Y Return vs Nifty Z-Score]],Table2[1Y Return vs Nifty Z-Score])</f>
        <v>284</v>
      </c>
      <c r="AT295">
        <f>_xlfn.RANK.AVG(Table2[[#This Row],[6M Return vs Nifty Z-Score]],Table2[6M Return vs Nifty Z-Score])</f>
        <v>249</v>
      </c>
      <c r="AU295">
        <f>_xlfn.RANK.AVG(Table2[[#This Row],[Sharpe Ratio Z-Score]],Table2[Sharpe Ratio Z-Score])</f>
        <v>417</v>
      </c>
      <c r="AV295">
        <f>(Table2[[#This Row],[Rank 1Y]]+Table2[[#This Row],[Rank 6M]]+Table2[[#This Row],[Rank Sharpe]])/3</f>
        <v>316.66666666666669</v>
      </c>
    </row>
    <row r="296" spans="1:48" x14ac:dyDescent="0.3">
      <c r="A296" t="s">
        <v>522</v>
      </c>
      <c r="B296" t="s">
        <v>523</v>
      </c>
      <c r="C296" t="s">
        <v>3069</v>
      </c>
      <c r="D296" t="s">
        <v>286</v>
      </c>
      <c r="E296">
        <v>39038.885833079999</v>
      </c>
      <c r="F296">
        <v>517.1</v>
      </c>
      <c r="G296">
        <v>39.443043850066303</v>
      </c>
      <c r="H296">
        <f>(Table2[[#This Row],[1Y Return vs Nifty]]-AVERAGE(Table2[1Y Return vs Nifty]))/_xlfn.STDEV.P(Table2[1Y Return vs Nifty])</f>
        <v>8.3734200232260914E-2</v>
      </c>
      <c r="I296">
        <v>3.6763291940704099</v>
      </c>
      <c r="J296">
        <f>(Table2[[#This Row],[1M Return vs Nifty]]-AVERAGE(Table2[1M Return vs Nifty]))/_xlfn.STDEV.P(Table2[1M Return vs Nifty])</f>
        <v>0.35403753065496996</v>
      </c>
      <c r="K296">
        <v>6.1850344755911904</v>
      </c>
      <c r="L296">
        <f>(Table2[[#This Row],[6M Return vs Nifty]]-AVERAGE(Table2[6M Return vs Nifty]))/_xlfn.STDEV.P(Table2[6M Return vs Nifty])</f>
        <v>-1.9996260945066267E-2</v>
      </c>
      <c r="M296">
        <v>-2.3201614573270302</v>
      </c>
      <c r="N296">
        <f>(Table2[[#This Row],[1W Return vs Nifty]]-AVERAGE(Table2[1W Return vs Nifty]))/_xlfn.STDEV.P(Table2[1W Return vs Nifty])</f>
        <v>-0.39265509413777427</v>
      </c>
      <c r="O296">
        <v>494.69</v>
      </c>
      <c r="P296">
        <v>480.84998680173402</v>
      </c>
      <c r="Q296">
        <v>430.83315994066498</v>
      </c>
      <c r="R296">
        <v>71.041174960624602</v>
      </c>
      <c r="S296" s="1">
        <f>(Table2[[#This Row],[Close Price]]-Table2[[#This Row],[20D EMA]])/Table2[[#This Row],[20D EMA]]</f>
        <v>4.530109765711865E-2</v>
      </c>
      <c r="T296" s="1">
        <f>(Table2[[#This Row],[Close Price]]-Table2[[#This Row],[50D EMA]])/Table2[[#This Row],[50D EMA]]</f>
        <v>7.5387364444730154E-2</v>
      </c>
      <c r="U296" s="1">
        <f>(Table2[[#This Row],[Close Price]]-Table2[[#This Row],[200D EMA]])/Table2[[#This Row],[200D EMA]]</f>
        <v>0.2002325913613888</v>
      </c>
      <c r="V296">
        <v>0.99008265009228802</v>
      </c>
      <c r="W296">
        <v>517.4</v>
      </c>
      <c r="X296">
        <v>528</v>
      </c>
      <c r="Y296">
        <v>486</v>
      </c>
      <c r="Z296">
        <v>534.79999999999995</v>
      </c>
      <c r="AA296">
        <v>480.55</v>
      </c>
      <c r="AB296">
        <v>534.79999999999995</v>
      </c>
      <c r="AC296" s="1">
        <f>(Table2[[#This Row],[Close Price]]/Table2[[#This Row],[Day Low]])-1</f>
        <v>-5.7982218786234441E-4</v>
      </c>
      <c r="AD296" s="1">
        <f>(Table2[[#This Row],[Day High]]/Table2[[#This Row],[Close Price]])-1</f>
        <v>2.1079094952620281E-2</v>
      </c>
      <c r="AE296" s="1">
        <f>(Table2[[#This Row],[Close Price]]/Table2[[#This Row],[Current Week Low]])-1</f>
        <v>6.3991769547325106E-2</v>
      </c>
      <c r="AF296" s="1">
        <f>(Table2[[#This Row],[Current Week High]]/Table2[[#This Row],[Close Price]])-1</f>
        <v>3.4229356023979696E-2</v>
      </c>
      <c r="AG296" s="1">
        <f>(Table2[[#This Row],[Close Price]]/Table2[[#This Row],[Current Month Low]])-1</f>
        <v>7.6058682759338359E-2</v>
      </c>
      <c r="AH296" s="1">
        <f>(Table2[[#This Row],[Current Month High]]/Table2[[#This Row],[Close Price]])-1</f>
        <v>3.4229356023979696E-2</v>
      </c>
      <c r="AI296">
        <v>6.5672239463409703</v>
      </c>
      <c r="AJ296">
        <v>61.8962722852512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-0.04</v>
      </c>
      <c r="AM296" t="s">
        <v>3110</v>
      </c>
      <c r="AN296">
        <v>1.43</v>
      </c>
      <c r="AO296" t="s">
        <v>3111</v>
      </c>
      <c r="AP296">
        <v>5.9990509951498003E-2</v>
      </c>
      <c r="AQ296">
        <f>(Table2[[#This Row],[Sharpe Ratio]]-AVERAGE(Table2[Sharpe Ratio]))/_xlfn.STDEV.P(Table2[Sharpe Ratio])</f>
        <v>-3.5940714288023513E-2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-1.0820338483633229E-2</v>
      </c>
      <c r="AS296">
        <f>_xlfn.RANK.AVG(Table2[[#This Row],[1Y Return vs Nifty Z-Score]],Table2[1Y Return vs Nifty Z-Score])</f>
        <v>275</v>
      </c>
      <c r="AT296">
        <f>_xlfn.RANK.AVG(Table2[[#This Row],[6M Return vs Nifty Z-Score]],Table2[6M Return vs Nifty Z-Score])</f>
        <v>320</v>
      </c>
      <c r="AU296">
        <f>_xlfn.RANK.AVG(Table2[[#This Row],[Sharpe Ratio Z-Score]],Table2[Sharpe Ratio Z-Score])</f>
        <v>356</v>
      </c>
      <c r="AV296">
        <f>(Table2[[#This Row],[Rank 1Y]]+Table2[[#This Row],[Rank 6M]]+Table2[[#This Row],[Rank Sharpe]])/3</f>
        <v>317</v>
      </c>
    </row>
    <row r="297" spans="1:48" x14ac:dyDescent="0.3">
      <c r="A297" t="s">
        <v>274</v>
      </c>
      <c r="B297" t="s">
        <v>275</v>
      </c>
      <c r="C297" t="s">
        <v>3065</v>
      </c>
      <c r="D297" t="s">
        <v>34</v>
      </c>
      <c r="E297">
        <v>96774.778292939998</v>
      </c>
      <c r="F297">
        <v>106.69</v>
      </c>
      <c r="G297">
        <v>40.894308599669202</v>
      </c>
      <c r="H297">
        <f>(Table2[[#This Row],[1Y Return vs Nifty]]-AVERAGE(Table2[1Y Return vs Nifty]))/_xlfn.STDEV.P(Table2[1Y Return vs Nifty])</f>
        <v>0.1056356113019221</v>
      </c>
      <c r="I297">
        <v>-2.78740209234804</v>
      </c>
      <c r="J297">
        <f>(Table2[[#This Row],[1M Return vs Nifty]]-AVERAGE(Table2[1M Return vs Nifty]))/_xlfn.STDEV.P(Table2[1M Return vs Nifty])</f>
        <v>-0.25722226901062117</v>
      </c>
      <c r="K297">
        <v>-16.029408221534698</v>
      </c>
      <c r="L297">
        <f>(Table2[[#This Row],[6M Return vs Nifty]]-AVERAGE(Table2[6M Return vs Nifty]))/_xlfn.STDEV.P(Table2[6M Return vs Nifty])</f>
        <v>-0.76323206954926848</v>
      </c>
      <c r="M297">
        <v>1.26759194333562</v>
      </c>
      <c r="N297">
        <f>(Table2[[#This Row],[1W Return vs Nifty]]-AVERAGE(Table2[1W Return vs Nifty]))/_xlfn.STDEV.P(Table2[1W Return vs Nifty])</f>
        <v>0.28729069765743542</v>
      </c>
      <c r="O297">
        <v>111.08</v>
      </c>
      <c r="P297">
        <v>114.03912656992399</v>
      </c>
      <c r="Q297">
        <v>104.725384396876</v>
      </c>
      <c r="R297">
        <v>37.440251112166003</v>
      </c>
      <c r="S297" s="1">
        <f>(Table2[[#This Row],[Close Price]]-Table2[[#This Row],[20D EMA]])/Table2[[#This Row],[20D EMA]]</f>
        <v>-3.9521065898451571E-2</v>
      </c>
      <c r="T297" s="1">
        <f>(Table2[[#This Row],[Close Price]]-Table2[[#This Row],[50D EMA]])/Table2[[#This Row],[50D EMA]]</f>
        <v>-6.444390439467125E-2</v>
      </c>
      <c r="U297" s="1">
        <f>(Table2[[#This Row],[Close Price]]-Table2[[#This Row],[200D EMA]])/Table2[[#This Row],[200D EMA]]</f>
        <v>1.8759688631733568E-2</v>
      </c>
      <c r="V297">
        <v>0.68622110833583005</v>
      </c>
      <c r="W297">
        <v>105.5</v>
      </c>
      <c r="X297">
        <v>107.06</v>
      </c>
      <c r="Y297">
        <v>106.25</v>
      </c>
      <c r="Z297">
        <v>110.76</v>
      </c>
      <c r="AA297">
        <v>104.04</v>
      </c>
      <c r="AB297">
        <v>115.6</v>
      </c>
      <c r="AC297" s="1">
        <f>(Table2[[#This Row],[Close Price]]/Table2[[#This Row],[Day Low]])-1</f>
        <v>1.1279620853080541E-2</v>
      </c>
      <c r="AD297" s="1">
        <f>(Table2[[#This Row],[Day High]]/Table2[[#This Row],[Close Price]])-1</f>
        <v>3.467991376886248E-3</v>
      </c>
      <c r="AE297" s="1">
        <f>(Table2[[#This Row],[Close Price]]/Table2[[#This Row],[Current Week Low]])-1</f>
        <v>4.1411764705883147E-3</v>
      </c>
      <c r="AF297" s="1">
        <f>(Table2[[#This Row],[Current Week High]]/Table2[[#This Row],[Close Price]])-1</f>
        <v>3.8147905145749395E-2</v>
      </c>
      <c r="AG297" s="1">
        <f>(Table2[[#This Row],[Close Price]]/Table2[[#This Row],[Current Month Low]])-1</f>
        <v>2.5470972702806627E-2</v>
      </c>
      <c r="AH297" s="1">
        <f>(Table2[[#This Row],[Current Month High]]/Table2[[#This Row],[Close Price]])-1</f>
        <v>8.3512981535289077E-2</v>
      </c>
      <c r="AI297">
        <v>17.663167503423001</v>
      </c>
      <c r="AJ297">
        <v>71.574001566170693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-0.11</v>
      </c>
      <c r="AM297" t="s">
        <v>3110</v>
      </c>
      <c r="AN297">
        <v>-6.3</v>
      </c>
      <c r="AO297" t="s">
        <v>3110</v>
      </c>
      <c r="AP297">
        <v>0.15392154882557699</v>
      </c>
      <c r="AQ297">
        <f>(Table2[[#This Row],[Sharpe Ratio]]-AVERAGE(Table2[Sharpe Ratio]))/_xlfn.STDEV.P(Table2[Sharpe Ratio])</f>
        <v>1.034370126351601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270</v>
      </c>
      <c r="AT297">
        <f>_xlfn.RANK.AVG(Table2[[#This Row],[6M Return vs Nifty Z-Score]],Table2[6M Return vs Nifty Z-Score])</f>
        <v>573</v>
      </c>
      <c r="AU297">
        <f>_xlfn.RANK.AVG(Table2[[#This Row],[Sharpe Ratio Z-Score]],Table2[Sharpe Ratio Z-Score])</f>
        <v>109</v>
      </c>
      <c r="AV297">
        <f>(Table2[[#This Row],[Rank 1Y]]+Table2[[#This Row],[Rank 6M]]+Table2[[#This Row],[Rank Sharpe]])/3</f>
        <v>317.33333333333331</v>
      </c>
    </row>
    <row r="298" spans="1:48" x14ac:dyDescent="0.3">
      <c r="A298" t="s">
        <v>1231</v>
      </c>
      <c r="B298" t="s">
        <v>1232</v>
      </c>
      <c r="C298" t="s">
        <v>3067</v>
      </c>
      <c r="D298" t="s">
        <v>988</v>
      </c>
      <c r="E298">
        <v>9021.8797511199991</v>
      </c>
      <c r="F298">
        <v>412.15</v>
      </c>
      <c r="G298">
        <v>10.373511804523901</v>
      </c>
      <c r="H298">
        <f>(Table2[[#This Row],[1Y Return vs Nifty]]-AVERAGE(Table2[1Y Return vs Nifty]))/_xlfn.STDEV.P(Table2[1Y Return vs Nifty])</f>
        <v>-0.35496161395761694</v>
      </c>
      <c r="I298">
        <v>-8.7751429294762406</v>
      </c>
      <c r="J298">
        <f>(Table2[[#This Row],[1M Return vs Nifty]]-AVERAGE(Table2[1M Return vs Nifty]))/_xlfn.STDEV.P(Table2[1M Return vs Nifty])</f>
        <v>-0.82346877623207204</v>
      </c>
      <c r="K298">
        <v>11.6386771634442</v>
      </c>
      <c r="L298">
        <f>(Table2[[#This Row],[6M Return vs Nifty]]-AVERAGE(Table2[6M Return vs Nifty]))/_xlfn.STDEV.P(Table2[6M Return vs Nifty])</f>
        <v>0.16246802988628775</v>
      </c>
      <c r="M298">
        <v>0.151568000383736</v>
      </c>
      <c r="N298">
        <f>(Table2[[#This Row],[1W Return vs Nifty]]-AVERAGE(Table2[1W Return vs Nifty]))/_xlfn.STDEV.P(Table2[1W Return vs Nifty])</f>
        <v>7.5783467697685306E-2</v>
      </c>
      <c r="O298">
        <v>396.24</v>
      </c>
      <c r="P298">
        <v>387.57993601253702</v>
      </c>
      <c r="Q298">
        <v>356.87536308061499</v>
      </c>
      <c r="R298">
        <v>63.332234675818903</v>
      </c>
      <c r="S298" s="1">
        <f>(Table2[[#This Row],[Close Price]]-Table2[[#This Row],[20D EMA]])/Table2[[#This Row],[20D EMA]]</f>
        <v>4.0152432868968219E-2</v>
      </c>
      <c r="T298" s="1">
        <f>(Table2[[#This Row],[Close Price]]-Table2[[#This Row],[50D EMA]])/Table2[[#This Row],[50D EMA]]</f>
        <v>6.3393539511467881E-2</v>
      </c>
      <c r="U298" s="1">
        <f>(Table2[[#This Row],[Close Price]]-Table2[[#This Row],[200D EMA]])/Table2[[#This Row],[200D EMA]]</f>
        <v>0.15488498965645589</v>
      </c>
      <c r="V298">
        <v>0.56654727485842704</v>
      </c>
      <c r="W298">
        <v>406</v>
      </c>
      <c r="X298">
        <v>417.5</v>
      </c>
      <c r="Y298">
        <v>374</v>
      </c>
      <c r="Z298">
        <v>426</v>
      </c>
      <c r="AA298">
        <v>370</v>
      </c>
      <c r="AB298">
        <v>426.35</v>
      </c>
      <c r="AC298" s="1">
        <f>(Table2[[#This Row],[Close Price]]/Table2[[#This Row],[Day Low]])-1</f>
        <v>1.514778325123145E-2</v>
      </c>
      <c r="AD298" s="1">
        <f>(Table2[[#This Row],[Day High]]/Table2[[#This Row],[Close Price]])-1</f>
        <v>1.2980710906223436E-2</v>
      </c>
      <c r="AE298" s="1">
        <f>(Table2[[#This Row],[Close Price]]/Table2[[#This Row],[Current Week Low]])-1</f>
        <v>0.10200534759358293</v>
      </c>
      <c r="AF298" s="1">
        <f>(Table2[[#This Row],[Current Week High]]/Table2[[#This Row],[Close Price]])-1</f>
        <v>3.3604270289943061E-2</v>
      </c>
      <c r="AG298" s="1">
        <f>(Table2[[#This Row],[Close Price]]/Table2[[#This Row],[Current Month Low]])-1</f>
        <v>0.11391891891891892</v>
      </c>
      <c r="AH298" s="1">
        <f>(Table2[[#This Row],[Current Month High]]/Table2[[#This Row],[Close Price]])-1</f>
        <v>3.4453475676331502E-2</v>
      </c>
      <c r="AI298">
        <v>11.3714944295044</v>
      </c>
      <c r="AJ298">
        <v>45.962616822429901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0.08</v>
      </c>
      <c r="AM298" t="s">
        <v>3111</v>
      </c>
      <c r="AN298">
        <v>0.65</v>
      </c>
      <c r="AO298" t="s">
        <v>3111</v>
      </c>
      <c r="AP298">
        <v>8.6215703981419006E-2</v>
      </c>
      <c r="AQ298">
        <f>(Table2[[#This Row],[Sharpe Ratio]]-AVERAGE(Table2[Sharpe Ratio]))/_xlfn.STDEV.P(Table2[Sharpe Ratio])</f>
        <v>0.26288606123322439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-0.67729283137249163</v>
      </c>
      <c r="AS298">
        <f>_xlfn.RANK.AVG(Table2[[#This Row],[1Y Return vs Nifty Z-Score]],Table2[1Y Return vs Nifty Z-Score])</f>
        <v>406</v>
      </c>
      <c r="AT298">
        <f>_xlfn.RANK.AVG(Table2[[#This Row],[6M Return vs Nifty Z-Score]],Table2[6M Return vs Nifty Z-Score])</f>
        <v>272</v>
      </c>
      <c r="AU298">
        <f>_xlfn.RANK.AVG(Table2[[#This Row],[Sharpe Ratio Z-Score]],Table2[Sharpe Ratio Z-Score])</f>
        <v>274</v>
      </c>
      <c r="AV298">
        <f>(Table2[[#This Row],[Rank 1Y]]+Table2[[#This Row],[Rank 6M]]+Table2[[#This Row],[Rank Sharpe]])/3</f>
        <v>317.33333333333331</v>
      </c>
    </row>
    <row r="299" spans="1:48" x14ac:dyDescent="0.3">
      <c r="A299" t="s">
        <v>1117</v>
      </c>
      <c r="B299" t="s">
        <v>1118</v>
      </c>
      <c r="C299" t="s">
        <v>3078</v>
      </c>
      <c r="D299" t="s">
        <v>141</v>
      </c>
      <c r="E299">
        <v>10871.61826329</v>
      </c>
      <c r="F299">
        <v>201.9</v>
      </c>
      <c r="G299">
        <v>69.156618736590204</v>
      </c>
      <c r="H299">
        <f>(Table2[[#This Row],[1Y Return vs Nifty]]-AVERAGE(Table2[1Y Return vs Nifty]))/_xlfn.STDEV.P(Table2[1Y Return vs Nifty])</f>
        <v>0.5321494312347278</v>
      </c>
      <c r="I299">
        <v>-3.0096474041199199</v>
      </c>
      <c r="J299">
        <f>(Table2[[#This Row],[1M Return vs Nifty]]-AVERAGE(Table2[1M Return vs Nifty]))/_xlfn.STDEV.P(Table2[1M Return vs Nifty])</f>
        <v>-0.27823948317540897</v>
      </c>
      <c r="K299">
        <v>-35.631611018418702</v>
      </c>
      <c r="L299">
        <f>(Table2[[#This Row],[6M Return vs Nifty]]-AVERAGE(Table2[6M Return vs Nifty]))/_xlfn.STDEV.P(Table2[6M Return vs Nifty])</f>
        <v>-1.4190693212328584</v>
      </c>
      <c r="M299">
        <v>-1.8936024217565099</v>
      </c>
      <c r="N299">
        <f>(Table2[[#This Row],[1W Return vs Nifty]]-AVERAGE(Table2[1W Return vs Nifty]))/_xlfn.STDEV.P(Table2[1W Return vs Nifty])</f>
        <v>-0.31181424784805184</v>
      </c>
      <c r="O299">
        <v>204</v>
      </c>
      <c r="P299">
        <v>204.81449845986799</v>
      </c>
      <c r="Q299">
        <v>198.21464146112299</v>
      </c>
      <c r="R299">
        <v>46.550162159139198</v>
      </c>
      <c r="S299" s="1">
        <f>(Table2[[#This Row],[Close Price]]-Table2[[#This Row],[20D EMA]])/Table2[[#This Row],[20D EMA]]</f>
        <v>-1.0294117647058796E-2</v>
      </c>
      <c r="T299" s="1">
        <f>(Table2[[#This Row],[Close Price]]-Table2[[#This Row],[50D EMA]])/Table2[[#This Row],[50D EMA]]</f>
        <v>-1.4229942127066075E-2</v>
      </c>
      <c r="U299" s="1">
        <f>(Table2[[#This Row],[Close Price]]-Table2[[#This Row],[200D EMA]])/Table2[[#This Row],[200D EMA]]</f>
        <v>1.8592766466244335E-2</v>
      </c>
      <c r="V299">
        <v>1.12354335041564</v>
      </c>
      <c r="W299">
        <v>196.03</v>
      </c>
      <c r="X299">
        <v>203.94</v>
      </c>
      <c r="Y299">
        <v>198.29</v>
      </c>
      <c r="Z299">
        <v>208</v>
      </c>
      <c r="AA299">
        <v>196</v>
      </c>
      <c r="AB299">
        <v>218.5</v>
      </c>
      <c r="AC299" s="1">
        <f>(Table2[[#This Row],[Close Price]]/Table2[[#This Row],[Day Low]])-1</f>
        <v>2.9944396265877637E-2</v>
      </c>
      <c r="AD299" s="1">
        <f>(Table2[[#This Row],[Day High]]/Table2[[#This Row],[Close Price]])-1</f>
        <v>1.0104011887072772E-2</v>
      </c>
      <c r="AE299" s="1">
        <f>(Table2[[#This Row],[Close Price]]/Table2[[#This Row],[Current Week Low]])-1</f>
        <v>1.8205658379141676E-2</v>
      </c>
      <c r="AF299" s="1">
        <f>(Table2[[#This Row],[Current Week High]]/Table2[[#This Row],[Close Price]])-1</f>
        <v>3.0212976721148976E-2</v>
      </c>
      <c r="AG299" s="1">
        <f>(Table2[[#This Row],[Close Price]]/Table2[[#This Row],[Current Month Low]])-1</f>
        <v>3.0102040816326614E-2</v>
      </c>
      <c r="AH299" s="1">
        <f>(Table2[[#This Row],[Current Month High]]/Table2[[#This Row],[Close Price]])-1</f>
        <v>8.2218920257553174E-2</v>
      </c>
      <c r="AI299">
        <v>40.795651099579899</v>
      </c>
      <c r="AJ299">
        <v>112.887953708574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-0.02</v>
      </c>
      <c r="AM299" t="s">
        <v>3110</v>
      </c>
      <c r="AN299">
        <v>-1.23</v>
      </c>
      <c r="AO299" t="s">
        <v>3110</v>
      </c>
      <c r="AP299">
        <v>0.169808527845834</v>
      </c>
      <c r="AQ299">
        <f>(Table2[[#This Row],[Sharpe Ratio]]-AVERAGE(Table2[Sharpe Ratio]))/_xlfn.STDEV.P(Table2[Sharpe Ratio])</f>
        <v>1.2153966121034556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155</v>
      </c>
      <c r="AT299">
        <f>_xlfn.RANK.AVG(Table2[[#This Row],[6M Return vs Nifty Z-Score]],Table2[6M Return vs Nifty Z-Score])</f>
        <v>710</v>
      </c>
      <c r="AU299">
        <f>_xlfn.RANK.AVG(Table2[[#This Row],[Sharpe Ratio Z-Score]],Table2[Sharpe Ratio Z-Score])</f>
        <v>88</v>
      </c>
      <c r="AV299">
        <f>(Table2[[#This Row],[Rank 1Y]]+Table2[[#This Row],[Rank 6M]]+Table2[[#This Row],[Rank Sharpe]])/3</f>
        <v>317.66666666666669</v>
      </c>
    </row>
    <row r="300" spans="1:48" x14ac:dyDescent="0.3">
      <c r="A300" t="s">
        <v>1543</v>
      </c>
      <c r="B300" t="s">
        <v>1544</v>
      </c>
      <c r="C300" t="s">
        <v>3071</v>
      </c>
      <c r="D300" t="s">
        <v>887</v>
      </c>
      <c r="E300">
        <v>6188.6459671470002</v>
      </c>
      <c r="F300">
        <v>209.07</v>
      </c>
      <c r="G300">
        <v>47.142233786494799</v>
      </c>
      <c r="H300">
        <f>(Table2[[#This Row],[1Y Return vs Nifty]]-AVERAGE(Table2[1Y Return vs Nifty]))/_xlfn.STDEV.P(Table2[1Y Return vs Nifty])</f>
        <v>0.19992466358311292</v>
      </c>
      <c r="I300">
        <v>-9.2558965887252604</v>
      </c>
      <c r="J300">
        <f>(Table2[[#This Row],[1M Return vs Nifty]]-AVERAGE(Table2[1M Return vs Nifty]))/_xlfn.STDEV.P(Table2[1M Return vs Nifty])</f>
        <v>-0.86893251419075301</v>
      </c>
      <c r="K300">
        <v>-2.65494090501344</v>
      </c>
      <c r="L300">
        <f>(Table2[[#This Row],[6M Return vs Nifty]]-AVERAGE(Table2[6M Return vs Nifty]))/_xlfn.STDEV.P(Table2[6M Return vs Nifty])</f>
        <v>-0.31575818212506396</v>
      </c>
      <c r="M300">
        <v>-1.3029707631835801</v>
      </c>
      <c r="N300">
        <f>(Table2[[#This Row],[1W Return vs Nifty]]-AVERAGE(Table2[1W Return vs Nifty]))/_xlfn.STDEV.P(Table2[1W Return vs Nifty])</f>
        <v>-0.19987859734500593</v>
      </c>
      <c r="O300">
        <v>213.81</v>
      </c>
      <c r="P300">
        <v>214.39362509758999</v>
      </c>
      <c r="Q300">
        <v>194.28547161977701</v>
      </c>
      <c r="R300">
        <v>40.7562016458362</v>
      </c>
      <c r="S300" s="1">
        <f>(Table2[[#This Row],[Close Price]]-Table2[[#This Row],[20D EMA]])/Table2[[#This Row],[20D EMA]]</f>
        <v>-2.2169215658762495E-2</v>
      </c>
      <c r="T300" s="1">
        <f>(Table2[[#This Row],[Close Price]]-Table2[[#This Row],[50D EMA]])/Table2[[#This Row],[50D EMA]]</f>
        <v>-2.4831079259780842E-2</v>
      </c>
      <c r="U300" s="1">
        <f>(Table2[[#This Row],[Close Price]]-Table2[[#This Row],[200D EMA]])/Table2[[#This Row],[200D EMA]]</f>
        <v>7.6096932297422537E-2</v>
      </c>
      <c r="V300">
        <v>0.68801166930216795</v>
      </c>
      <c r="W300">
        <v>210.75</v>
      </c>
      <c r="X300">
        <v>221.89</v>
      </c>
      <c r="Y300">
        <v>205.1</v>
      </c>
      <c r="Z300">
        <v>214.56</v>
      </c>
      <c r="AA300">
        <v>201</v>
      </c>
      <c r="AB300">
        <v>228.4</v>
      </c>
      <c r="AC300" s="1">
        <f>(Table2[[#This Row],[Close Price]]/Table2[[#This Row],[Day Low]])-1</f>
        <v>-7.9715302491103479E-3</v>
      </c>
      <c r="AD300" s="1">
        <f>(Table2[[#This Row],[Day High]]/Table2[[#This Row],[Close Price]])-1</f>
        <v>6.1319175395800452E-2</v>
      </c>
      <c r="AE300" s="1">
        <f>(Table2[[#This Row],[Close Price]]/Table2[[#This Row],[Current Week Low]])-1</f>
        <v>1.9356411506582072E-2</v>
      </c>
      <c r="AF300" s="1">
        <f>(Table2[[#This Row],[Current Week High]]/Table2[[#This Row],[Close Price]])-1</f>
        <v>2.6259147653895809E-2</v>
      </c>
      <c r="AG300" s="1">
        <f>(Table2[[#This Row],[Close Price]]/Table2[[#This Row],[Current Month Low]])-1</f>
        <v>4.014925373134326E-2</v>
      </c>
      <c r="AH300" s="1">
        <f>(Table2[[#This Row],[Current Month High]]/Table2[[#This Row],[Close Price]])-1</f>
        <v>9.2457071794135981E-2</v>
      </c>
      <c r="AI300">
        <v>22.870517832150899</v>
      </c>
      <c r="AJ300">
        <v>74.860759493670898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-0.12</v>
      </c>
      <c r="AM300" t="s">
        <v>3110</v>
      </c>
      <c r="AN300">
        <v>-6.88</v>
      </c>
      <c r="AO300" t="s">
        <v>3110</v>
      </c>
      <c r="AP300">
        <v>7.9844877096980002E-2</v>
      </c>
      <c r="AQ300">
        <f>(Table2[[#This Row],[Sharpe Ratio]]-AVERAGE(Table2[Sharpe Ratio]))/_xlfn.STDEV.P(Table2[Sharpe Ratio])</f>
        <v>0.19029275065146395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245</v>
      </c>
      <c r="AT300">
        <f>_xlfn.RANK.AVG(Table2[[#This Row],[6M Return vs Nifty Z-Score]],Table2[6M Return vs Nifty Z-Score])</f>
        <v>415</v>
      </c>
      <c r="AU300">
        <f>_xlfn.RANK.AVG(Table2[[#This Row],[Sharpe Ratio Z-Score]],Table2[Sharpe Ratio Z-Score])</f>
        <v>293</v>
      </c>
      <c r="AV300">
        <f>(Table2[[#This Row],[Rank 1Y]]+Table2[[#This Row],[Rank 6M]]+Table2[[#This Row],[Rank Sharpe]])/3</f>
        <v>317.66666666666669</v>
      </c>
    </row>
    <row r="301" spans="1:48" x14ac:dyDescent="0.3">
      <c r="A301" t="s">
        <v>1790</v>
      </c>
      <c r="B301" t="s">
        <v>1791</v>
      </c>
      <c r="C301" t="s">
        <v>3069</v>
      </c>
      <c r="D301" t="s">
        <v>54</v>
      </c>
      <c r="E301">
        <v>4176.2524919999996</v>
      </c>
      <c r="F301">
        <v>518.9</v>
      </c>
      <c r="G301">
        <v>40.1176306463218</v>
      </c>
      <c r="H301">
        <f>(Table2[[#This Row],[1Y Return vs Nifty]]-AVERAGE(Table2[1Y Return vs Nifty]))/_xlfn.STDEV.P(Table2[1Y Return vs Nifty])</f>
        <v>9.391456376069364E-2</v>
      </c>
      <c r="I301">
        <v>31.1809804393741</v>
      </c>
      <c r="J301">
        <f>(Table2[[#This Row],[1M Return vs Nifty]]-AVERAGE(Table2[1M Return vs Nifty]))/_xlfn.STDEV.P(Table2[1M Return vs Nifty])</f>
        <v>2.9550874297128988</v>
      </c>
      <c r="K301">
        <v>38.759244342798397</v>
      </c>
      <c r="L301">
        <f>(Table2[[#This Row],[6M Return vs Nifty]]-AVERAGE(Table2[6M Return vs Nifty]))/_xlfn.STDEV.P(Table2[6M Return vs Nifty])</f>
        <v>1.069849635275822</v>
      </c>
      <c r="M301">
        <v>25.966599442985601</v>
      </c>
      <c r="N301">
        <f>(Table2[[#This Row],[1W Return vs Nifty]]-AVERAGE(Table2[1W Return vs Nifty]))/_xlfn.STDEV.P(Table2[1W Return vs Nifty])</f>
        <v>4.9682105757637505</v>
      </c>
      <c r="O301">
        <v>426.37</v>
      </c>
      <c r="P301">
        <v>399.92351039767698</v>
      </c>
      <c r="Q301">
        <v>353.158386317478</v>
      </c>
      <c r="R301">
        <v>84.026974459629002</v>
      </c>
      <c r="S301" s="1">
        <f>(Table2[[#This Row],[Close Price]]-Table2[[#This Row],[20D EMA]])/Table2[[#This Row],[20D EMA]]</f>
        <v>0.21701808288575644</v>
      </c>
      <c r="T301" s="1">
        <f>(Table2[[#This Row],[Close Price]]-Table2[[#This Row],[50D EMA]])/Table2[[#This Row],[50D EMA]]</f>
        <v>0.29749811278665478</v>
      </c>
      <c r="U301" s="1">
        <f>(Table2[[#This Row],[Close Price]]-Table2[[#This Row],[200D EMA]])/Table2[[#This Row],[200D EMA]]</f>
        <v>0.469312410815938</v>
      </c>
      <c r="V301">
        <v>2.9682087557315402</v>
      </c>
      <c r="W301">
        <v>495.65</v>
      </c>
      <c r="X301">
        <v>524.1</v>
      </c>
      <c r="Y301">
        <v>460</v>
      </c>
      <c r="Z301">
        <v>539.85</v>
      </c>
      <c r="AA301">
        <v>384.1</v>
      </c>
      <c r="AB301">
        <v>539.85</v>
      </c>
      <c r="AC301" s="1">
        <f>(Table2[[#This Row],[Close Price]]/Table2[[#This Row],[Day Low]])-1</f>
        <v>4.690810047412497E-2</v>
      </c>
      <c r="AD301" s="1">
        <f>(Table2[[#This Row],[Day High]]/Table2[[#This Row],[Close Price]])-1</f>
        <v>1.0021198689535549E-2</v>
      </c>
      <c r="AE301" s="1">
        <f>(Table2[[#This Row],[Close Price]]/Table2[[#This Row],[Current Week Low]])-1</f>
        <v>0.12804347826086948</v>
      </c>
      <c r="AF301" s="1">
        <f>(Table2[[#This Row],[Current Week High]]/Table2[[#This Row],[Close Price]])-1</f>
        <v>4.0373867797263596E-2</v>
      </c>
      <c r="AG301" s="1">
        <f>(Table2[[#This Row],[Close Price]]/Table2[[#This Row],[Current Month Low]])-1</f>
        <v>0.35095027336631079</v>
      </c>
      <c r="AH301" s="1">
        <f>(Table2[[#This Row],[Current Month High]]/Table2[[#This Row],[Close Price]])-1</f>
        <v>4.0373867797263596E-2</v>
      </c>
      <c r="AI301">
        <v>5.3571428571428603</v>
      </c>
      <c r="AJ301">
        <v>118.13537675606599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0.22</v>
      </c>
      <c r="AM301" t="s">
        <v>3111</v>
      </c>
      <c r="AN301">
        <v>33.81</v>
      </c>
      <c r="AO301" t="s">
        <v>3111</v>
      </c>
      <c r="AP301">
        <v>-5.6262767032640004E-3</v>
      </c>
      <c r="AQ301">
        <f>(Table2[[#This Row],[Sharpe Ratio]]-AVERAGE(Table2[Sharpe Ratio]))/_xlfn.STDEV.P(Table2[Sharpe Ratio])</f>
        <v>-0.78362070299418318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8.3034415015189822</v>
      </c>
      <c r="AS301">
        <f>_xlfn.RANK.AVG(Table2[[#This Row],[1Y Return vs Nifty Z-Score]],Table2[1Y Return vs Nifty Z-Score])</f>
        <v>272</v>
      </c>
      <c r="AT301">
        <f>_xlfn.RANK.AVG(Table2[[#This Row],[6M Return vs Nifty Z-Score]],Table2[6M Return vs Nifty Z-Score])</f>
        <v>100</v>
      </c>
      <c r="AU301">
        <f>_xlfn.RANK.AVG(Table2[[#This Row],[Sharpe Ratio Z-Score]],Table2[Sharpe Ratio Z-Score])</f>
        <v>583</v>
      </c>
      <c r="AV301">
        <f>(Table2[[#This Row],[Rank 1Y]]+Table2[[#This Row],[Rank 6M]]+Table2[[#This Row],[Rank Sharpe]])/3</f>
        <v>318.33333333333331</v>
      </c>
    </row>
    <row r="302" spans="1:48" x14ac:dyDescent="0.3">
      <c r="A302" t="s">
        <v>1913</v>
      </c>
      <c r="B302" t="s">
        <v>1914</v>
      </c>
      <c r="C302" t="s">
        <v>3070</v>
      </c>
      <c r="D302" t="s">
        <v>212</v>
      </c>
      <c r="E302">
        <v>3469.7207778000002</v>
      </c>
      <c r="F302">
        <v>1318.3</v>
      </c>
      <c r="G302">
        <v>11.561961274325901</v>
      </c>
      <c r="H302">
        <f>(Table2[[#This Row],[1Y Return vs Nifty]]-AVERAGE(Table2[1Y Return vs Nifty]))/_xlfn.STDEV.P(Table2[1Y Return vs Nifty])</f>
        <v>-0.33702641613738693</v>
      </c>
      <c r="I302">
        <v>-3.2154987483476498</v>
      </c>
      <c r="J302">
        <f>(Table2[[#This Row],[1M Return vs Nifty]]-AVERAGE(Table2[1M Return vs Nifty]))/_xlfn.STDEV.P(Table2[1M Return vs Nifty])</f>
        <v>-0.29770635855401967</v>
      </c>
      <c r="K302">
        <v>2.83426216559422</v>
      </c>
      <c r="L302">
        <f>(Table2[[#This Row],[6M Return vs Nifty]]-AVERAGE(Table2[6M Return vs Nifty]))/_xlfn.STDEV.P(Table2[6M Return vs Nifty])</f>
        <v>-0.13210413604343096</v>
      </c>
      <c r="M302">
        <v>-2.90531643394054</v>
      </c>
      <c r="N302">
        <f>(Table2[[#This Row],[1W Return vs Nifty]]-AVERAGE(Table2[1W Return vs Nifty]))/_xlfn.STDEV.P(Table2[1W Return vs Nifty])</f>
        <v>-0.5035528118635505</v>
      </c>
      <c r="O302">
        <v>1319.73</v>
      </c>
      <c r="P302">
        <v>1298.0417809030801</v>
      </c>
      <c r="Q302">
        <v>1166.17457679174</v>
      </c>
      <c r="R302">
        <v>50.229222535860103</v>
      </c>
      <c r="S302" s="1">
        <f>(Table2[[#This Row],[Close Price]]-Table2[[#This Row],[20D EMA]])/Table2[[#This Row],[20D EMA]]</f>
        <v>-1.0835549695771586E-3</v>
      </c>
      <c r="T302" s="1">
        <f>(Table2[[#This Row],[Close Price]]-Table2[[#This Row],[50D EMA]])/Table2[[#This Row],[50D EMA]]</f>
        <v>1.5606754262428867E-2</v>
      </c>
      <c r="U302" s="1">
        <f>(Table2[[#This Row],[Close Price]]-Table2[[#This Row],[200D EMA]])/Table2[[#This Row],[200D EMA]]</f>
        <v>0.13044824182908513</v>
      </c>
      <c r="V302">
        <v>0.56677212479889005</v>
      </c>
      <c r="W302">
        <v>1272.3</v>
      </c>
      <c r="X302">
        <v>1364.9</v>
      </c>
      <c r="Y302">
        <v>1286</v>
      </c>
      <c r="Z302">
        <v>1330</v>
      </c>
      <c r="AA302">
        <v>1264.55</v>
      </c>
      <c r="AB302">
        <v>1402</v>
      </c>
      <c r="AC302" s="1">
        <f>(Table2[[#This Row],[Close Price]]/Table2[[#This Row],[Day Low]])-1</f>
        <v>3.6154994891141934E-2</v>
      </c>
      <c r="AD302" s="1">
        <f>(Table2[[#This Row],[Day High]]/Table2[[#This Row],[Close Price]])-1</f>
        <v>3.5348554957141953E-2</v>
      </c>
      <c r="AE302" s="1">
        <f>(Table2[[#This Row],[Close Price]]/Table2[[#This Row],[Current Week Low]])-1</f>
        <v>2.5116640746500662E-2</v>
      </c>
      <c r="AF302" s="1">
        <f>(Table2[[#This Row],[Current Week High]]/Table2[[#This Row],[Close Price]])-1</f>
        <v>8.8750663733596635E-3</v>
      </c>
      <c r="AG302" s="1">
        <f>(Table2[[#This Row],[Close Price]]/Table2[[#This Row],[Current Month Low]])-1</f>
        <v>4.250523901783243E-2</v>
      </c>
      <c r="AH302" s="1">
        <f>(Table2[[#This Row],[Current Month High]]/Table2[[#This Row],[Close Price]])-1</f>
        <v>6.3490859440188174E-2</v>
      </c>
      <c r="AI302">
        <v>8.0707679318417291</v>
      </c>
      <c r="AJ302">
        <v>58.497566909975603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0.02</v>
      </c>
      <c r="AM302" t="s">
        <v>3111</v>
      </c>
      <c r="AN302">
        <v>-0.76</v>
      </c>
      <c r="AO302" t="s">
        <v>3110</v>
      </c>
      <c r="AP302">
        <v>0.107659458047284</v>
      </c>
      <c r="AQ302">
        <f>(Table2[[#This Row],[Sharpe Ratio]]-AVERAGE(Table2[Sharpe Ratio]))/_xlfn.STDEV.P(Table2[Sharpe Ratio])</f>
        <v>0.5072300258674638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-0.76315969673092421</v>
      </c>
      <c r="AS302">
        <f>_xlfn.RANK.AVG(Table2[[#This Row],[1Y Return vs Nifty Z-Score]],Table2[1Y Return vs Nifty Z-Score])</f>
        <v>396</v>
      </c>
      <c r="AT302">
        <f>_xlfn.RANK.AVG(Table2[[#This Row],[6M Return vs Nifty Z-Score]],Table2[6M Return vs Nifty Z-Score])</f>
        <v>349</v>
      </c>
      <c r="AU302">
        <f>_xlfn.RANK.AVG(Table2[[#This Row],[Sharpe Ratio Z-Score]],Table2[Sharpe Ratio Z-Score])</f>
        <v>211</v>
      </c>
      <c r="AV302">
        <f>(Table2[[#This Row],[Rank 1Y]]+Table2[[#This Row],[Rank 6M]]+Table2[[#This Row],[Rank Sharpe]])/3</f>
        <v>318.66666666666669</v>
      </c>
    </row>
    <row r="303" spans="1:48" x14ac:dyDescent="0.3">
      <c r="A303" t="s">
        <v>612</v>
      </c>
      <c r="B303" t="s">
        <v>613</v>
      </c>
      <c r="C303" t="s">
        <v>3069</v>
      </c>
      <c r="D303" t="s">
        <v>54</v>
      </c>
      <c r="E303">
        <v>30198.9377589</v>
      </c>
      <c r="F303">
        <v>1945.5</v>
      </c>
      <c r="G303">
        <v>20.120702884176801</v>
      </c>
      <c r="H303">
        <f>(Table2[[#This Row],[1Y Return vs Nifty]]-AVERAGE(Table2[1Y Return vs Nifty]))/_xlfn.STDEV.P(Table2[1Y Return vs Nifty])</f>
        <v>-0.20786423653669817</v>
      </c>
      <c r="I303">
        <v>12.4374682370562</v>
      </c>
      <c r="J303">
        <f>(Table2[[#This Row],[1M Return vs Nifty]]-AVERAGE(Table2[1M Return vs Nifty]))/_xlfn.STDEV.P(Table2[1M Return vs Nifty])</f>
        <v>1.1825577551127024</v>
      </c>
      <c r="K303">
        <v>4.2410255589463102</v>
      </c>
      <c r="L303">
        <f>(Table2[[#This Row],[6M Return vs Nifty]]-AVERAGE(Table2[6M Return vs Nifty]))/_xlfn.STDEV.P(Table2[6M Return vs Nifty])</f>
        <v>-8.5037597286277869E-2</v>
      </c>
      <c r="M303">
        <v>-0.133270256563537</v>
      </c>
      <c r="N303">
        <f>(Table2[[#This Row],[1W Return vs Nifty]]-AVERAGE(Table2[1W Return vs Nifty]))/_xlfn.STDEV.P(Table2[1W Return vs Nifty])</f>
        <v>2.1801336674463462E-2</v>
      </c>
      <c r="O303">
        <v>1890.33</v>
      </c>
      <c r="P303">
        <v>1834.2950415763901</v>
      </c>
      <c r="Q303">
        <v>1669.4378185087401</v>
      </c>
      <c r="R303">
        <v>66.184948339791106</v>
      </c>
      <c r="S303" s="1">
        <f>(Table2[[#This Row],[Close Price]]-Table2[[#This Row],[20D EMA]])/Table2[[#This Row],[20D EMA]]</f>
        <v>2.9185380330418537E-2</v>
      </c>
      <c r="T303" s="1">
        <f>(Table2[[#This Row],[Close Price]]-Table2[[#This Row],[50D EMA]])/Table2[[#This Row],[50D EMA]]</f>
        <v>6.0625447871265337E-2</v>
      </c>
      <c r="U303" s="1">
        <f>(Table2[[#This Row],[Close Price]]-Table2[[#This Row],[200D EMA]])/Table2[[#This Row],[200D EMA]]</f>
        <v>0.16536236236570837</v>
      </c>
      <c r="V303">
        <v>0.90496079007420005</v>
      </c>
      <c r="W303">
        <v>1920.2</v>
      </c>
      <c r="X303">
        <v>1967.15</v>
      </c>
      <c r="Y303">
        <v>1907.2</v>
      </c>
      <c r="Z303">
        <v>1980.7</v>
      </c>
      <c r="AA303">
        <v>1825</v>
      </c>
      <c r="AB303">
        <v>2010</v>
      </c>
      <c r="AC303" s="1">
        <f>(Table2[[#This Row],[Close Price]]/Table2[[#This Row],[Day Low]])-1</f>
        <v>1.3175710863451595E-2</v>
      </c>
      <c r="AD303" s="1">
        <f>(Table2[[#This Row],[Day High]]/Table2[[#This Row],[Close Price]])-1</f>
        <v>1.1128244667180764E-2</v>
      </c>
      <c r="AE303" s="1">
        <f>(Table2[[#This Row],[Close Price]]/Table2[[#This Row],[Current Week Low]])-1</f>
        <v>2.0081795302013372E-2</v>
      </c>
      <c r="AF303" s="1">
        <f>(Table2[[#This Row],[Current Week High]]/Table2[[#This Row],[Close Price]])-1</f>
        <v>1.8093035209457708E-2</v>
      </c>
      <c r="AG303" s="1">
        <f>(Table2[[#This Row],[Close Price]]/Table2[[#This Row],[Current Month Low]])-1</f>
        <v>6.6027397260274068E-2</v>
      </c>
      <c r="AH303" s="1">
        <f>(Table2[[#This Row],[Current Month High]]/Table2[[#This Row],[Close Price]])-1</f>
        <v>3.3153430994602884E-2</v>
      </c>
      <c r="AI303">
        <v>3.3179984065383201</v>
      </c>
      <c r="AJ303">
        <v>56.330105669171097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0.01</v>
      </c>
      <c r="AM303" t="s">
        <v>3111</v>
      </c>
      <c r="AN303">
        <v>3.23</v>
      </c>
      <c r="AO303" t="s">
        <v>3111</v>
      </c>
      <c r="AP303">
        <v>8.5577774563652995E-2</v>
      </c>
      <c r="AQ303">
        <f>(Table2[[#This Row],[Sharpe Ratio]]-AVERAGE(Table2[Sharpe Ratio]))/_xlfn.STDEV.P(Table2[Sharpe Ratio])</f>
        <v>0.25561708199502814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1.1670743399592181</v>
      </c>
      <c r="AS303">
        <f>_xlfn.RANK.AVG(Table2[[#This Row],[1Y Return vs Nifty Z-Score]],Table2[1Y Return vs Nifty Z-Score])</f>
        <v>349</v>
      </c>
      <c r="AT303">
        <f>_xlfn.RANK.AVG(Table2[[#This Row],[6M Return vs Nifty Z-Score]],Table2[6M Return vs Nifty Z-Score])</f>
        <v>332</v>
      </c>
      <c r="AU303">
        <f>_xlfn.RANK.AVG(Table2[[#This Row],[Sharpe Ratio Z-Score]],Table2[Sharpe Ratio Z-Score])</f>
        <v>275</v>
      </c>
      <c r="AV303">
        <f>(Table2[[#This Row],[Rank 1Y]]+Table2[[#This Row],[Rank 6M]]+Table2[[#This Row],[Rank Sharpe]])/3</f>
        <v>318.66666666666669</v>
      </c>
    </row>
    <row r="304" spans="1:48" x14ac:dyDescent="0.3">
      <c r="A304" t="s">
        <v>879</v>
      </c>
      <c r="B304" t="s">
        <v>880</v>
      </c>
      <c r="C304" t="s">
        <v>3074</v>
      </c>
      <c r="D304" t="s">
        <v>315</v>
      </c>
      <c r="E304">
        <v>16849.6596602549</v>
      </c>
      <c r="F304">
        <v>772.35</v>
      </c>
      <c r="G304">
        <v>37.575045888625603</v>
      </c>
      <c r="H304">
        <f>(Table2[[#This Row],[1Y Return vs Nifty]]-AVERAGE(Table2[1Y Return vs Nifty]))/_xlfn.STDEV.P(Table2[1Y Return vs Nifty])</f>
        <v>5.5543760657402963E-2</v>
      </c>
      <c r="I304">
        <v>-0.87711916346586705</v>
      </c>
      <c r="J304">
        <f>(Table2[[#This Row],[1M Return vs Nifty]]-AVERAGE(Table2[1M Return vs Nifty]))/_xlfn.STDEV.P(Table2[1M Return vs Nifty])</f>
        <v>-7.6571324738442706E-2</v>
      </c>
      <c r="K304">
        <v>-19.714024468246201</v>
      </c>
      <c r="L304">
        <f>(Table2[[#This Row],[6M Return vs Nifty]]-AVERAGE(Table2[6M Return vs Nifty]))/_xlfn.STDEV.P(Table2[6M Return vs Nifty])</f>
        <v>-0.88650946943088316</v>
      </c>
      <c r="M304">
        <v>-2.8689910583159199</v>
      </c>
      <c r="N304">
        <f>(Table2[[#This Row],[1W Return vs Nifty]]-AVERAGE(Table2[1W Return vs Nifty]))/_xlfn.STDEV.P(Table2[1W Return vs Nifty])</f>
        <v>-0.49666847965532829</v>
      </c>
      <c r="O304">
        <v>806.31</v>
      </c>
      <c r="P304">
        <v>815.07159391315304</v>
      </c>
      <c r="Q304">
        <v>748.58566217017699</v>
      </c>
      <c r="R304">
        <v>34.2128548106502</v>
      </c>
      <c r="S304" s="1">
        <f>(Table2[[#This Row],[Close Price]]-Table2[[#This Row],[20D EMA]])/Table2[[#This Row],[20D EMA]]</f>
        <v>-4.2117795884957308E-2</v>
      </c>
      <c r="T304" s="1">
        <f>(Table2[[#This Row],[Close Price]]-Table2[[#This Row],[50D EMA]])/Table2[[#This Row],[50D EMA]]</f>
        <v>-5.2414529266131014E-2</v>
      </c>
      <c r="U304" s="1">
        <f>(Table2[[#This Row],[Close Price]]-Table2[[#This Row],[200D EMA]])/Table2[[#This Row],[200D EMA]]</f>
        <v>3.1745649203231273E-2</v>
      </c>
      <c r="V304">
        <v>0.43233964249488199</v>
      </c>
      <c r="W304">
        <v>761</v>
      </c>
      <c r="X304">
        <v>782.9</v>
      </c>
      <c r="Y304">
        <v>770</v>
      </c>
      <c r="Z304">
        <v>798.85</v>
      </c>
      <c r="AA304">
        <v>770</v>
      </c>
      <c r="AB304">
        <v>849.35</v>
      </c>
      <c r="AC304" s="1">
        <f>(Table2[[#This Row],[Close Price]]/Table2[[#This Row],[Day Low]])-1</f>
        <v>1.491458607095919E-2</v>
      </c>
      <c r="AD304" s="1">
        <f>(Table2[[#This Row],[Day High]]/Table2[[#This Row],[Close Price]])-1</f>
        <v>1.3659610280313261E-2</v>
      </c>
      <c r="AE304" s="1">
        <f>(Table2[[#This Row],[Close Price]]/Table2[[#This Row],[Current Week Low]])-1</f>
        <v>3.0519480519479725E-3</v>
      </c>
      <c r="AF304" s="1">
        <f>(Table2[[#This Row],[Current Week High]]/Table2[[#This Row],[Close Price]])-1</f>
        <v>3.4310869424483803E-2</v>
      </c>
      <c r="AG304" s="1">
        <f>(Table2[[#This Row],[Close Price]]/Table2[[#This Row],[Current Month Low]])-1</f>
        <v>3.0519480519479725E-3</v>
      </c>
      <c r="AH304" s="1">
        <f>(Table2[[#This Row],[Current Month High]]/Table2[[#This Row],[Close Price]])-1</f>
        <v>9.9695733799443298E-2</v>
      </c>
      <c r="AI304">
        <v>21.4118243457322</v>
      </c>
      <c r="AJ304">
        <v>65.419287211739999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-0.06</v>
      </c>
      <c r="AM304" t="s">
        <v>3110</v>
      </c>
      <c r="AN304">
        <v>-7.52</v>
      </c>
      <c r="AO304" t="s">
        <v>3110</v>
      </c>
      <c r="AP304">
        <v>0.188320874976663</v>
      </c>
      <c r="AQ304">
        <f>(Table2[[#This Row],[Sharpe Ratio]]-AVERAGE(Table2[Sharpe Ratio]))/_xlfn.STDEV.P(Table2[Sharpe Ratio])</f>
        <v>1.4263382354189615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280</v>
      </c>
      <c r="AT304">
        <f>_xlfn.RANK.AVG(Table2[[#This Row],[6M Return vs Nifty Z-Score]],Table2[6M Return vs Nifty Z-Score])</f>
        <v>617</v>
      </c>
      <c r="AU304">
        <f>_xlfn.RANK.AVG(Table2[[#This Row],[Sharpe Ratio Z-Score]],Table2[Sharpe Ratio Z-Score])</f>
        <v>61</v>
      </c>
      <c r="AV304">
        <f>(Table2[[#This Row],[Rank 1Y]]+Table2[[#This Row],[Rank 6M]]+Table2[[#This Row],[Rank Sharpe]])/3</f>
        <v>319.33333333333331</v>
      </c>
    </row>
    <row r="305" spans="1:48" x14ac:dyDescent="0.3">
      <c r="A305" t="s">
        <v>633</v>
      </c>
      <c r="B305" t="s">
        <v>634</v>
      </c>
      <c r="C305" t="s">
        <v>3076</v>
      </c>
      <c r="D305" t="s">
        <v>257</v>
      </c>
      <c r="E305">
        <v>28524.448307479899</v>
      </c>
      <c r="F305">
        <v>3792.2</v>
      </c>
      <c r="G305">
        <v>-4.6010754265034901</v>
      </c>
      <c r="H305">
        <f>(Table2[[#This Row],[1Y Return vs Nifty]]-AVERAGE(Table2[1Y Return vs Nifty]))/_xlfn.STDEV.P(Table2[1Y Return vs Nifty])</f>
        <v>-0.58094697647329119</v>
      </c>
      <c r="I305">
        <v>-3.9045950644075398</v>
      </c>
      <c r="J305">
        <f>(Table2[[#This Row],[1M Return vs Nifty]]-AVERAGE(Table2[1M Return vs Nifty]))/_xlfn.STDEV.P(Table2[1M Return vs Nifty])</f>
        <v>-0.36287256943752644</v>
      </c>
      <c r="K305">
        <v>22.3871075594177</v>
      </c>
      <c r="L305">
        <f>(Table2[[#This Row],[6M Return vs Nifty]]-AVERAGE(Table2[6M Return vs Nifty]))/_xlfn.STDEV.P(Table2[6M Return vs Nifty])</f>
        <v>0.52208174901014948</v>
      </c>
      <c r="M305">
        <v>-8.8960835606903199</v>
      </c>
      <c r="N305">
        <f>(Table2[[#This Row],[1W Return vs Nifty]]-AVERAGE(Table2[1W Return vs Nifty]))/_xlfn.STDEV.P(Table2[1W Return vs Nifty])</f>
        <v>-1.6389142602580375</v>
      </c>
      <c r="O305">
        <v>4078.96</v>
      </c>
      <c r="P305">
        <v>4060.1736700220199</v>
      </c>
      <c r="Q305">
        <v>3570.71353078744</v>
      </c>
      <c r="R305">
        <v>28.2236208430506</v>
      </c>
      <c r="S305" s="1">
        <f>(Table2[[#This Row],[Close Price]]-Table2[[#This Row],[20D EMA]])/Table2[[#This Row],[20D EMA]]</f>
        <v>-7.0302233902759581E-2</v>
      </c>
      <c r="T305" s="1">
        <f>(Table2[[#This Row],[Close Price]]-Table2[[#This Row],[50D EMA]])/Table2[[#This Row],[50D EMA]]</f>
        <v>-6.6000543769982808E-2</v>
      </c>
      <c r="U305" s="1">
        <f>(Table2[[#This Row],[Close Price]]-Table2[[#This Row],[200D EMA]])/Table2[[#This Row],[200D EMA]]</f>
        <v>6.2028630217142049E-2</v>
      </c>
      <c r="V305">
        <v>0.784674324318544</v>
      </c>
      <c r="W305">
        <v>3653.4</v>
      </c>
      <c r="X305">
        <v>3818.9</v>
      </c>
      <c r="Y305">
        <v>3772.5</v>
      </c>
      <c r="Z305">
        <v>3945</v>
      </c>
      <c r="AA305">
        <v>3772.5</v>
      </c>
      <c r="AB305">
        <v>4438</v>
      </c>
      <c r="AC305" s="1">
        <f>(Table2[[#This Row],[Close Price]]/Table2[[#This Row],[Day Low]])-1</f>
        <v>3.7992007445119436E-2</v>
      </c>
      <c r="AD305" s="1">
        <f>(Table2[[#This Row],[Day High]]/Table2[[#This Row],[Close Price]])-1</f>
        <v>7.0407678919888195E-3</v>
      </c>
      <c r="AE305" s="1">
        <f>(Table2[[#This Row],[Close Price]]/Table2[[#This Row],[Current Week Low]])-1</f>
        <v>5.2220013253809761E-3</v>
      </c>
      <c r="AF305" s="1">
        <f>(Table2[[#This Row],[Current Week High]]/Table2[[#This Row],[Close Price]])-1</f>
        <v>4.0293233479246959E-2</v>
      </c>
      <c r="AG305" s="1">
        <f>(Table2[[#This Row],[Close Price]]/Table2[[#This Row],[Current Month Low]])-1</f>
        <v>5.2220013253809761E-3</v>
      </c>
      <c r="AH305" s="1">
        <f>(Table2[[#This Row],[Current Month High]]/Table2[[#This Row],[Close Price]])-1</f>
        <v>0.17029692526765472</v>
      </c>
      <c r="AI305">
        <v>23.995315978432799</v>
      </c>
      <c r="AJ305">
        <v>53.913646266587399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-0.13</v>
      </c>
      <c r="AM305" t="s">
        <v>3110</v>
      </c>
      <c r="AN305">
        <v>-5.34</v>
      </c>
      <c r="AO305" t="s">
        <v>3110</v>
      </c>
      <c r="AP305">
        <v>9.3261613105421998E-2</v>
      </c>
      <c r="AQ305">
        <f>(Table2[[#This Row],[Sharpe Ratio]]-AVERAGE(Table2[Sharpe Ratio]))/_xlfn.STDEV.P(Table2[Sharpe Ratio])</f>
        <v>0.34317169426760075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-1.7174803628911048</v>
      </c>
      <c r="AS305">
        <f>_xlfn.RANK.AVG(Table2[[#This Row],[1Y Return vs Nifty Z-Score]],Table2[1Y Return vs Nifty Z-Score])</f>
        <v>521</v>
      </c>
      <c r="AT305">
        <f>_xlfn.RANK.AVG(Table2[[#This Row],[6M Return vs Nifty Z-Score]],Table2[6M Return vs Nifty Z-Score])</f>
        <v>191</v>
      </c>
      <c r="AU305">
        <f>_xlfn.RANK.AVG(Table2[[#This Row],[Sharpe Ratio Z-Score]],Table2[Sharpe Ratio Z-Score])</f>
        <v>250</v>
      </c>
      <c r="AV305">
        <f>(Table2[[#This Row],[Rank 1Y]]+Table2[[#This Row],[Rank 6M]]+Table2[[#This Row],[Rank Sharpe]])/3</f>
        <v>320.66666666666669</v>
      </c>
    </row>
    <row r="306" spans="1:48" x14ac:dyDescent="0.3">
      <c r="A306" t="s">
        <v>1442</v>
      </c>
      <c r="B306" t="s">
        <v>1443</v>
      </c>
      <c r="C306" t="s">
        <v>3074</v>
      </c>
      <c r="D306" t="s">
        <v>83</v>
      </c>
      <c r="E306">
        <v>7129.3653082600003</v>
      </c>
      <c r="F306">
        <v>3604.9</v>
      </c>
      <c r="G306">
        <v>35.512836335180197</v>
      </c>
      <c r="H306">
        <f>(Table2[[#This Row],[1Y Return vs Nifty]]-AVERAGE(Table2[1Y Return vs Nifty]))/_xlfn.STDEV.P(Table2[1Y Return vs Nifty])</f>
        <v>2.4422423799914633E-2</v>
      </c>
      <c r="I306">
        <v>12.054262370316099</v>
      </c>
      <c r="J306">
        <f>(Table2[[#This Row],[1M Return vs Nifty]]-AVERAGE(Table2[1M Return vs Nifty]))/_xlfn.STDEV.P(Table2[1M Return vs Nifty])</f>
        <v>1.1463188814722693</v>
      </c>
      <c r="K306">
        <v>59.458235751715598</v>
      </c>
      <c r="L306">
        <f>(Table2[[#This Row],[6M Return vs Nifty]]-AVERAGE(Table2[6M Return vs Nifty]))/_xlfn.STDEV.P(Table2[6M Return vs Nifty])</f>
        <v>1.7623824990009349</v>
      </c>
      <c r="M306">
        <v>3.2684614174573201</v>
      </c>
      <c r="N306">
        <f>(Table2[[#This Row],[1W Return vs Nifty]]-AVERAGE(Table2[1W Return vs Nifty]))/_xlfn.STDEV.P(Table2[1W Return vs Nifty])</f>
        <v>0.66649256214713704</v>
      </c>
      <c r="O306">
        <v>3421.58</v>
      </c>
      <c r="P306">
        <v>3092.67635608101</v>
      </c>
      <c r="Q306">
        <v>2491.5849158769902</v>
      </c>
      <c r="R306">
        <v>62.7999188628268</v>
      </c>
      <c r="S306" s="1">
        <f>(Table2[[#This Row],[Close Price]]-Table2[[#This Row],[20D EMA]])/Table2[[#This Row],[20D EMA]]</f>
        <v>5.3577586962748253E-2</v>
      </c>
      <c r="T306" s="1">
        <f>(Table2[[#This Row],[Close Price]]-Table2[[#This Row],[50D EMA]])/Table2[[#This Row],[50D EMA]]</f>
        <v>0.16562471624676295</v>
      </c>
      <c r="U306" s="1">
        <f>(Table2[[#This Row],[Close Price]]-Table2[[#This Row],[200D EMA]])/Table2[[#This Row],[200D EMA]]</f>
        <v>0.4468300787296845</v>
      </c>
      <c r="V306">
        <v>0.99446675307351995</v>
      </c>
      <c r="W306">
        <v>3564.55</v>
      </c>
      <c r="X306">
        <v>3690.55</v>
      </c>
      <c r="Y306">
        <v>3578.95</v>
      </c>
      <c r="Z306">
        <v>3769.9</v>
      </c>
      <c r="AA306">
        <v>3125.05</v>
      </c>
      <c r="AB306">
        <v>3820.05</v>
      </c>
      <c r="AC306" s="1">
        <f>(Table2[[#This Row],[Close Price]]/Table2[[#This Row],[Day Low]])-1</f>
        <v>1.1319801938533658E-2</v>
      </c>
      <c r="AD306" s="1">
        <f>(Table2[[#This Row],[Day High]]/Table2[[#This Row],[Close Price]])-1</f>
        <v>2.3759327581902356E-2</v>
      </c>
      <c r="AE306" s="1">
        <f>(Table2[[#This Row],[Close Price]]/Table2[[#This Row],[Current Week Low]])-1</f>
        <v>7.2507299626987098E-3</v>
      </c>
      <c r="AF306" s="1">
        <f>(Table2[[#This Row],[Current Week High]]/Table2[[#This Row],[Close Price]])-1</f>
        <v>4.5771033870565025E-2</v>
      </c>
      <c r="AG306" s="1">
        <f>(Table2[[#This Row],[Close Price]]/Table2[[#This Row],[Current Month Low]])-1</f>
        <v>0.15354954320730863</v>
      </c>
      <c r="AH306" s="1">
        <f>(Table2[[#This Row],[Current Month High]]/Table2[[#This Row],[Close Price]])-1</f>
        <v>5.9682654165164051E-2</v>
      </c>
      <c r="AI306">
        <v>3.1122207976246701</v>
      </c>
      <c r="AJ306">
        <v>132.272727272727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0.47</v>
      </c>
      <c r="AM306" t="s">
        <v>3111</v>
      </c>
      <c r="AN306">
        <v>5.93</v>
      </c>
      <c r="AO306" t="s">
        <v>3111</v>
      </c>
      <c r="AP306">
        <v>-3.3449966852342999E-2</v>
      </c>
      <c r="AQ306">
        <f>(Table2[[#This Row],[Sharpe Ratio]]-AVERAGE(Table2[Sharpe Ratio]))/_xlfn.STDEV.P(Table2[Sharpe Ratio])</f>
        <v>-1.100661774296283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2.4989545921239729</v>
      </c>
      <c r="AS306">
        <f>_xlfn.RANK.AVG(Table2[[#This Row],[1Y Return vs Nifty Z-Score]],Table2[1Y Return vs Nifty Z-Score])</f>
        <v>287</v>
      </c>
      <c r="AT306">
        <f>_xlfn.RANK.AVG(Table2[[#This Row],[6M Return vs Nifty Z-Score]],Table2[6M Return vs Nifty Z-Score])</f>
        <v>44</v>
      </c>
      <c r="AU306">
        <f>_xlfn.RANK.AVG(Table2[[#This Row],[Sharpe Ratio Z-Score]],Table2[Sharpe Ratio Z-Score])</f>
        <v>633</v>
      </c>
      <c r="AV306">
        <f>(Table2[[#This Row],[Rank 1Y]]+Table2[[#This Row],[Rank 6M]]+Table2[[#This Row],[Rank Sharpe]])/3</f>
        <v>321.33333333333331</v>
      </c>
    </row>
    <row r="307" spans="1:48" x14ac:dyDescent="0.3">
      <c r="A307" t="s">
        <v>227</v>
      </c>
      <c r="B307" t="s">
        <v>228</v>
      </c>
      <c r="C307" t="s">
        <v>3065</v>
      </c>
      <c r="D307" t="s">
        <v>34</v>
      </c>
      <c r="E307">
        <v>114094.960377215</v>
      </c>
      <c r="F307">
        <v>60.36</v>
      </c>
      <c r="G307">
        <v>75.308837722678305</v>
      </c>
      <c r="H307">
        <f>(Table2[[#This Row],[1Y Return vs Nifty]]-AVERAGE(Table2[1Y Return vs Nifty]))/_xlfn.STDEV.P(Table2[1Y Return vs Nifty])</f>
        <v>0.62499415652813717</v>
      </c>
      <c r="I307">
        <v>-4.8904520145599104</v>
      </c>
      <c r="J307">
        <f>(Table2[[#This Row],[1M Return vs Nifty]]-AVERAGE(Table2[1M Return vs Nifty]))/_xlfn.STDEV.P(Table2[1M Return vs Nifty])</f>
        <v>-0.45610273250375394</v>
      </c>
      <c r="K307">
        <v>-19.772360886399699</v>
      </c>
      <c r="L307">
        <f>(Table2[[#This Row],[6M Return vs Nifty]]-AVERAGE(Table2[6M Return vs Nifty]))/_xlfn.STDEV.P(Table2[6M Return vs Nifty])</f>
        <v>-0.88846124987878961</v>
      </c>
      <c r="M307">
        <v>-4.9730167417612599</v>
      </c>
      <c r="N307">
        <f>(Table2[[#This Row],[1W Return vs Nifty]]-AVERAGE(Table2[1W Return vs Nifty]))/_xlfn.STDEV.P(Table2[1W Return vs Nifty])</f>
        <v>-0.89542035848386381</v>
      </c>
      <c r="O307">
        <v>63.47</v>
      </c>
      <c r="P307">
        <v>64.527908344251898</v>
      </c>
      <c r="Q307">
        <v>57.162979288458203</v>
      </c>
      <c r="R307">
        <v>30.3483216956995</v>
      </c>
      <c r="S307" s="1">
        <f>(Table2[[#This Row],[Close Price]]-Table2[[#This Row],[20D EMA]])/Table2[[#This Row],[20D EMA]]</f>
        <v>-4.8999527335749166E-2</v>
      </c>
      <c r="T307" s="1">
        <f>(Table2[[#This Row],[Close Price]]-Table2[[#This Row],[50D EMA]])/Table2[[#This Row],[50D EMA]]</f>
        <v>-6.4590786393019253E-2</v>
      </c>
      <c r="U307" s="1">
        <f>(Table2[[#This Row],[Close Price]]-Table2[[#This Row],[200D EMA]])/Table2[[#This Row],[200D EMA]]</f>
        <v>5.5928168044021245E-2</v>
      </c>
      <c r="V307">
        <v>0.77247491217683795</v>
      </c>
      <c r="W307">
        <v>59.21</v>
      </c>
      <c r="X307">
        <v>60.7</v>
      </c>
      <c r="Y307">
        <v>60.11</v>
      </c>
      <c r="Z307">
        <v>61.63</v>
      </c>
      <c r="AA307">
        <v>59.77</v>
      </c>
      <c r="AB307">
        <v>68.459999999999994</v>
      </c>
      <c r="AC307" s="1">
        <f>(Table2[[#This Row],[Close Price]]/Table2[[#This Row],[Day Low]])-1</f>
        <v>1.9422394865732162E-2</v>
      </c>
      <c r="AD307" s="1">
        <f>(Table2[[#This Row],[Day High]]/Table2[[#This Row],[Close Price]])-1</f>
        <v>5.6328694499669929E-3</v>
      </c>
      <c r="AE307" s="1">
        <f>(Table2[[#This Row],[Close Price]]/Table2[[#This Row],[Current Week Low]])-1</f>
        <v>4.1590417567791693E-3</v>
      </c>
      <c r="AF307" s="1">
        <f>(Table2[[#This Row],[Current Week High]]/Table2[[#This Row],[Close Price]])-1</f>
        <v>2.1040424121935075E-2</v>
      </c>
      <c r="AG307" s="1">
        <f>(Table2[[#This Row],[Close Price]]/Table2[[#This Row],[Current Month Low]])-1</f>
        <v>9.8711728291784873E-3</v>
      </c>
      <c r="AH307" s="1">
        <f>(Table2[[#This Row],[Current Month High]]/Table2[[#This Row],[Close Price]])-1</f>
        <v>0.13419483101391649</v>
      </c>
      <c r="AI307">
        <v>37.543110527180097</v>
      </c>
      <c r="AJ307">
        <v>106.406779661016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-0.12</v>
      </c>
      <c r="AM307" t="s">
        <v>3110</v>
      </c>
      <c r="AN307">
        <v>-10.35</v>
      </c>
      <c r="AO307" t="s">
        <v>3110</v>
      </c>
      <c r="AP307">
        <v>0.107088953753671</v>
      </c>
      <c r="AQ307">
        <f>(Table2[[#This Row],[Sharpe Ratio]]-AVERAGE(Table2[Sharpe Ratio]))/_xlfn.STDEV.P(Table2[Sharpe Ratio])</f>
        <v>0.50072933198177161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137</v>
      </c>
      <c r="AT307">
        <f>_xlfn.RANK.AVG(Table2[[#This Row],[6M Return vs Nifty Z-Score]],Table2[6M Return vs Nifty Z-Score])</f>
        <v>618</v>
      </c>
      <c r="AU307">
        <f>_xlfn.RANK.AVG(Table2[[#This Row],[Sharpe Ratio Z-Score]],Table2[Sharpe Ratio Z-Score])</f>
        <v>212</v>
      </c>
      <c r="AV307">
        <f>(Table2[[#This Row],[Rank 1Y]]+Table2[[#This Row],[Rank 6M]]+Table2[[#This Row],[Rank Sharpe]])/3</f>
        <v>322.33333333333331</v>
      </c>
    </row>
    <row r="308" spans="1:48" x14ac:dyDescent="0.3">
      <c r="A308" t="s">
        <v>189</v>
      </c>
      <c r="B308" t="s">
        <v>190</v>
      </c>
      <c r="C308" t="s">
        <v>3070</v>
      </c>
      <c r="D308" t="s">
        <v>191</v>
      </c>
      <c r="E308">
        <v>131610.80445975001</v>
      </c>
      <c r="F308">
        <v>4802.25</v>
      </c>
      <c r="G308">
        <v>18.71491637427</v>
      </c>
      <c r="H308">
        <f>(Table2[[#This Row],[1Y Return vs Nifty]]-AVERAGE(Table2[1Y Return vs Nifty]))/_xlfn.STDEV.P(Table2[1Y Return vs Nifty])</f>
        <v>-0.22907932374809614</v>
      </c>
      <c r="I308">
        <v>-0.35917239014892099</v>
      </c>
      <c r="J308">
        <f>(Table2[[#This Row],[1M Return vs Nifty]]-AVERAGE(Table2[1M Return vs Nifty]))/_xlfn.STDEV.P(Table2[1M Return vs Nifty])</f>
        <v>-2.7590321836853379E-2</v>
      </c>
      <c r="K308">
        <v>11.963941968028699</v>
      </c>
      <c r="L308">
        <f>(Table2[[#This Row],[6M Return vs Nifty]]-AVERAGE(Table2[6M Return vs Nifty]))/_xlfn.STDEV.P(Table2[6M Return vs Nifty])</f>
        <v>0.17335051986552658</v>
      </c>
      <c r="M308">
        <v>0.996975641612031</v>
      </c>
      <c r="N308">
        <f>(Table2[[#This Row],[1W Return vs Nifty]]-AVERAGE(Table2[1W Return vs Nifty]))/_xlfn.STDEV.P(Table2[1W Return vs Nifty])</f>
        <v>0.23600389084564288</v>
      </c>
      <c r="O308">
        <v>4797.6099999999997</v>
      </c>
      <c r="P308">
        <v>4759.0604922001503</v>
      </c>
      <c r="Q308">
        <v>4291.1722860066502</v>
      </c>
      <c r="R308">
        <v>51.9590931174003</v>
      </c>
      <c r="S308" s="1">
        <f>(Table2[[#This Row],[Close Price]]-Table2[[#This Row],[20D EMA]])/Table2[[#This Row],[20D EMA]]</f>
        <v>9.6714822588754145E-4</v>
      </c>
      <c r="T308" s="1">
        <f>(Table2[[#This Row],[Close Price]]-Table2[[#This Row],[50D EMA]])/Table2[[#This Row],[50D EMA]]</f>
        <v>9.0752172347115644E-3</v>
      </c>
      <c r="U308" s="1">
        <f>(Table2[[#This Row],[Close Price]]-Table2[[#This Row],[200D EMA]])/Table2[[#This Row],[200D EMA]]</f>
        <v>0.11909978903898936</v>
      </c>
      <c r="V308">
        <v>1.3822437599464199</v>
      </c>
      <c r="W308">
        <v>4716</v>
      </c>
      <c r="X308">
        <v>4820</v>
      </c>
      <c r="Y308">
        <v>4790.1000000000004</v>
      </c>
      <c r="Z308">
        <v>4852.05</v>
      </c>
      <c r="AA308">
        <v>4548</v>
      </c>
      <c r="AB308">
        <v>5023</v>
      </c>
      <c r="AC308" s="1">
        <f>(Table2[[#This Row],[Close Price]]/Table2[[#This Row],[Day Low]])-1</f>
        <v>1.8288804071246778E-2</v>
      </c>
      <c r="AD308" s="1">
        <f>(Table2[[#This Row],[Day High]]/Table2[[#This Row],[Close Price]])-1</f>
        <v>3.6961840803790835E-3</v>
      </c>
      <c r="AE308" s="1">
        <f>(Table2[[#This Row],[Close Price]]/Table2[[#This Row],[Current Week Low]])-1</f>
        <v>2.536481493079501E-3</v>
      </c>
      <c r="AF308" s="1">
        <f>(Table2[[#This Row],[Current Week High]]/Table2[[#This Row],[Close Price]])-1</f>
        <v>1.0370138997344958E-2</v>
      </c>
      <c r="AG308" s="1">
        <f>(Table2[[#This Row],[Close Price]]/Table2[[#This Row],[Current Month Low]])-1</f>
        <v>5.5903693931398379E-2</v>
      </c>
      <c r="AH308" s="1">
        <f>(Table2[[#This Row],[Current Month High]]/Table2[[#This Row],[Close Price]])-1</f>
        <v>4.5968035816544406E-2</v>
      </c>
      <c r="AI308">
        <v>5.20088171685242</v>
      </c>
      <c r="AJ308">
        <v>46.838071391492797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-0.06</v>
      </c>
      <c r="AM308" t="s">
        <v>3110</v>
      </c>
      <c r="AN308">
        <v>-4.1900000000000004</v>
      </c>
      <c r="AO308" t="s">
        <v>3110</v>
      </c>
      <c r="AP308">
        <v>6.5593107368524001E-2</v>
      </c>
      <c r="AQ308">
        <f>(Table2[[#This Row],[Sharpe Ratio]]-AVERAGE(Table2[Sharpe Ratio]))/_xlfn.STDEV.P(Table2[Sharpe Ratio])</f>
        <v>2.7898894248843981E-2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0.18058365937506393</v>
      </c>
      <c r="AS308">
        <f>_xlfn.RANK.AVG(Table2[[#This Row],[1Y Return vs Nifty Z-Score]],Table2[1Y Return vs Nifty Z-Score])</f>
        <v>358</v>
      </c>
      <c r="AT308">
        <f>_xlfn.RANK.AVG(Table2[[#This Row],[6M Return vs Nifty Z-Score]],Table2[6M Return vs Nifty Z-Score])</f>
        <v>270</v>
      </c>
      <c r="AU308">
        <f>_xlfn.RANK.AVG(Table2[[#This Row],[Sharpe Ratio Z-Score]],Table2[Sharpe Ratio Z-Score])</f>
        <v>340</v>
      </c>
      <c r="AV308">
        <f>(Table2[[#This Row],[Rank 1Y]]+Table2[[#This Row],[Rank 6M]]+Table2[[#This Row],[Rank Sharpe]])/3</f>
        <v>322.66666666666669</v>
      </c>
    </row>
    <row r="309" spans="1:48" x14ac:dyDescent="0.3">
      <c r="A309" t="s">
        <v>760</v>
      </c>
      <c r="B309" t="s">
        <v>761</v>
      </c>
      <c r="C309" t="s">
        <v>3078</v>
      </c>
      <c r="D309" t="s">
        <v>141</v>
      </c>
      <c r="E309">
        <v>20816.658871650001</v>
      </c>
      <c r="F309">
        <v>1481.5</v>
      </c>
      <c r="G309">
        <v>191.63842904781501</v>
      </c>
      <c r="H309">
        <f>(Table2[[#This Row],[1Y Return vs Nifty]]-AVERAGE(Table2[1Y Return vs Nifty]))/_xlfn.STDEV.P(Table2[1Y Return vs Nifty])</f>
        <v>2.3805540568665458</v>
      </c>
      <c r="I309">
        <v>-4.7443944279294401</v>
      </c>
      <c r="J309">
        <f>(Table2[[#This Row],[1M Return vs Nifty]]-AVERAGE(Table2[1M Return vs Nifty]))/_xlfn.STDEV.P(Table2[1M Return vs Nifty])</f>
        <v>-0.44229041154125143</v>
      </c>
      <c r="K309">
        <v>-2.1937040368942</v>
      </c>
      <c r="L309">
        <f>(Table2[[#This Row],[6M Return vs Nifty]]-AVERAGE(Table2[6M Return vs Nifty]))/_xlfn.STDEV.P(Table2[6M Return vs Nifty])</f>
        <v>-0.3003264307501341</v>
      </c>
      <c r="M309">
        <v>2.5288252332014198</v>
      </c>
      <c r="N309">
        <f>(Table2[[#This Row],[1W Return vs Nifty]]-AVERAGE(Table2[1W Return vs Nifty]))/_xlfn.STDEV.P(Table2[1W Return vs Nifty])</f>
        <v>0.52631779125809575</v>
      </c>
      <c r="O309">
        <v>1449.78</v>
      </c>
      <c r="P309">
        <v>1417.14752369598</v>
      </c>
      <c r="Q309">
        <v>1145.32707096998</v>
      </c>
      <c r="R309">
        <v>60.477090971196603</v>
      </c>
      <c r="S309" s="1">
        <f>(Table2[[#This Row],[Close Price]]-Table2[[#This Row],[20D EMA]])/Table2[[#This Row],[20D EMA]]</f>
        <v>2.1879181668942892E-2</v>
      </c>
      <c r="T309" s="1">
        <f>(Table2[[#This Row],[Close Price]]-Table2[[#This Row],[50D EMA]])/Table2[[#This Row],[50D EMA]]</f>
        <v>4.5409863989449774E-2</v>
      </c>
      <c r="U309" s="1">
        <f>(Table2[[#This Row],[Close Price]]-Table2[[#This Row],[200D EMA]])/Table2[[#This Row],[200D EMA]]</f>
        <v>0.29351696781716197</v>
      </c>
      <c r="V309">
        <v>0.81502169405193203</v>
      </c>
      <c r="W309">
        <v>1480</v>
      </c>
      <c r="X309">
        <v>1514</v>
      </c>
      <c r="Y309">
        <v>1391.35</v>
      </c>
      <c r="Z309">
        <v>1504</v>
      </c>
      <c r="AA309">
        <v>1371.25</v>
      </c>
      <c r="AB309">
        <v>1505.85</v>
      </c>
      <c r="AC309" s="1">
        <f>(Table2[[#This Row],[Close Price]]/Table2[[#This Row],[Day Low]])-1</f>
        <v>1.0135135135134199E-3</v>
      </c>
      <c r="AD309" s="1">
        <f>(Table2[[#This Row],[Day High]]/Table2[[#This Row],[Close Price]])-1</f>
        <v>2.1937225784677716E-2</v>
      </c>
      <c r="AE309" s="1">
        <f>(Table2[[#This Row],[Close Price]]/Table2[[#This Row],[Current Week Low]])-1</f>
        <v>6.4793186473568909E-2</v>
      </c>
      <c r="AF309" s="1">
        <f>(Table2[[#This Row],[Current Week High]]/Table2[[#This Row],[Close Price]])-1</f>
        <v>1.5187310158623069E-2</v>
      </c>
      <c r="AG309" s="1">
        <f>(Table2[[#This Row],[Close Price]]/Table2[[#This Row],[Current Month Low]])-1</f>
        <v>8.0401093892433995E-2</v>
      </c>
      <c r="AH309" s="1">
        <f>(Table2[[#This Row],[Current Month High]]/Table2[[#This Row],[Close Price]])-1</f>
        <v>1.6436044549443141E-2</v>
      </c>
      <c r="AI309">
        <v>8.36658868859225</v>
      </c>
      <c r="AJ309">
        <v>227.34234234234199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0.15</v>
      </c>
      <c r="AM309" t="s">
        <v>3111</v>
      </c>
      <c r="AN309">
        <v>-1.76</v>
      </c>
      <c r="AO309" t="s">
        <v>3110</v>
      </c>
      <c r="AQ309">
        <f>(Table2[[#This Row],[Sharpe Ratio]]-AVERAGE(Table2[Sharpe Ratio]))/_xlfn.STDEV.P(Table2[Sharpe Ratio])</f>
        <v>-0.71951127739723697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1.4447437284360189</v>
      </c>
      <c r="AS309">
        <f>_xlfn.RANK.AVG(Table2[[#This Row],[1Y Return vs Nifty Z-Score]],Table2[1Y Return vs Nifty Z-Score])</f>
        <v>21</v>
      </c>
      <c r="AT309">
        <f>_xlfn.RANK.AVG(Table2[[#This Row],[6M Return vs Nifty Z-Score]],Table2[6M Return vs Nifty Z-Score])</f>
        <v>408</v>
      </c>
      <c r="AU309">
        <f>_xlfn.RANK.AVG(Table2[[#This Row],[Sharpe Ratio Z-Score]],Table2[Sharpe Ratio Z-Score])</f>
        <v>542.5</v>
      </c>
      <c r="AV309">
        <f>(Table2[[#This Row],[Rank 1Y]]+Table2[[#This Row],[Rank 6M]]+Table2[[#This Row],[Rank Sharpe]])/3</f>
        <v>323.83333333333331</v>
      </c>
    </row>
    <row r="310" spans="1:48" x14ac:dyDescent="0.3">
      <c r="A310" t="s">
        <v>298</v>
      </c>
      <c r="B310" t="s">
        <v>299</v>
      </c>
      <c r="C310" t="s">
        <v>3074</v>
      </c>
      <c r="D310" t="s">
        <v>130</v>
      </c>
      <c r="E310">
        <v>91691.705271109997</v>
      </c>
      <c r="F310">
        <v>7098.35</v>
      </c>
      <c r="G310">
        <v>41.464477349004497</v>
      </c>
      <c r="H310">
        <f>(Table2[[#This Row],[1Y Return vs Nifty]]-AVERAGE(Table2[1Y Return vs Nifty]))/_xlfn.STDEV.P(Table2[1Y Return vs Nifty])</f>
        <v>0.11424017512233033</v>
      </c>
      <c r="I310">
        <v>5.0666141132235003</v>
      </c>
      <c r="J310">
        <f>(Table2[[#This Row],[1M Return vs Nifty]]-AVERAGE(Table2[1M Return vs Nifty]))/_xlfn.STDEV.P(Table2[1M Return vs Nifty])</f>
        <v>0.48551349144332423</v>
      </c>
      <c r="K310">
        <v>20.2541866188133</v>
      </c>
      <c r="L310">
        <f>(Table2[[#This Row],[6M Return vs Nifty]]-AVERAGE(Table2[6M Return vs Nifty]))/_xlfn.STDEV.P(Table2[6M Return vs Nifty])</f>
        <v>0.45071992186046145</v>
      </c>
      <c r="M310">
        <v>1.0493234121578301</v>
      </c>
      <c r="N310">
        <f>(Table2[[#This Row],[1W Return vs Nifty]]-AVERAGE(Table2[1W Return vs Nifty]))/_xlfn.STDEV.P(Table2[1W Return vs Nifty])</f>
        <v>0.24592476397084242</v>
      </c>
      <c r="O310">
        <v>6985.61</v>
      </c>
      <c r="P310">
        <v>6709.6578014162496</v>
      </c>
      <c r="Q310">
        <v>5781.5462273020603</v>
      </c>
      <c r="R310">
        <v>53.662696291012999</v>
      </c>
      <c r="S310" s="1">
        <f>(Table2[[#This Row],[Close Price]]-Table2[[#This Row],[20D EMA]])/Table2[[#This Row],[20D EMA]]</f>
        <v>1.6138891234981727E-2</v>
      </c>
      <c r="T310" s="1">
        <f>(Table2[[#This Row],[Close Price]]-Table2[[#This Row],[50D EMA]])/Table2[[#This Row],[50D EMA]]</f>
        <v>5.7930256666995299E-2</v>
      </c>
      <c r="U310" s="1">
        <f>(Table2[[#This Row],[Close Price]]-Table2[[#This Row],[200D EMA]])/Table2[[#This Row],[200D EMA]]</f>
        <v>0.22775979312932387</v>
      </c>
      <c r="V310">
        <v>1.0747353700286</v>
      </c>
      <c r="W310">
        <v>7068.15</v>
      </c>
      <c r="X310">
        <v>7319</v>
      </c>
      <c r="Y310">
        <v>7039.05</v>
      </c>
      <c r="Z310">
        <v>7300</v>
      </c>
      <c r="AA310">
        <v>6782</v>
      </c>
      <c r="AB310">
        <v>7327.75</v>
      </c>
      <c r="AC310" s="1">
        <f>(Table2[[#This Row],[Close Price]]/Table2[[#This Row],[Day Low]])-1</f>
        <v>4.2726880442549575E-3</v>
      </c>
      <c r="AD310" s="1">
        <f>(Table2[[#This Row],[Day High]]/Table2[[#This Row],[Close Price]])-1</f>
        <v>3.1084688695260043E-2</v>
      </c>
      <c r="AE310" s="1">
        <f>(Table2[[#This Row],[Close Price]]/Table2[[#This Row],[Current Week Low]])-1</f>
        <v>8.4244322742415001E-3</v>
      </c>
      <c r="AF310" s="1">
        <f>(Table2[[#This Row],[Current Week High]]/Table2[[#This Row],[Close Price]])-1</f>
        <v>2.8408010312255705E-2</v>
      </c>
      <c r="AG310" s="1">
        <f>(Table2[[#This Row],[Close Price]]/Table2[[#This Row],[Current Month Low]])-1</f>
        <v>4.6645532291359482E-2</v>
      </c>
      <c r="AH310" s="1">
        <f>(Table2[[#This Row],[Current Month High]]/Table2[[#This Row],[Close Price]])-1</f>
        <v>3.2317369529538453E-2</v>
      </c>
      <c r="AI310">
        <v>2.0762812208338501</v>
      </c>
      <c r="AJ310">
        <v>80.730353343991098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-0.03</v>
      </c>
      <c r="AM310" t="s">
        <v>3110</v>
      </c>
      <c r="AN310">
        <v>-1.24</v>
      </c>
      <c r="AO310" t="s">
        <v>3110</v>
      </c>
      <c r="AP310">
        <v>1.0048485310118E-2</v>
      </c>
      <c r="AQ310">
        <f>(Table2[[#This Row],[Sharpe Ratio]]-AVERAGE(Table2[Sharpe Ratio]))/_xlfn.STDEV.P(Table2[Sharpe Ratio])</f>
        <v>-0.60501235469453873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0.69138599770241971</v>
      </c>
      <c r="AS310">
        <f>_xlfn.RANK.AVG(Table2[[#This Row],[1Y Return vs Nifty Z-Score]],Table2[1Y Return vs Nifty Z-Score])</f>
        <v>269</v>
      </c>
      <c r="AT310">
        <f>_xlfn.RANK.AVG(Table2[[#This Row],[6M Return vs Nifty Z-Score]],Table2[6M Return vs Nifty Z-Score])</f>
        <v>208</v>
      </c>
      <c r="AU310">
        <f>_xlfn.RANK.AVG(Table2[[#This Row],[Sharpe Ratio Z-Score]],Table2[Sharpe Ratio Z-Score])</f>
        <v>497</v>
      </c>
      <c r="AV310">
        <f>(Table2[[#This Row],[Rank 1Y]]+Table2[[#This Row],[Rank 6M]]+Table2[[#This Row],[Rank Sharpe]])/3</f>
        <v>324.66666666666669</v>
      </c>
    </row>
    <row r="311" spans="1:48" x14ac:dyDescent="0.3">
      <c r="A311" t="s">
        <v>593</v>
      </c>
      <c r="B311" t="s">
        <v>594</v>
      </c>
      <c r="C311" t="s">
        <v>3074</v>
      </c>
      <c r="D311" t="s">
        <v>127</v>
      </c>
      <c r="E311">
        <v>31596.141128070001</v>
      </c>
      <c r="F311">
        <v>312.7</v>
      </c>
      <c r="G311">
        <v>26.5110694510436</v>
      </c>
      <c r="H311">
        <f>(Table2[[#This Row],[1Y Return vs Nifty]]-AVERAGE(Table2[1Y Return vs Nifty]))/_xlfn.STDEV.P(Table2[1Y Return vs Nifty])</f>
        <v>-0.11142556460928783</v>
      </c>
      <c r="I311">
        <v>-0.214117329511125</v>
      </c>
      <c r="J311">
        <f>(Table2[[#This Row],[1M Return vs Nifty]]-AVERAGE(Table2[1M Return vs Nifty]))/_xlfn.STDEV.P(Table2[1M Return vs Nifty])</f>
        <v>-1.3872807389394145E-2</v>
      </c>
      <c r="K311">
        <v>17.3058471719038</v>
      </c>
      <c r="L311">
        <f>(Table2[[#This Row],[6M Return vs Nifty]]-AVERAGE(Table2[6M Return vs Nifty]))/_xlfn.STDEV.P(Table2[6M Return vs Nifty])</f>
        <v>0.35207637348339765</v>
      </c>
      <c r="M311">
        <v>-3.4295311172892098</v>
      </c>
      <c r="N311">
        <f>(Table2[[#This Row],[1W Return vs Nifty]]-AVERAGE(Table2[1W Return vs Nifty]))/_xlfn.STDEV.P(Table2[1W Return vs Nifty])</f>
        <v>-0.60290121409051323</v>
      </c>
      <c r="O311">
        <v>324.10000000000002</v>
      </c>
      <c r="P311">
        <v>315.14149556049802</v>
      </c>
      <c r="Q311">
        <v>271.17194131741502</v>
      </c>
      <c r="R311">
        <v>35.4514491113407</v>
      </c>
      <c r="S311" s="1">
        <f>(Table2[[#This Row],[Close Price]]-Table2[[#This Row],[20D EMA]])/Table2[[#This Row],[20D EMA]]</f>
        <v>-3.5174328910830097E-2</v>
      </c>
      <c r="T311" s="1">
        <f>(Table2[[#This Row],[Close Price]]-Table2[[#This Row],[50D EMA]])/Table2[[#This Row],[50D EMA]]</f>
        <v>-7.7472995301862118E-3</v>
      </c>
      <c r="U311" s="1">
        <f>(Table2[[#This Row],[Close Price]]-Table2[[#This Row],[200D EMA]])/Table2[[#This Row],[200D EMA]]</f>
        <v>0.15314290439059516</v>
      </c>
      <c r="V311">
        <v>0.79121589976548101</v>
      </c>
      <c r="W311">
        <v>309</v>
      </c>
      <c r="X311">
        <v>314.89999999999998</v>
      </c>
      <c r="Y311">
        <v>309.39999999999998</v>
      </c>
      <c r="Z311">
        <v>325.25</v>
      </c>
      <c r="AA311">
        <v>309.39999999999998</v>
      </c>
      <c r="AB311">
        <v>345.65</v>
      </c>
      <c r="AC311" s="1">
        <f>(Table2[[#This Row],[Close Price]]/Table2[[#This Row],[Day Low]])-1</f>
        <v>1.1974110032362484E-2</v>
      </c>
      <c r="AD311" s="1">
        <f>(Table2[[#This Row],[Day High]]/Table2[[#This Row],[Close Price]])-1</f>
        <v>7.0354972817396888E-3</v>
      </c>
      <c r="AE311" s="1">
        <f>(Table2[[#This Row],[Close Price]]/Table2[[#This Row],[Current Week Low]])-1</f>
        <v>1.0665804783451804E-2</v>
      </c>
      <c r="AF311" s="1">
        <f>(Table2[[#This Row],[Current Week High]]/Table2[[#This Row],[Close Price]])-1</f>
        <v>4.0134314039015129E-2</v>
      </c>
      <c r="AG311" s="1">
        <f>(Table2[[#This Row],[Close Price]]/Table2[[#This Row],[Current Month Low]])-1</f>
        <v>1.0665804783451804E-2</v>
      </c>
      <c r="AH311" s="1">
        <f>(Table2[[#This Row],[Current Month High]]/Table2[[#This Row],[Close Price]])-1</f>
        <v>0.10537256156060115</v>
      </c>
      <c r="AI311">
        <v>8.4213797389682803</v>
      </c>
      <c r="AJ311">
        <v>61.911949685534502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</v>
      </c>
      <c r="AM311" t="s">
        <v>3112</v>
      </c>
      <c r="AN311">
        <v>-5.24</v>
      </c>
      <c r="AO311" t="s">
        <v>3110</v>
      </c>
      <c r="AP311">
        <v>3.4802789426582999E-2</v>
      </c>
      <c r="AQ311">
        <f>(Table2[[#This Row],[Sharpe Ratio]]-AVERAGE(Table2[Sharpe Ratio]))/_xlfn.STDEV.P(Table2[Sharpe Ratio])</f>
        <v>-0.32294584754283273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-0.69906906014863024</v>
      </c>
      <c r="AS311">
        <f>_xlfn.RANK.AVG(Table2[[#This Row],[1Y Return vs Nifty Z-Score]],Table2[1Y Return vs Nifty Z-Score])</f>
        <v>320</v>
      </c>
      <c r="AT311">
        <f>_xlfn.RANK.AVG(Table2[[#This Row],[6M Return vs Nifty Z-Score]],Table2[6M Return vs Nifty Z-Score])</f>
        <v>227</v>
      </c>
      <c r="AU311">
        <f>_xlfn.RANK.AVG(Table2[[#This Row],[Sharpe Ratio Z-Score]],Table2[Sharpe Ratio Z-Score])</f>
        <v>431</v>
      </c>
      <c r="AV311">
        <f>(Table2[[#This Row],[Rank 1Y]]+Table2[[#This Row],[Rank 6M]]+Table2[[#This Row],[Rank Sharpe]])/3</f>
        <v>326</v>
      </c>
    </row>
    <row r="312" spans="1:48" x14ac:dyDescent="0.3">
      <c r="A312" t="s">
        <v>620</v>
      </c>
      <c r="B312" t="s">
        <v>621</v>
      </c>
      <c r="C312" t="s">
        <v>622</v>
      </c>
      <c r="D312" t="s">
        <v>622</v>
      </c>
      <c r="E312">
        <v>29765.163120000001</v>
      </c>
      <c r="F312">
        <v>870.8</v>
      </c>
      <c r="G312">
        <v>8.6506082492018592</v>
      </c>
      <c r="H312">
        <f>(Table2[[#This Row],[1Y Return vs Nifty]]-AVERAGE(Table2[1Y Return vs Nifty]))/_xlfn.STDEV.P(Table2[1Y Return vs Nifty])</f>
        <v>-0.38096239638467833</v>
      </c>
      <c r="I312">
        <v>4.0961113714139996</v>
      </c>
      <c r="J312">
        <f>(Table2[[#This Row],[1M Return vs Nifty]]-AVERAGE(Table2[1M Return vs Nifty]))/_xlfn.STDEV.P(Table2[1M Return vs Nifty])</f>
        <v>0.39373533959164192</v>
      </c>
      <c r="K312">
        <v>5.6331113813840599</v>
      </c>
      <c r="L312">
        <f>(Table2[[#This Row],[6M Return vs Nifty]]-AVERAGE(Table2[6M Return vs Nifty]))/_xlfn.STDEV.P(Table2[6M Return vs Nifty])</f>
        <v>-3.846213077593278E-2</v>
      </c>
      <c r="M312">
        <v>5.2770979698570404</v>
      </c>
      <c r="N312">
        <f>(Table2[[#This Row],[1W Return vs Nifty]]-AVERAGE(Table2[1W Return vs Nifty]))/_xlfn.STDEV.P(Table2[1W Return vs Nifty])</f>
        <v>1.0471664319838918</v>
      </c>
      <c r="O312">
        <v>880.79</v>
      </c>
      <c r="P312">
        <v>865.71195288920603</v>
      </c>
      <c r="Q312">
        <v>809.58117964555697</v>
      </c>
      <c r="R312">
        <v>45.124062109767202</v>
      </c>
      <c r="S312" s="1">
        <f>(Table2[[#This Row],[Close Price]]-Table2[[#This Row],[20D EMA]])/Table2[[#This Row],[20D EMA]]</f>
        <v>-1.1342090623190556E-2</v>
      </c>
      <c r="T312" s="1">
        <f>(Table2[[#This Row],[Close Price]]-Table2[[#This Row],[50D EMA]])/Table2[[#This Row],[50D EMA]]</f>
        <v>5.8772979786327288E-3</v>
      </c>
      <c r="U312" s="1">
        <f>(Table2[[#This Row],[Close Price]]-Table2[[#This Row],[200D EMA]])/Table2[[#This Row],[200D EMA]]</f>
        <v>7.5617889710881389E-2</v>
      </c>
      <c r="V312">
        <v>2.98105262707079</v>
      </c>
      <c r="W312">
        <v>857.8</v>
      </c>
      <c r="X312">
        <v>884.7</v>
      </c>
      <c r="Y312">
        <v>865.3</v>
      </c>
      <c r="Z312">
        <v>910.55</v>
      </c>
      <c r="AA312">
        <v>818.7</v>
      </c>
      <c r="AB312">
        <v>1009.25</v>
      </c>
      <c r="AC312" s="1">
        <f>(Table2[[#This Row],[Close Price]]/Table2[[#This Row],[Day Low]])-1</f>
        <v>1.5155047796689303E-2</v>
      </c>
      <c r="AD312" s="1">
        <f>(Table2[[#This Row],[Day High]]/Table2[[#This Row],[Close Price]])-1</f>
        <v>1.5962333486449376E-2</v>
      </c>
      <c r="AE312" s="1">
        <f>(Table2[[#This Row],[Close Price]]/Table2[[#This Row],[Current Week Low]])-1</f>
        <v>6.3561770484226177E-3</v>
      </c>
      <c r="AF312" s="1">
        <f>(Table2[[#This Row],[Current Week High]]/Table2[[#This Row],[Close Price]])-1</f>
        <v>4.5647680293982473E-2</v>
      </c>
      <c r="AG312" s="1">
        <f>(Table2[[#This Row],[Close Price]]/Table2[[#This Row],[Current Month Low]])-1</f>
        <v>6.3637474044216269E-2</v>
      </c>
      <c r="AH312" s="1">
        <f>(Table2[[#This Row],[Current Month High]]/Table2[[#This Row],[Close Price]])-1</f>
        <v>0.15899173174092796</v>
      </c>
      <c r="AI312">
        <v>13.3542988712304</v>
      </c>
      <c r="AJ312">
        <v>37.1668464027114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0.01</v>
      </c>
      <c r="AM312" t="s">
        <v>3111</v>
      </c>
      <c r="AN312">
        <v>0.65</v>
      </c>
      <c r="AO312" t="s">
        <v>3111</v>
      </c>
      <c r="AP312">
        <v>9.5626746027898002E-2</v>
      </c>
      <c r="AQ312">
        <f>(Table2[[#This Row],[Sharpe Ratio]]-AVERAGE(Table2[Sharpe Ratio]))/_xlfn.STDEV.P(Table2[Sharpe Ratio])</f>
        <v>0.37012154425140953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1.3915987886663321</v>
      </c>
      <c r="AS312">
        <f>_xlfn.RANK.AVG(Table2[[#This Row],[1Y Return vs Nifty Z-Score]],Table2[1Y Return vs Nifty Z-Score])</f>
        <v>420</v>
      </c>
      <c r="AT312">
        <f>_xlfn.RANK.AVG(Table2[[#This Row],[6M Return vs Nifty Z-Score]],Table2[6M Return vs Nifty Z-Score])</f>
        <v>324</v>
      </c>
      <c r="AU312">
        <f>_xlfn.RANK.AVG(Table2[[#This Row],[Sharpe Ratio Z-Score]],Table2[Sharpe Ratio Z-Score])</f>
        <v>244</v>
      </c>
      <c r="AV312">
        <f>(Table2[[#This Row],[Rank 1Y]]+Table2[[#This Row],[Rank 6M]]+Table2[[#This Row],[Rank Sharpe]])/3</f>
        <v>329.33333333333331</v>
      </c>
    </row>
    <row r="313" spans="1:48" x14ac:dyDescent="0.3">
      <c r="A313" t="s">
        <v>885</v>
      </c>
      <c r="B313" t="s">
        <v>886</v>
      </c>
      <c r="C313" t="s">
        <v>3065</v>
      </c>
      <c r="D313" t="s">
        <v>887</v>
      </c>
      <c r="E313">
        <v>16713.918680300001</v>
      </c>
      <c r="F313">
        <v>187.96</v>
      </c>
      <c r="G313">
        <v>28.755708227120699</v>
      </c>
      <c r="H313">
        <f>(Table2[[#This Row],[1Y Return vs Nifty]]-AVERAGE(Table2[1Y Return vs Nifty]))/_xlfn.STDEV.P(Table2[1Y Return vs Nifty])</f>
        <v>-7.7551141247721792E-2</v>
      </c>
      <c r="I313">
        <v>10.4118908588817</v>
      </c>
      <c r="J313">
        <f>(Table2[[#This Row],[1M Return vs Nifty]]-AVERAGE(Table2[1M Return vs Nifty]))/_xlfn.STDEV.P(Table2[1M Return vs Nifty])</f>
        <v>0.99100368710995312</v>
      </c>
      <c r="K313">
        <v>17.4422252195358</v>
      </c>
      <c r="L313">
        <f>(Table2[[#This Row],[6M Return vs Nifty]]-AVERAGE(Table2[6M Return vs Nifty]))/_xlfn.STDEV.P(Table2[6M Return vs Nifty])</f>
        <v>0.35663921802060256</v>
      </c>
      <c r="M313">
        <v>-0.61119478561201501</v>
      </c>
      <c r="N313">
        <f>(Table2[[#This Row],[1W Return vs Nifty]]-AVERAGE(Table2[1W Return vs Nifty]))/_xlfn.STDEV.P(Table2[1W Return vs Nifty])</f>
        <v>-6.8774223023201422E-2</v>
      </c>
      <c r="O313">
        <v>186.98</v>
      </c>
      <c r="P313">
        <v>178.39059973033901</v>
      </c>
      <c r="Q313">
        <v>159.10477008328999</v>
      </c>
      <c r="R313">
        <v>48.022614954137701</v>
      </c>
      <c r="S313" s="1">
        <f>(Table2[[#This Row],[Close Price]]-Table2[[#This Row],[20D EMA]])/Table2[[#This Row],[20D EMA]]</f>
        <v>5.2412022676223032E-3</v>
      </c>
      <c r="T313" s="1">
        <f>(Table2[[#This Row],[Close Price]]-Table2[[#This Row],[50D EMA]])/Table2[[#This Row],[50D EMA]]</f>
        <v>5.3642962600755968E-2</v>
      </c>
      <c r="U313" s="1">
        <f>(Table2[[#This Row],[Close Price]]-Table2[[#This Row],[200D EMA]])/Table2[[#This Row],[200D EMA]]</f>
        <v>0.18135992969666812</v>
      </c>
      <c r="V313">
        <v>1.2482239998406399</v>
      </c>
      <c r="W313">
        <v>184.41</v>
      </c>
      <c r="X313">
        <v>188.6</v>
      </c>
      <c r="Y313">
        <v>187.05</v>
      </c>
      <c r="Z313">
        <v>195.62</v>
      </c>
      <c r="AA313">
        <v>184.3</v>
      </c>
      <c r="AB313">
        <v>200.9</v>
      </c>
      <c r="AC313" s="1">
        <f>(Table2[[#This Row],[Close Price]]/Table2[[#This Row],[Day Low]])-1</f>
        <v>1.9250582940187666E-2</v>
      </c>
      <c r="AD313" s="1">
        <f>(Table2[[#This Row],[Day High]]/Table2[[#This Row],[Close Price]])-1</f>
        <v>3.4049797829325268E-3</v>
      </c>
      <c r="AE313" s="1">
        <f>(Table2[[#This Row],[Close Price]]/Table2[[#This Row],[Current Week Low]])-1</f>
        <v>4.8650093557871532E-3</v>
      </c>
      <c r="AF313" s="1">
        <f>(Table2[[#This Row],[Current Week High]]/Table2[[#This Row],[Close Price]])-1</f>
        <v>4.0753351776973812E-2</v>
      </c>
      <c r="AG313" s="1">
        <f>(Table2[[#This Row],[Close Price]]/Table2[[#This Row],[Current Month Low]])-1</f>
        <v>1.9858925664677063E-2</v>
      </c>
      <c r="AH313" s="1">
        <f>(Table2[[#This Row],[Current Month High]]/Table2[[#This Row],[Close Price]])-1</f>
        <v>6.8844434986167213E-2</v>
      </c>
      <c r="AI313">
        <v>3.32236165398067</v>
      </c>
      <c r="AJ313">
        <v>60.2307375360527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0.17</v>
      </c>
      <c r="AM313" t="s">
        <v>3111</v>
      </c>
      <c r="AN313">
        <v>6.4</v>
      </c>
      <c r="AO313" t="s">
        <v>3111</v>
      </c>
      <c r="AP313">
        <v>2.4687419226576999E-2</v>
      </c>
      <c r="AQ313">
        <f>(Table2[[#This Row],[Sharpe Ratio]]-AVERAGE(Table2[Sharpe Ratio]))/_xlfn.STDEV.P(Table2[Sharpe Ratio])</f>
        <v>-0.4382068998203788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0.76311064103925352</v>
      </c>
      <c r="AS313">
        <f>_xlfn.RANK.AVG(Table2[[#This Row],[1Y Return vs Nifty Z-Score]],Table2[1Y Return vs Nifty Z-Score])</f>
        <v>310</v>
      </c>
      <c r="AT313">
        <f>_xlfn.RANK.AVG(Table2[[#This Row],[6M Return vs Nifty Z-Score]],Table2[6M Return vs Nifty Z-Score])</f>
        <v>226</v>
      </c>
      <c r="AU313">
        <f>_xlfn.RANK.AVG(Table2[[#This Row],[Sharpe Ratio Z-Score]],Table2[Sharpe Ratio Z-Score])</f>
        <v>454</v>
      </c>
      <c r="AV313">
        <f>(Table2[[#This Row],[Rank 1Y]]+Table2[[#This Row],[Rank 6M]]+Table2[[#This Row],[Rank Sharpe]])/3</f>
        <v>330</v>
      </c>
    </row>
    <row r="314" spans="1:48" x14ac:dyDescent="0.3">
      <c r="A314" t="s">
        <v>1047</v>
      </c>
      <c r="B314" t="s">
        <v>1048</v>
      </c>
      <c r="C314" t="s">
        <v>3068</v>
      </c>
      <c r="D314" t="s">
        <v>46</v>
      </c>
      <c r="E314">
        <v>12334.019875485001</v>
      </c>
      <c r="F314">
        <v>219.45</v>
      </c>
      <c r="G314">
        <v>21.275994441387599</v>
      </c>
      <c r="H314">
        <f>(Table2[[#This Row],[1Y Return vs Nifty]]-AVERAGE(Table2[1Y Return vs Nifty]))/_xlfn.STDEV.P(Table2[1Y Return vs Nifty])</f>
        <v>-0.19042943333713994</v>
      </c>
      <c r="I314">
        <v>-21.245015235462901</v>
      </c>
      <c r="J314">
        <f>(Table2[[#This Row],[1M Return vs Nifty]]-AVERAGE(Table2[1M Return vs Nifty]))/_xlfn.STDEV.P(Table2[1M Return vs Nifty])</f>
        <v>-2.0027151449090779</v>
      </c>
      <c r="K314">
        <v>-6.3369751532179501</v>
      </c>
      <c r="L314">
        <f>(Table2[[#This Row],[6M Return vs Nifty]]-AVERAGE(Table2[6M Return vs Nifty]))/_xlfn.STDEV.P(Table2[6M Return vs Nifty])</f>
        <v>-0.43894919524585269</v>
      </c>
      <c r="M314">
        <v>-8.3658983697851195</v>
      </c>
      <c r="N314">
        <f>(Table2[[#This Row],[1W Return vs Nifty]]-AVERAGE(Table2[1W Return vs Nifty]))/_xlfn.STDEV.P(Table2[1W Return vs Nifty])</f>
        <v>-1.53843433614688</v>
      </c>
      <c r="O314">
        <v>244.64</v>
      </c>
      <c r="P314">
        <v>251.01147824340001</v>
      </c>
      <c r="Q314">
        <v>216.53446932309799</v>
      </c>
      <c r="R314">
        <v>23.666125183571499</v>
      </c>
      <c r="S314" s="1">
        <f>(Table2[[#This Row],[Close Price]]-Table2[[#This Row],[20D EMA]])/Table2[[#This Row],[20D EMA]]</f>
        <v>-0.10296762589928057</v>
      </c>
      <c r="T314" s="1">
        <f>(Table2[[#This Row],[Close Price]]-Table2[[#This Row],[50D EMA]])/Table2[[#This Row],[50D EMA]]</f>
        <v>-0.12573719124029692</v>
      </c>
      <c r="U314" s="1">
        <f>(Table2[[#This Row],[Close Price]]-Table2[[#This Row],[200D EMA]])/Table2[[#This Row],[200D EMA]]</f>
        <v>1.3464510689758303E-2</v>
      </c>
      <c r="V314">
        <v>0.494113514918465</v>
      </c>
      <c r="W314">
        <v>213.15</v>
      </c>
      <c r="X314">
        <v>222</v>
      </c>
      <c r="Y314">
        <v>212.6</v>
      </c>
      <c r="Z314">
        <v>230.3</v>
      </c>
      <c r="AA314">
        <v>212.6</v>
      </c>
      <c r="AB314">
        <v>266.75</v>
      </c>
      <c r="AC314" s="1">
        <f>(Table2[[#This Row],[Close Price]]/Table2[[#This Row],[Day Low]])-1</f>
        <v>2.9556650246305383E-2</v>
      </c>
      <c r="AD314" s="1">
        <f>(Table2[[#This Row],[Day High]]/Table2[[#This Row],[Close Price]])-1</f>
        <v>1.1619958988380086E-2</v>
      </c>
      <c r="AE314" s="1">
        <f>(Table2[[#This Row],[Close Price]]/Table2[[#This Row],[Current Week Low]])-1</f>
        <v>3.2220131702728194E-2</v>
      </c>
      <c r="AF314" s="1">
        <f>(Table2[[#This Row],[Current Week High]]/Table2[[#This Row],[Close Price]])-1</f>
        <v>4.944178628389162E-2</v>
      </c>
      <c r="AG314" s="1">
        <f>(Table2[[#This Row],[Close Price]]/Table2[[#This Row],[Current Month Low]])-1</f>
        <v>3.2220131702728194E-2</v>
      </c>
      <c r="AH314" s="1">
        <f>(Table2[[#This Row],[Current Month High]]/Table2[[#This Row],[Close Price]])-1</f>
        <v>0.21553884711779459</v>
      </c>
      <c r="AI314">
        <v>33.817701453104299</v>
      </c>
      <c r="AJ314">
        <v>95.019321597252002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-0.2</v>
      </c>
      <c r="AM314" t="s">
        <v>3110</v>
      </c>
      <c r="AN314">
        <v>-13.89</v>
      </c>
      <c r="AO314" t="s">
        <v>3110</v>
      </c>
      <c r="AP314">
        <v>0.117935703614161</v>
      </c>
      <c r="AQ314">
        <f>(Table2[[#This Row],[Sharpe Ratio]]-AVERAGE(Table2[Sharpe Ratio]))/_xlfn.STDEV.P(Table2[Sharpe Ratio])</f>
        <v>0.62432419583664689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344</v>
      </c>
      <c r="AT314">
        <f>_xlfn.RANK.AVG(Table2[[#This Row],[6M Return vs Nifty Z-Score]],Table2[6M Return vs Nifty Z-Score])</f>
        <v>457</v>
      </c>
      <c r="AU314">
        <f>_xlfn.RANK.AVG(Table2[[#This Row],[Sharpe Ratio Z-Score]],Table2[Sharpe Ratio Z-Score])</f>
        <v>190</v>
      </c>
      <c r="AV314">
        <f>(Table2[[#This Row],[Rank 1Y]]+Table2[[#This Row],[Rank 6M]]+Table2[[#This Row],[Rank Sharpe]])/3</f>
        <v>330.33333333333331</v>
      </c>
    </row>
    <row r="315" spans="1:48" x14ac:dyDescent="0.3">
      <c r="A315" t="s">
        <v>1031</v>
      </c>
      <c r="B315" t="s">
        <v>1032</v>
      </c>
      <c r="C315" t="s">
        <v>3070</v>
      </c>
      <c r="D315" t="s">
        <v>257</v>
      </c>
      <c r="E315">
        <v>12799.95161448</v>
      </c>
      <c r="F315">
        <v>5365.6</v>
      </c>
      <c r="G315">
        <v>-13.247182747088001</v>
      </c>
      <c r="H315">
        <f>(Table2[[#This Row],[1Y Return vs Nifty]]-AVERAGE(Table2[1Y Return vs Nifty]))/_xlfn.STDEV.P(Table2[1Y Return vs Nifty])</f>
        <v>-0.71142761457350145</v>
      </c>
      <c r="I315">
        <v>1.9369956235097201</v>
      </c>
      <c r="J315">
        <f>(Table2[[#This Row],[1M Return vs Nifty]]-AVERAGE(Table2[1M Return vs Nifty]))/_xlfn.STDEV.P(Table2[1M Return vs Nifty])</f>
        <v>0.1895528633968305</v>
      </c>
      <c r="K315">
        <v>15.397406950306699</v>
      </c>
      <c r="L315">
        <f>(Table2[[#This Row],[6M Return vs Nifty]]-AVERAGE(Table2[6M Return vs Nifty]))/_xlfn.STDEV.P(Table2[6M Return vs Nifty])</f>
        <v>0.28822507049955015</v>
      </c>
      <c r="M315">
        <v>0.77070890518274904</v>
      </c>
      <c r="N315">
        <f>(Table2[[#This Row],[1W Return vs Nifty]]-AVERAGE(Table2[1W Return vs Nifty]))/_xlfn.STDEV.P(Table2[1W Return vs Nifty])</f>
        <v>0.1931221489650804</v>
      </c>
      <c r="O315">
        <v>5307.64</v>
      </c>
      <c r="P315">
        <v>5123.6653927246898</v>
      </c>
      <c r="Q315">
        <v>4684.6312722857201</v>
      </c>
      <c r="R315">
        <v>55.455815064058598</v>
      </c>
      <c r="S315" s="1">
        <f>(Table2[[#This Row],[Close Price]]-Table2[[#This Row],[20D EMA]])/Table2[[#This Row],[20D EMA]]</f>
        <v>1.0920107618451897E-2</v>
      </c>
      <c r="T315" s="1">
        <f>(Table2[[#This Row],[Close Price]]-Table2[[#This Row],[50D EMA]])/Table2[[#This Row],[50D EMA]]</f>
        <v>4.7219049007150973E-2</v>
      </c>
      <c r="U315" s="1">
        <f>(Table2[[#This Row],[Close Price]]-Table2[[#This Row],[200D EMA]])/Table2[[#This Row],[200D EMA]]</f>
        <v>0.14536228960919323</v>
      </c>
      <c r="V315">
        <v>0.50399118522661301</v>
      </c>
      <c r="W315">
        <v>5256.1</v>
      </c>
      <c r="X315">
        <v>5417.95</v>
      </c>
      <c r="Y315">
        <v>5200</v>
      </c>
      <c r="Z315">
        <v>5519.95</v>
      </c>
      <c r="AA315">
        <v>5091.05</v>
      </c>
      <c r="AB315">
        <v>5637.9</v>
      </c>
      <c r="AC315" s="1">
        <f>(Table2[[#This Row],[Close Price]]/Table2[[#This Row],[Day Low]])-1</f>
        <v>2.0832936968474769E-2</v>
      </c>
      <c r="AD315" s="1">
        <f>(Table2[[#This Row],[Day High]]/Table2[[#This Row],[Close Price]])-1</f>
        <v>9.7565975846130026E-3</v>
      </c>
      <c r="AE315" s="1">
        <f>(Table2[[#This Row],[Close Price]]/Table2[[#This Row],[Current Week Low]])-1</f>
        <v>3.1846153846153857E-2</v>
      </c>
      <c r="AF315" s="1">
        <f>(Table2[[#This Row],[Current Week High]]/Table2[[#This Row],[Close Price]])-1</f>
        <v>2.876658714775604E-2</v>
      </c>
      <c r="AG315" s="1">
        <f>(Table2[[#This Row],[Close Price]]/Table2[[#This Row],[Current Month Low]])-1</f>
        <v>5.3927971636499317E-2</v>
      </c>
      <c r="AH315" s="1">
        <f>(Table2[[#This Row],[Current Month High]]/Table2[[#This Row],[Close Price]])-1</f>
        <v>5.0749217235723787E-2</v>
      </c>
      <c r="AI315">
        <v>8.7715703895475006</v>
      </c>
      <c r="AJ315">
        <v>41.961370156396598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0.15</v>
      </c>
      <c r="AM315" t="s">
        <v>3111</v>
      </c>
      <c r="AN315">
        <v>0.78</v>
      </c>
      <c r="AO315" t="s">
        <v>3111</v>
      </c>
      <c r="AP315">
        <v>0.125721700550703</v>
      </c>
      <c r="AQ315">
        <f>(Table2[[#This Row],[Sharpe Ratio]]-AVERAGE(Table2[Sharpe Ratio]))/_xlfn.STDEV.P(Table2[Sharpe Ratio])</f>
        <v>0.71304286674945716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0.67251533503741678</v>
      </c>
      <c r="AS315">
        <f>_xlfn.RANK.AVG(Table2[[#This Row],[1Y Return vs Nifty Z-Score]],Table2[1Y Return vs Nifty Z-Score])</f>
        <v>584</v>
      </c>
      <c r="AT315">
        <f>_xlfn.RANK.AVG(Table2[[#This Row],[6M Return vs Nifty Z-Score]],Table2[6M Return vs Nifty Z-Score])</f>
        <v>242</v>
      </c>
      <c r="AU315">
        <f>_xlfn.RANK.AVG(Table2[[#This Row],[Sharpe Ratio Z-Score]],Table2[Sharpe Ratio Z-Score])</f>
        <v>170</v>
      </c>
      <c r="AV315">
        <f>(Table2[[#This Row],[Rank 1Y]]+Table2[[#This Row],[Rank 6M]]+Table2[[#This Row],[Rank Sharpe]])/3</f>
        <v>332</v>
      </c>
    </row>
    <row r="316" spans="1:48" x14ac:dyDescent="0.3">
      <c r="A316" t="s">
        <v>896</v>
      </c>
      <c r="B316" t="s">
        <v>897</v>
      </c>
      <c r="C316" t="s">
        <v>3069</v>
      </c>
      <c r="D316" t="s">
        <v>54</v>
      </c>
      <c r="E316">
        <v>16329.681335039901</v>
      </c>
      <c r="F316">
        <v>1200.05</v>
      </c>
      <c r="G316">
        <v>20.720224064282899</v>
      </c>
      <c r="H316">
        <f>(Table2[[#This Row],[1Y Return vs Nifty]]-AVERAGE(Table2[1Y Return vs Nifty]))/_xlfn.STDEV.P(Table2[1Y Return vs Nifty])</f>
        <v>-0.19881670760438941</v>
      </c>
      <c r="I316">
        <v>19.584782872182299</v>
      </c>
      <c r="J316">
        <f>(Table2[[#This Row],[1M Return vs Nifty]]-AVERAGE(Table2[1M Return vs Nifty]))/_xlfn.STDEV.P(Table2[1M Return vs Nifty])</f>
        <v>1.858462417361574</v>
      </c>
      <c r="K316">
        <v>17.269759452667898</v>
      </c>
      <c r="L316">
        <f>(Table2[[#This Row],[6M Return vs Nifty]]-AVERAGE(Table2[6M Return vs Nifty]))/_xlfn.STDEV.P(Table2[6M Return vs Nifty])</f>
        <v>0.35086897496556552</v>
      </c>
      <c r="M316">
        <v>9.3086854704889603</v>
      </c>
      <c r="N316">
        <f>(Table2[[#This Row],[1W Return vs Nifty]]-AVERAGE(Table2[1W Return vs Nifty]))/_xlfn.STDEV.P(Table2[1W Return vs Nifty])</f>
        <v>1.811227015078186</v>
      </c>
      <c r="O316">
        <v>1115.32</v>
      </c>
      <c r="P316">
        <v>1046.47920519228</v>
      </c>
      <c r="Q316">
        <v>929.34396155459001</v>
      </c>
      <c r="R316">
        <v>76.653186497078593</v>
      </c>
      <c r="S316" s="1">
        <f>(Table2[[#This Row],[Close Price]]-Table2[[#This Row],[20D EMA]])/Table2[[#This Row],[20D EMA]]</f>
        <v>7.5969228562206378E-2</v>
      </c>
      <c r="T316" s="1">
        <f>(Table2[[#This Row],[Close Price]]-Table2[[#This Row],[50D EMA]])/Table2[[#This Row],[50D EMA]]</f>
        <v>0.14674997271398516</v>
      </c>
      <c r="U316" s="1">
        <f>(Table2[[#This Row],[Close Price]]-Table2[[#This Row],[200D EMA]])/Table2[[#This Row],[200D EMA]]</f>
        <v>0.2912872409399182</v>
      </c>
      <c r="V316">
        <v>1.36695893522365</v>
      </c>
      <c r="W316">
        <v>1175.0999999999999</v>
      </c>
      <c r="X316">
        <v>1210</v>
      </c>
      <c r="Y316">
        <v>1173.3</v>
      </c>
      <c r="Z316">
        <v>1217.25</v>
      </c>
      <c r="AA316">
        <v>1051.05</v>
      </c>
      <c r="AB316">
        <v>1217.25</v>
      </c>
      <c r="AC316" s="1">
        <f>(Table2[[#This Row],[Close Price]]/Table2[[#This Row],[Day Low]])-1</f>
        <v>2.1232235554420997E-2</v>
      </c>
      <c r="AD316" s="1">
        <f>(Table2[[#This Row],[Day High]]/Table2[[#This Row],[Close Price]])-1</f>
        <v>8.2913211949502408E-3</v>
      </c>
      <c r="AE316" s="1">
        <f>(Table2[[#This Row],[Close Price]]/Table2[[#This Row],[Current Week Low]])-1</f>
        <v>2.2798943151794093E-2</v>
      </c>
      <c r="AF316" s="1">
        <f>(Table2[[#This Row],[Current Week High]]/Table2[[#This Row],[Close Price]])-1</f>
        <v>1.4332736135994395E-2</v>
      </c>
      <c r="AG316" s="1">
        <f>(Table2[[#This Row],[Close Price]]/Table2[[#This Row],[Current Month Low]])-1</f>
        <v>0.14176299890585597</v>
      </c>
      <c r="AH316" s="1">
        <f>(Table2[[#This Row],[Current Month High]]/Table2[[#This Row],[Close Price]])-1</f>
        <v>1.4332736135994395E-2</v>
      </c>
      <c r="AI316">
        <v>0.90792255710792003</v>
      </c>
      <c r="AJ316">
        <v>52.471554993678801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0.18</v>
      </c>
      <c r="AM316" t="s">
        <v>3111</v>
      </c>
      <c r="AN316">
        <v>11.79</v>
      </c>
      <c r="AO316" t="s">
        <v>3111</v>
      </c>
      <c r="AP316">
        <v>3.637195213938E-2</v>
      </c>
      <c r="AQ316">
        <f>(Table2[[#This Row],[Sharpe Ratio]]-AVERAGE(Table2[Sharpe Ratio]))/_xlfn.STDEV.P(Table2[Sharpe Ratio])</f>
        <v>-0.30506579551353935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3.5166759042873967</v>
      </c>
      <c r="AS316">
        <f>_xlfn.RANK.AVG(Table2[[#This Row],[1Y Return vs Nifty Z-Score]],Table2[1Y Return vs Nifty Z-Score])</f>
        <v>346</v>
      </c>
      <c r="AT316">
        <f>_xlfn.RANK.AVG(Table2[[#This Row],[6M Return vs Nifty Z-Score]],Table2[6M Return vs Nifty Z-Score])</f>
        <v>228</v>
      </c>
      <c r="AU316">
        <f>_xlfn.RANK.AVG(Table2[[#This Row],[Sharpe Ratio Z-Score]],Table2[Sharpe Ratio Z-Score])</f>
        <v>423</v>
      </c>
      <c r="AV316">
        <f>(Table2[[#This Row],[Rank 1Y]]+Table2[[#This Row],[Rank 6M]]+Table2[[#This Row],[Rank Sharpe]])/3</f>
        <v>332.33333333333331</v>
      </c>
    </row>
    <row r="317" spans="1:48" x14ac:dyDescent="0.3">
      <c r="A317" t="s">
        <v>1778</v>
      </c>
      <c r="B317" t="s">
        <v>1779</v>
      </c>
      <c r="C317" t="s">
        <v>3072</v>
      </c>
      <c r="D317" t="s">
        <v>116</v>
      </c>
      <c r="E317">
        <v>4226.88</v>
      </c>
      <c r="F317">
        <v>7044.8</v>
      </c>
      <c r="G317">
        <v>36.734679941665298</v>
      </c>
      <c r="H317">
        <f>(Table2[[#This Row],[1Y Return vs Nifty]]-AVERAGE(Table2[1Y Return vs Nifty]))/_xlfn.STDEV.P(Table2[1Y Return vs Nifty])</f>
        <v>4.2861581159582995E-2</v>
      </c>
      <c r="I317">
        <v>-1.9585239947234201</v>
      </c>
      <c r="J317">
        <f>(Table2[[#This Row],[1M Return vs Nifty]]-AVERAGE(Table2[1M Return vs Nifty]))/_xlfn.STDEV.P(Table2[1M Return vs Nifty])</f>
        <v>-0.1788372252254917</v>
      </c>
      <c r="K317">
        <v>-7.2193743253059903</v>
      </c>
      <c r="L317">
        <f>(Table2[[#This Row],[6M Return vs Nifty]]-AVERAGE(Table2[6M Return vs Nifty]))/_xlfn.STDEV.P(Table2[6M Return vs Nifty])</f>
        <v>-0.46847191031551255</v>
      </c>
      <c r="M317">
        <v>2.2813932746624799</v>
      </c>
      <c r="N317">
        <f>(Table2[[#This Row],[1W Return vs Nifty]]-AVERAGE(Table2[1W Return vs Nifty]))/_xlfn.STDEV.P(Table2[1W Return vs Nifty])</f>
        <v>0.47942484735255159</v>
      </c>
      <c r="O317">
        <v>7238.88</v>
      </c>
      <c r="P317">
        <v>7117.4358901242304</v>
      </c>
      <c r="Q317">
        <v>6449.9179246861404</v>
      </c>
      <c r="R317">
        <v>44.323162745746401</v>
      </c>
      <c r="S317" s="1">
        <f>(Table2[[#This Row],[Close Price]]-Table2[[#This Row],[20D EMA]])/Table2[[#This Row],[20D EMA]]</f>
        <v>-2.68107773578233E-2</v>
      </c>
      <c r="T317" s="1">
        <f>(Table2[[#This Row],[Close Price]]-Table2[[#This Row],[50D EMA]])/Table2[[#This Row],[50D EMA]]</f>
        <v>-1.0205345189693358E-2</v>
      </c>
      <c r="U317" s="1">
        <f>(Table2[[#This Row],[Close Price]]-Table2[[#This Row],[200D EMA]])/Table2[[#This Row],[200D EMA]]</f>
        <v>9.2230952743915323E-2</v>
      </c>
      <c r="V317">
        <v>0.95193492793044898</v>
      </c>
      <c r="W317">
        <v>6775</v>
      </c>
      <c r="X317">
        <v>7115</v>
      </c>
      <c r="Y317">
        <v>6970</v>
      </c>
      <c r="Z317">
        <v>7450</v>
      </c>
      <c r="AA317">
        <v>6636.7</v>
      </c>
      <c r="AB317">
        <v>7604</v>
      </c>
      <c r="AC317" s="1">
        <f>(Table2[[#This Row],[Close Price]]/Table2[[#This Row],[Day Low]])-1</f>
        <v>3.9822878228782388E-2</v>
      </c>
      <c r="AD317" s="1">
        <f>(Table2[[#This Row],[Day High]]/Table2[[#This Row],[Close Price]])-1</f>
        <v>9.9647967295026785E-3</v>
      </c>
      <c r="AE317" s="1">
        <f>(Table2[[#This Row],[Close Price]]/Table2[[#This Row],[Current Week Low]])-1</f>
        <v>1.073170731707318E-2</v>
      </c>
      <c r="AF317" s="1">
        <f>(Table2[[#This Row],[Current Week High]]/Table2[[#This Row],[Close Price]])-1</f>
        <v>5.7517601635248772E-2</v>
      </c>
      <c r="AG317" s="1">
        <f>(Table2[[#This Row],[Close Price]]/Table2[[#This Row],[Current Month Low]])-1</f>
        <v>6.1491403860352234E-2</v>
      </c>
      <c r="AH317" s="1">
        <f>(Table2[[#This Row],[Current Month High]]/Table2[[#This Row],[Close Price]])-1</f>
        <v>7.9377697024755722E-2</v>
      </c>
      <c r="AI317">
        <v>21.292536059375401</v>
      </c>
      <c r="AJ317">
        <v>77.537447945801404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0.32</v>
      </c>
      <c r="AM317" t="s">
        <v>3111</v>
      </c>
      <c r="AN317">
        <v>-10.11</v>
      </c>
      <c r="AO317" t="s">
        <v>3110</v>
      </c>
      <c r="AP317">
        <v>9.3397016303412003E-2</v>
      </c>
      <c r="AQ317">
        <f>(Table2[[#This Row],[Sharpe Ratio]]-AVERAGE(Table2[Sharpe Ratio]))/_xlfn.STDEV.P(Table2[Sharpe Ratio])</f>
        <v>0.34471456563794994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0.2196918586090803</v>
      </c>
      <c r="AS317">
        <f>_xlfn.RANK.AVG(Table2[[#This Row],[1Y Return vs Nifty Z-Score]],Table2[1Y Return vs Nifty Z-Score])</f>
        <v>282</v>
      </c>
      <c r="AT317">
        <f>_xlfn.RANK.AVG(Table2[[#This Row],[6M Return vs Nifty Z-Score]],Table2[6M Return vs Nifty Z-Score])</f>
        <v>468</v>
      </c>
      <c r="AU317">
        <f>_xlfn.RANK.AVG(Table2[[#This Row],[Sharpe Ratio Z-Score]],Table2[Sharpe Ratio Z-Score])</f>
        <v>249</v>
      </c>
      <c r="AV317">
        <f>(Table2[[#This Row],[Rank 1Y]]+Table2[[#This Row],[Rank 6M]]+Table2[[#This Row],[Rank Sharpe]])/3</f>
        <v>333</v>
      </c>
    </row>
    <row r="318" spans="1:48" x14ac:dyDescent="0.3">
      <c r="A318" t="s">
        <v>32</v>
      </c>
      <c r="B318" t="s">
        <v>33</v>
      </c>
      <c r="C318" t="s">
        <v>3065</v>
      </c>
      <c r="D318" t="s">
        <v>34</v>
      </c>
      <c r="E318">
        <v>711782.46467367001</v>
      </c>
      <c r="F318">
        <v>797.55</v>
      </c>
      <c r="G318">
        <v>19.5829507219945</v>
      </c>
      <c r="H318">
        <f>(Table2[[#This Row],[1Y Return vs Nifty]]-AVERAGE(Table2[1Y Return vs Nifty]))/_xlfn.STDEV.P(Table2[1Y Return vs Nifty])</f>
        <v>-0.21597959327004146</v>
      </c>
      <c r="I318">
        <v>-4.87841816823952</v>
      </c>
      <c r="J318">
        <f>(Table2[[#This Row],[1M Return vs Nifty]]-AVERAGE(Table2[1M Return vs Nifty]))/_xlfn.STDEV.P(Table2[1M Return vs Nifty])</f>
        <v>-0.45496472008259026</v>
      </c>
      <c r="K318">
        <v>-0.84610763163015701</v>
      </c>
      <c r="L318">
        <f>(Table2[[#This Row],[6M Return vs Nifty]]-AVERAGE(Table2[6M Return vs Nifty]))/_xlfn.STDEV.P(Table2[6M Return vs Nifty])</f>
        <v>-0.25523946108835988</v>
      </c>
      <c r="M318">
        <v>-2.4330220515587899</v>
      </c>
      <c r="N318">
        <f>(Table2[[#This Row],[1W Return vs Nifty]]-AVERAGE(Table2[1W Return vs Nifty]))/_xlfn.STDEV.P(Table2[1W Return vs Nifty])</f>
        <v>-0.41404426935065769</v>
      </c>
      <c r="O318">
        <v>834.84</v>
      </c>
      <c r="P318">
        <v>837.895969389436</v>
      </c>
      <c r="Q318">
        <v>753.71507057004703</v>
      </c>
      <c r="R318">
        <v>30.089609767947</v>
      </c>
      <c r="S318" s="1">
        <f>(Table2[[#This Row],[Close Price]]-Table2[[#This Row],[20D EMA]])/Table2[[#This Row],[20D EMA]]</f>
        <v>-4.4667241627138227E-2</v>
      </c>
      <c r="T318" s="1">
        <f>(Table2[[#This Row],[Close Price]]-Table2[[#This Row],[50D EMA]])/Table2[[#This Row],[50D EMA]]</f>
        <v>-4.8151525801986658E-2</v>
      </c>
      <c r="U318" s="1">
        <f>(Table2[[#This Row],[Close Price]]-Table2[[#This Row],[200D EMA]])/Table2[[#This Row],[200D EMA]]</f>
        <v>5.8158488720147054E-2</v>
      </c>
      <c r="V318">
        <v>0.84797840998022</v>
      </c>
      <c r="W318">
        <v>800.4</v>
      </c>
      <c r="X318">
        <v>809.15</v>
      </c>
      <c r="Y318">
        <v>795.05</v>
      </c>
      <c r="Z318">
        <v>823</v>
      </c>
      <c r="AA318">
        <v>795.05</v>
      </c>
      <c r="AB318">
        <v>881.4</v>
      </c>
      <c r="AC318" s="1">
        <f>(Table2[[#This Row],[Close Price]]/Table2[[#This Row],[Day Low]])-1</f>
        <v>-3.5607196401798991E-3</v>
      </c>
      <c r="AD318" s="1">
        <f>(Table2[[#This Row],[Day High]]/Table2[[#This Row],[Close Price]])-1</f>
        <v>1.4544542661902193E-2</v>
      </c>
      <c r="AE318" s="1">
        <f>(Table2[[#This Row],[Close Price]]/Table2[[#This Row],[Current Week Low]])-1</f>
        <v>3.1444563235016876E-3</v>
      </c>
      <c r="AF318" s="1">
        <f>(Table2[[#This Row],[Current Week High]]/Table2[[#This Row],[Close Price]])-1</f>
        <v>3.1910225064259334E-2</v>
      </c>
      <c r="AG318" s="1">
        <f>(Table2[[#This Row],[Close Price]]/Table2[[#This Row],[Current Month Low]])-1</f>
        <v>3.1444563235016876E-3</v>
      </c>
      <c r="AH318" s="1">
        <f>(Table2[[#This Row],[Current Month High]]/Table2[[#This Row],[Close Price]])-1</f>
        <v>0.10513447432762835</v>
      </c>
      <c r="AI318">
        <v>12.2323406349987</v>
      </c>
      <c r="AJ318">
        <v>49.594992636229698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-0.05</v>
      </c>
      <c r="AM318" t="s">
        <v>3110</v>
      </c>
      <c r="AN318">
        <v>-7.53</v>
      </c>
      <c r="AO318" t="s">
        <v>3110</v>
      </c>
      <c r="AP318">
        <v>8.9671096209101006E-2</v>
      </c>
      <c r="AQ318">
        <f>(Table2[[#This Row],[Sharpe Ratio]]-AVERAGE(Table2[Sharpe Ratio]))/_xlfn.STDEV.P(Table2[Sharpe Ratio])</f>
        <v>0.3022590289367737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350</v>
      </c>
      <c r="AT318">
        <f>_xlfn.RANK.AVG(Table2[[#This Row],[6M Return vs Nifty Z-Score]],Table2[6M Return vs Nifty Z-Score])</f>
        <v>391</v>
      </c>
      <c r="AU318">
        <f>_xlfn.RANK.AVG(Table2[[#This Row],[Sharpe Ratio Z-Score]],Table2[Sharpe Ratio Z-Score])</f>
        <v>259</v>
      </c>
      <c r="AV318">
        <f>(Table2[[#This Row],[Rank 1Y]]+Table2[[#This Row],[Rank 6M]]+Table2[[#This Row],[Rank Sharpe]])/3</f>
        <v>333.33333333333331</v>
      </c>
    </row>
    <row r="319" spans="1:48" x14ac:dyDescent="0.3">
      <c r="A319" t="s">
        <v>266</v>
      </c>
      <c r="B319" t="s">
        <v>267</v>
      </c>
      <c r="C319" t="s">
        <v>3065</v>
      </c>
      <c r="D319" t="s">
        <v>268</v>
      </c>
      <c r="E319">
        <v>100577.96994495</v>
      </c>
      <c r="F319">
        <v>93.54</v>
      </c>
      <c r="G319">
        <v>25.5332017694295</v>
      </c>
      <c r="H319">
        <f>(Table2[[#This Row],[1Y Return vs Nifty]]-AVERAGE(Table2[1Y Return vs Nifty]))/_xlfn.STDEV.P(Table2[1Y Return vs Nifty])</f>
        <v>-0.12618281828931216</v>
      </c>
      <c r="I319">
        <v>10.3708658276362</v>
      </c>
      <c r="J319">
        <f>(Table2[[#This Row],[1M Return vs Nifty]]-AVERAGE(Table2[1M Return vs Nifty]))/_xlfn.STDEV.P(Table2[1M Return vs Nifty])</f>
        <v>0.98712404681099919</v>
      </c>
      <c r="K319">
        <v>-2.0665234614133801</v>
      </c>
      <c r="L319">
        <f>(Table2[[#This Row],[6M Return vs Nifty]]-AVERAGE(Table2[6M Return vs Nifty]))/_xlfn.STDEV.P(Table2[6M Return vs Nifty])</f>
        <v>-0.29607130901942036</v>
      </c>
      <c r="M319">
        <v>-2.2445249316440101</v>
      </c>
      <c r="N319">
        <f>(Table2[[#This Row],[1W Return vs Nifty]]-AVERAGE(Table2[1W Return vs Nifty]))/_xlfn.STDEV.P(Table2[1W Return vs Nifty])</f>
        <v>-0.37832057010535863</v>
      </c>
      <c r="O319">
        <v>95.08</v>
      </c>
      <c r="P319">
        <v>91.464326022988104</v>
      </c>
      <c r="Q319">
        <v>81.569773236867903</v>
      </c>
      <c r="R319">
        <v>43.477359761881601</v>
      </c>
      <c r="S319" s="1">
        <f>(Table2[[#This Row],[Close Price]]-Table2[[#This Row],[20D EMA]])/Table2[[#This Row],[20D EMA]]</f>
        <v>-1.619688683214127E-2</v>
      </c>
      <c r="T319" s="1">
        <f>(Table2[[#This Row],[Close Price]]-Table2[[#This Row],[50D EMA]])/Table2[[#This Row],[50D EMA]]</f>
        <v>2.2693809349124981E-2</v>
      </c>
      <c r="U319" s="1">
        <f>(Table2[[#This Row],[Close Price]]-Table2[[#This Row],[200D EMA]])/Table2[[#This Row],[200D EMA]]</f>
        <v>0.14674831482456299</v>
      </c>
      <c r="V319">
        <v>1.39662793366028</v>
      </c>
      <c r="W319">
        <v>92.15</v>
      </c>
      <c r="X319">
        <v>94.5</v>
      </c>
      <c r="Y319">
        <v>93.1</v>
      </c>
      <c r="Z319">
        <v>98.98</v>
      </c>
      <c r="AA319">
        <v>91.1</v>
      </c>
      <c r="AB319">
        <v>104.29</v>
      </c>
      <c r="AC319" s="1">
        <f>(Table2[[#This Row],[Close Price]]/Table2[[#This Row],[Day Low]])-1</f>
        <v>1.5084102007596245E-2</v>
      </c>
      <c r="AD319" s="1">
        <f>(Table2[[#This Row],[Day High]]/Table2[[#This Row],[Close Price]])-1</f>
        <v>1.0262989095574104E-2</v>
      </c>
      <c r="AE319" s="1">
        <f>(Table2[[#This Row],[Close Price]]/Table2[[#This Row],[Current Week Low]])-1</f>
        <v>4.7261009667025622E-3</v>
      </c>
      <c r="AF319" s="1">
        <f>(Table2[[#This Row],[Current Week High]]/Table2[[#This Row],[Close Price]])-1</f>
        <v>5.8156938208253184E-2</v>
      </c>
      <c r="AG319" s="1">
        <f>(Table2[[#This Row],[Close Price]]/Table2[[#This Row],[Current Month Low]])-1</f>
        <v>2.6783754116355807E-2</v>
      </c>
      <c r="AH319" s="1">
        <f>(Table2[[#This Row],[Current Month High]]/Table2[[#This Row],[Close Price]])-1</f>
        <v>0.11492409664314729</v>
      </c>
      <c r="AI319">
        <v>12.642238229460199</v>
      </c>
      <c r="AJ319">
        <v>61.670886075949298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0.05</v>
      </c>
      <c r="AM319" t="s">
        <v>3111</v>
      </c>
      <c r="AN319">
        <v>-10.25</v>
      </c>
      <c r="AO319" t="s">
        <v>3110</v>
      </c>
      <c r="AP319">
        <v>8.7377841234916001E-2</v>
      </c>
      <c r="AQ319">
        <f>(Table2[[#This Row],[Sharpe Ratio]]-AVERAGE(Table2[Sharpe Ratio]))/_xlfn.STDEV.P(Table2[Sharpe Ratio])</f>
        <v>0.27612820265568283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0.46267755205259092</v>
      </c>
      <c r="AS319">
        <f>_xlfn.RANK.AVG(Table2[[#This Row],[1Y Return vs Nifty Z-Score]],Table2[1Y Return vs Nifty Z-Score])</f>
        <v>327</v>
      </c>
      <c r="AT319">
        <f>_xlfn.RANK.AVG(Table2[[#This Row],[6M Return vs Nifty Z-Score]],Table2[6M Return vs Nifty Z-Score])</f>
        <v>405</v>
      </c>
      <c r="AU319">
        <f>_xlfn.RANK.AVG(Table2[[#This Row],[Sharpe Ratio Z-Score]],Table2[Sharpe Ratio Z-Score])</f>
        <v>271</v>
      </c>
      <c r="AV319">
        <f>(Table2[[#This Row],[Rank 1Y]]+Table2[[#This Row],[Rank 6M]]+Table2[[#This Row],[Rank Sharpe]])/3</f>
        <v>334.33333333333331</v>
      </c>
    </row>
    <row r="320" spans="1:48" x14ac:dyDescent="0.3">
      <c r="A320" t="s">
        <v>361</v>
      </c>
      <c r="B320" t="s">
        <v>362</v>
      </c>
      <c r="C320" t="s">
        <v>3072</v>
      </c>
      <c r="D320" t="s">
        <v>363</v>
      </c>
      <c r="E320">
        <v>65780.378909100007</v>
      </c>
      <c r="F320">
        <v>224.46</v>
      </c>
      <c r="G320">
        <v>68.136893999560399</v>
      </c>
      <c r="H320">
        <f>(Table2[[#This Row],[1Y Return vs Nifty]]-AVERAGE(Table2[1Y Return vs Nifty]))/_xlfn.STDEV.P(Table2[1Y Return vs Nifty])</f>
        <v>0.51676050192344747</v>
      </c>
      <c r="I320">
        <v>-5.8844583934887904</v>
      </c>
      <c r="J320">
        <f>(Table2[[#This Row],[1M Return vs Nifty]]-AVERAGE(Table2[1M Return vs Nifty]))/_xlfn.STDEV.P(Table2[1M Return vs Nifty])</f>
        <v>-0.55010356779946989</v>
      </c>
      <c r="K320">
        <v>-13.6656453796842</v>
      </c>
      <c r="L320">
        <f>(Table2[[#This Row],[6M Return vs Nifty]]-AVERAGE(Table2[6M Return vs Nifty]))/_xlfn.STDEV.P(Table2[6M Return vs Nifty])</f>
        <v>-0.68414689009803598</v>
      </c>
      <c r="M320">
        <v>0.71052158667158605</v>
      </c>
      <c r="N320">
        <f>(Table2[[#This Row],[1W Return vs Nifty]]-AVERAGE(Table2[1W Return vs Nifty]))/_xlfn.STDEV.P(Table2[1W Return vs Nifty])</f>
        <v>0.18171553614337849</v>
      </c>
      <c r="O320">
        <v>233.42</v>
      </c>
      <c r="P320">
        <v>241.86092914029899</v>
      </c>
      <c r="Q320">
        <v>220.896019559748</v>
      </c>
      <c r="R320">
        <v>40.125615108865297</v>
      </c>
      <c r="S320" s="1">
        <f>(Table2[[#This Row],[Close Price]]-Table2[[#This Row],[20D EMA]])/Table2[[#This Row],[20D EMA]]</f>
        <v>-3.8385742438522746E-2</v>
      </c>
      <c r="T320" s="1">
        <f>(Table2[[#This Row],[Close Price]]-Table2[[#This Row],[50D EMA]])/Table2[[#This Row],[50D EMA]]</f>
        <v>-7.1946011297281634E-2</v>
      </c>
      <c r="U320" s="1">
        <f>(Table2[[#This Row],[Close Price]]-Table2[[#This Row],[200D EMA]])/Table2[[#This Row],[200D EMA]]</f>
        <v>1.6134199463417782E-2</v>
      </c>
      <c r="V320">
        <v>0.69901596738454297</v>
      </c>
      <c r="W320">
        <v>211.69</v>
      </c>
      <c r="X320">
        <v>225.74</v>
      </c>
      <c r="Y320">
        <v>217.11</v>
      </c>
      <c r="Z320">
        <v>234.95</v>
      </c>
      <c r="AA320">
        <v>217.11</v>
      </c>
      <c r="AB320">
        <v>249.14</v>
      </c>
      <c r="AC320" s="1">
        <f>(Table2[[#This Row],[Close Price]]/Table2[[#This Row],[Day Low]])-1</f>
        <v>6.0324058765175437E-2</v>
      </c>
      <c r="AD320" s="1">
        <f>(Table2[[#This Row],[Day High]]/Table2[[#This Row],[Close Price]])-1</f>
        <v>5.7025750690546939E-3</v>
      </c>
      <c r="AE320" s="1">
        <f>(Table2[[#This Row],[Close Price]]/Table2[[#This Row],[Current Week Low]])-1</f>
        <v>3.3853806826032784E-2</v>
      </c>
      <c r="AF320" s="1">
        <f>(Table2[[#This Row],[Current Week High]]/Table2[[#This Row],[Close Price]])-1</f>
        <v>4.6734384745611646E-2</v>
      </c>
      <c r="AG320" s="1">
        <f>(Table2[[#This Row],[Close Price]]/Table2[[#This Row],[Current Month Low]])-1</f>
        <v>3.3853806826032784E-2</v>
      </c>
      <c r="AH320" s="1">
        <f>(Table2[[#This Row],[Current Month High]]/Table2[[#This Row],[Close Price]])-1</f>
        <v>0.10995277555020921</v>
      </c>
      <c r="AI320">
        <v>24.7006053216043</v>
      </c>
      <c r="AJ320">
        <v>103.572695035461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-7.0000000000000007E-2</v>
      </c>
      <c r="AM320" t="s">
        <v>3110</v>
      </c>
      <c r="AN320">
        <v>-5.91</v>
      </c>
      <c r="AO320" t="s">
        <v>3110</v>
      </c>
      <c r="AP320">
        <v>7.8368026113990005E-2</v>
      </c>
      <c r="AQ320">
        <f>(Table2[[#This Row],[Sharpe Ratio]]-AVERAGE(Table2[Sharpe Ratio]))/_xlfn.STDEV.P(Table2[Sharpe Ratio])</f>
        <v>0.17346455801087682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163</v>
      </c>
      <c r="AT320">
        <f>_xlfn.RANK.AVG(Table2[[#This Row],[6M Return vs Nifty Z-Score]],Table2[6M Return vs Nifty Z-Score])</f>
        <v>541</v>
      </c>
      <c r="AU320">
        <f>_xlfn.RANK.AVG(Table2[[#This Row],[Sharpe Ratio Z-Score]],Table2[Sharpe Ratio Z-Score])</f>
        <v>299</v>
      </c>
      <c r="AV320">
        <f>(Table2[[#This Row],[Rank 1Y]]+Table2[[#This Row],[Rank 6M]]+Table2[[#This Row],[Rank Sharpe]])/3</f>
        <v>334.33333333333331</v>
      </c>
    </row>
    <row r="321" spans="1:48" x14ac:dyDescent="0.3">
      <c r="A321" t="s">
        <v>853</v>
      </c>
      <c r="B321" t="s">
        <v>854</v>
      </c>
      <c r="C321" t="s">
        <v>3076</v>
      </c>
      <c r="D321" t="s">
        <v>436</v>
      </c>
      <c r="E321">
        <v>17504.466650549999</v>
      </c>
      <c r="F321">
        <v>283.10000000000002</v>
      </c>
      <c r="G321">
        <v>13.383982283835</v>
      </c>
      <c r="H321">
        <f>(Table2[[#This Row],[1Y Return vs Nifty]]-AVERAGE(Table2[1Y Return vs Nifty]))/_xlfn.STDEV.P(Table2[1Y Return vs Nifty])</f>
        <v>-0.30952982661591144</v>
      </c>
      <c r="I321">
        <v>-7.5666316569804701</v>
      </c>
      <c r="J321">
        <f>(Table2[[#This Row],[1M Return vs Nifty]]-AVERAGE(Table2[1M Return vs Nifty]))/_xlfn.STDEV.P(Table2[1M Return vs Nifty])</f>
        <v>-0.70918271983743897</v>
      </c>
      <c r="K321">
        <v>16.753669207820401</v>
      </c>
      <c r="L321">
        <f>(Table2[[#This Row],[6M Return vs Nifty]]-AVERAGE(Table2[6M Return vs Nifty]))/_xlfn.STDEV.P(Table2[6M Return vs Nifty])</f>
        <v>0.33360197638848227</v>
      </c>
      <c r="M321">
        <v>-1.79535210393644</v>
      </c>
      <c r="N321">
        <f>(Table2[[#This Row],[1W Return vs Nifty]]-AVERAGE(Table2[1W Return vs Nifty]))/_xlfn.STDEV.P(Table2[1W Return vs Nifty])</f>
        <v>-0.29319399091178644</v>
      </c>
      <c r="O321">
        <v>304.20999999999998</v>
      </c>
      <c r="P321">
        <v>309.74458216253601</v>
      </c>
      <c r="Q321">
        <v>267.452775929469</v>
      </c>
      <c r="R321">
        <v>18.474399243844999</v>
      </c>
      <c r="S321" s="1">
        <f>(Table2[[#This Row],[Close Price]]-Table2[[#This Row],[20D EMA]])/Table2[[#This Row],[20D EMA]]</f>
        <v>-6.9392853620853873E-2</v>
      </c>
      <c r="T321" s="1">
        <f>(Table2[[#This Row],[Close Price]]-Table2[[#This Row],[50D EMA]])/Table2[[#This Row],[50D EMA]]</f>
        <v>-8.6021140310226479E-2</v>
      </c>
      <c r="U321" s="1">
        <f>(Table2[[#This Row],[Close Price]]-Table2[[#This Row],[200D EMA]])/Table2[[#This Row],[200D EMA]]</f>
        <v>5.8504623914082739E-2</v>
      </c>
      <c r="V321">
        <v>0.59794589224065497</v>
      </c>
      <c r="W321">
        <v>275.25</v>
      </c>
      <c r="X321">
        <v>283.7</v>
      </c>
      <c r="Y321">
        <v>282.25</v>
      </c>
      <c r="Z321">
        <v>292</v>
      </c>
      <c r="AA321">
        <v>281.05</v>
      </c>
      <c r="AB321">
        <v>320</v>
      </c>
      <c r="AC321" s="1">
        <f>(Table2[[#This Row],[Close Price]]/Table2[[#This Row],[Day Low]])-1</f>
        <v>2.8519527702089098E-2</v>
      </c>
      <c r="AD321" s="1">
        <f>(Table2[[#This Row],[Day High]]/Table2[[#This Row],[Close Price]])-1</f>
        <v>2.1193924408335896E-3</v>
      </c>
      <c r="AE321" s="1">
        <f>(Table2[[#This Row],[Close Price]]/Table2[[#This Row],[Current Week Low]])-1</f>
        <v>3.0115146147033922E-3</v>
      </c>
      <c r="AF321" s="1">
        <f>(Table2[[#This Row],[Current Week High]]/Table2[[#This Row],[Close Price]])-1</f>
        <v>3.1437654539032023E-2</v>
      </c>
      <c r="AG321" s="1">
        <f>(Table2[[#This Row],[Close Price]]/Table2[[#This Row],[Current Month Low]])-1</f>
        <v>7.2940757872264061E-3</v>
      </c>
      <c r="AH321" s="1">
        <f>(Table2[[#This Row],[Current Month High]]/Table2[[#This Row],[Close Price]])-1</f>
        <v>0.13034263511126798</v>
      </c>
      <c r="AI321">
        <v>22.978576364892799</v>
      </c>
      <c r="AJ321">
        <v>55.758880516684499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-0.18</v>
      </c>
      <c r="AM321" t="s">
        <v>3110</v>
      </c>
      <c r="AN321">
        <v>-10.95</v>
      </c>
      <c r="AO321" t="s">
        <v>3110</v>
      </c>
      <c r="AP321">
        <v>5.2912094003944997E-2</v>
      </c>
      <c r="AQ321">
        <f>(Table2[[#This Row],[Sharpe Ratio]]-AVERAGE(Table2[Sharpe Ratio]))/_xlfn.STDEV.P(Table2[Sharpe Ratio])</f>
        <v>-0.11659675103620291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392</v>
      </c>
      <c r="AT321">
        <f>_xlfn.RANK.AVG(Table2[[#This Row],[6M Return vs Nifty Z-Score]],Table2[6M Return vs Nifty Z-Score])</f>
        <v>232</v>
      </c>
      <c r="AU321">
        <f>_xlfn.RANK.AVG(Table2[[#This Row],[Sharpe Ratio Z-Score]],Table2[Sharpe Ratio Z-Score])</f>
        <v>379</v>
      </c>
      <c r="AV321">
        <f>(Table2[[#This Row],[Rank 1Y]]+Table2[[#This Row],[Rank 6M]]+Table2[[#This Row],[Rank Sharpe]])/3</f>
        <v>334.33333333333331</v>
      </c>
    </row>
    <row r="322" spans="1:48" x14ac:dyDescent="0.3">
      <c r="A322" t="s">
        <v>233</v>
      </c>
      <c r="B322" t="s">
        <v>234</v>
      </c>
      <c r="C322" t="s">
        <v>3065</v>
      </c>
      <c r="D322" t="s">
        <v>57</v>
      </c>
      <c r="E322">
        <v>110494.97355438001</v>
      </c>
      <c r="F322">
        <v>1314.9</v>
      </c>
      <c r="G322">
        <v>1.38352111547197</v>
      </c>
      <c r="H322">
        <f>(Table2[[#This Row],[1Y Return vs Nifty]]-AVERAGE(Table2[1Y Return vs Nifty]))/_xlfn.STDEV.P(Table2[1Y Return vs Nifty])</f>
        <v>-0.49063188476604641</v>
      </c>
      <c r="I322">
        <v>-2.0999961892186501</v>
      </c>
      <c r="J322">
        <f>(Table2[[#This Row],[1M Return vs Nifty]]-AVERAGE(Table2[1M Return vs Nifty]))/_xlfn.STDEV.P(Table2[1M Return vs Nifty])</f>
        <v>-0.19221591648499828</v>
      </c>
      <c r="K322">
        <v>2.5364606415511299</v>
      </c>
      <c r="L322">
        <f>(Table2[[#This Row],[6M Return vs Nifty]]-AVERAGE(Table2[6M Return vs Nifty]))/_xlfn.STDEV.P(Table2[6M Return vs Nifty])</f>
        <v>-0.142067778145259</v>
      </c>
      <c r="M322">
        <v>-1.8119941461528699</v>
      </c>
      <c r="N322">
        <f>(Table2[[#This Row],[1W Return vs Nifty]]-AVERAGE(Table2[1W Return vs Nifty]))/_xlfn.STDEV.P(Table2[1W Return vs Nifty])</f>
        <v>-0.29634796648041101</v>
      </c>
      <c r="O322">
        <v>1374.11</v>
      </c>
      <c r="P322">
        <v>1367.2662069140099</v>
      </c>
      <c r="Q322">
        <v>1242.37557128102</v>
      </c>
      <c r="R322">
        <v>30.1311805644008</v>
      </c>
      <c r="S322" s="1">
        <f>(Table2[[#This Row],[Close Price]]-Table2[[#This Row],[20D EMA]])/Table2[[#This Row],[20D EMA]]</f>
        <v>-4.3089708975263853E-2</v>
      </c>
      <c r="T322" s="1">
        <f>(Table2[[#This Row],[Close Price]]-Table2[[#This Row],[50D EMA]])/Table2[[#This Row],[50D EMA]]</f>
        <v>-3.8299935044985155E-2</v>
      </c>
      <c r="U322" s="1">
        <f>(Table2[[#This Row],[Close Price]]-Table2[[#This Row],[200D EMA]])/Table2[[#This Row],[200D EMA]]</f>
        <v>5.8375607501844021E-2</v>
      </c>
      <c r="V322">
        <v>1.1037044872367201</v>
      </c>
      <c r="W322">
        <v>1309.0999999999999</v>
      </c>
      <c r="X322">
        <v>1338.75</v>
      </c>
      <c r="Y322">
        <v>1302.5</v>
      </c>
      <c r="Z322">
        <v>1365.95</v>
      </c>
      <c r="AA322">
        <v>1302.5</v>
      </c>
      <c r="AB322">
        <v>1442.5</v>
      </c>
      <c r="AC322" s="1">
        <f>(Table2[[#This Row],[Close Price]]/Table2[[#This Row],[Day Low]])-1</f>
        <v>4.4305247880225274E-3</v>
      </c>
      <c r="AD322" s="1">
        <f>(Table2[[#This Row],[Day High]]/Table2[[#This Row],[Close Price]])-1</f>
        <v>1.8138261464750061E-2</v>
      </c>
      <c r="AE322" s="1">
        <f>(Table2[[#This Row],[Close Price]]/Table2[[#This Row],[Current Week Low]])-1</f>
        <v>9.5201535508637747E-3</v>
      </c>
      <c r="AF322" s="1">
        <f>(Table2[[#This Row],[Current Week High]]/Table2[[#This Row],[Close Price]])-1</f>
        <v>3.8824245189748252E-2</v>
      </c>
      <c r="AG322" s="1">
        <f>(Table2[[#This Row],[Close Price]]/Table2[[#This Row],[Current Month Low]])-1</f>
        <v>9.5201535508637747E-3</v>
      </c>
      <c r="AH322" s="1">
        <f>(Table2[[#This Row],[Current Month High]]/Table2[[#This Row],[Close Price]])-1</f>
        <v>9.7041600121682281E-2</v>
      </c>
      <c r="AI322">
        <v>9.5088044485634793</v>
      </c>
      <c r="AJ322">
        <v>35.246929054900903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0.01</v>
      </c>
      <c r="AM322" t="s">
        <v>3111</v>
      </c>
      <c r="AN322">
        <v>-6.81</v>
      </c>
      <c r="AO322" t="s">
        <v>3110</v>
      </c>
      <c r="AP322">
        <v>0.124448651372076</v>
      </c>
      <c r="AQ322">
        <f>(Table2[[#This Row],[Sharpe Ratio]]-AVERAGE(Table2[Sharpe Ratio]))/_xlfn.STDEV.P(Table2[Sharpe Ratio])</f>
        <v>0.69853692331601502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-0.42272662256069971</v>
      </c>
      <c r="AS322">
        <f>_xlfn.RANK.AVG(Table2[[#This Row],[1Y Return vs Nifty Z-Score]],Table2[1Y Return vs Nifty Z-Score])</f>
        <v>478</v>
      </c>
      <c r="AT322">
        <f>_xlfn.RANK.AVG(Table2[[#This Row],[6M Return vs Nifty Z-Score]],Table2[6M Return vs Nifty Z-Score])</f>
        <v>355</v>
      </c>
      <c r="AU322">
        <f>_xlfn.RANK.AVG(Table2[[#This Row],[Sharpe Ratio Z-Score]],Table2[Sharpe Ratio Z-Score])</f>
        <v>173</v>
      </c>
      <c r="AV322">
        <f>(Table2[[#This Row],[Rank 1Y]]+Table2[[#This Row],[Rank 6M]]+Table2[[#This Row],[Rank Sharpe]])/3</f>
        <v>335.33333333333331</v>
      </c>
    </row>
    <row r="323" spans="1:48" x14ac:dyDescent="0.3">
      <c r="A323" t="s">
        <v>752</v>
      </c>
      <c r="B323" t="s">
        <v>753</v>
      </c>
      <c r="C323" t="s">
        <v>3068</v>
      </c>
      <c r="D323" t="s">
        <v>46</v>
      </c>
      <c r="E323">
        <v>21299.771454500002</v>
      </c>
      <c r="F323">
        <v>828.5</v>
      </c>
      <c r="G323">
        <v>9.4682489936482401</v>
      </c>
      <c r="H323">
        <f>(Table2[[#This Row],[1Y Return vs Nifty]]-AVERAGE(Table2[1Y Return vs Nifty]))/_xlfn.STDEV.P(Table2[1Y Return vs Nifty])</f>
        <v>-0.36862316878590712</v>
      </c>
      <c r="I323">
        <v>-5.2782323120784396</v>
      </c>
      <c r="J323">
        <f>(Table2[[#This Row],[1M Return vs Nifty]]-AVERAGE(Table2[1M Return vs Nifty]))/_xlfn.STDEV.P(Table2[1M Return vs Nifty])</f>
        <v>-0.49277419925756144</v>
      </c>
      <c r="K323">
        <v>10.5264990465912</v>
      </c>
      <c r="L323">
        <f>(Table2[[#This Row],[6M Return vs Nifty]]-AVERAGE(Table2[6M Return vs Nifty]))/_xlfn.STDEV.P(Table2[6M Return vs Nifty])</f>
        <v>0.12525752619455724</v>
      </c>
      <c r="M323">
        <v>-2.8338493536370502</v>
      </c>
      <c r="N323">
        <f>(Table2[[#This Row],[1W Return vs Nifty]]-AVERAGE(Table2[1W Return vs Nifty]))/_xlfn.STDEV.P(Table2[1W Return vs Nifty])</f>
        <v>-0.49000847503837375</v>
      </c>
      <c r="O323">
        <v>860.21</v>
      </c>
      <c r="P323">
        <v>850.42415847597397</v>
      </c>
      <c r="Q323">
        <v>742.45699414361297</v>
      </c>
      <c r="R323">
        <v>34.603119031077</v>
      </c>
      <c r="S323" s="1">
        <f>(Table2[[#This Row],[Close Price]]-Table2[[#This Row],[20D EMA]])/Table2[[#This Row],[20D EMA]]</f>
        <v>-3.6863091570663017E-2</v>
      </c>
      <c r="T323" s="1">
        <f>(Table2[[#This Row],[Close Price]]-Table2[[#This Row],[50D EMA]])/Table2[[#This Row],[50D EMA]]</f>
        <v>-2.5780263010476749E-2</v>
      </c>
      <c r="U323" s="1">
        <f>(Table2[[#This Row],[Close Price]]-Table2[[#This Row],[200D EMA]])/Table2[[#This Row],[200D EMA]]</f>
        <v>0.11588954853288617</v>
      </c>
      <c r="V323">
        <v>0.69507305963208099</v>
      </c>
      <c r="W323">
        <v>810</v>
      </c>
      <c r="X323">
        <v>832.25</v>
      </c>
      <c r="Y323">
        <v>821.5</v>
      </c>
      <c r="Z323">
        <v>847.2</v>
      </c>
      <c r="AA323">
        <v>811.15</v>
      </c>
      <c r="AB323">
        <v>954.45</v>
      </c>
      <c r="AC323" s="1">
        <f>(Table2[[#This Row],[Close Price]]/Table2[[#This Row],[Day Low]])-1</f>
        <v>2.2839506172839474E-2</v>
      </c>
      <c r="AD323" s="1">
        <f>(Table2[[#This Row],[Day High]]/Table2[[#This Row],[Close Price]])-1</f>
        <v>4.5262522631261959E-3</v>
      </c>
      <c r="AE323" s="1">
        <f>(Table2[[#This Row],[Close Price]]/Table2[[#This Row],[Current Week Low]])-1</f>
        <v>8.5209981740719254E-3</v>
      </c>
      <c r="AF323" s="1">
        <f>(Table2[[#This Row],[Current Week High]]/Table2[[#This Row],[Close Price]])-1</f>
        <v>2.2570911285455741E-2</v>
      </c>
      <c r="AG323" s="1">
        <f>(Table2[[#This Row],[Close Price]]/Table2[[#This Row],[Current Month Low]])-1</f>
        <v>2.1389385440424125E-2</v>
      </c>
      <c r="AH323" s="1">
        <f>(Table2[[#This Row],[Current Month High]]/Table2[[#This Row],[Close Price]])-1</f>
        <v>0.15202172601086317</v>
      </c>
      <c r="AI323">
        <v>17.054310396906899</v>
      </c>
      <c r="AJ323">
        <v>50.468139260067197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0.04</v>
      </c>
      <c r="AM323" t="s">
        <v>3111</v>
      </c>
      <c r="AN323">
        <v>-5.86</v>
      </c>
      <c r="AO323" t="s">
        <v>3110</v>
      </c>
      <c r="AP323">
        <v>7.4111681609923999E-2</v>
      </c>
      <c r="AQ323">
        <f>(Table2[[#This Row],[Sharpe Ratio]]-AVERAGE(Table2[Sharpe Ratio]))/_xlfn.STDEV.P(Table2[Sharpe Ratio])</f>
        <v>0.12496502347143833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-1.1011832934158468</v>
      </c>
      <c r="AS323">
        <f>_xlfn.RANK.AVG(Table2[[#This Row],[1Y Return vs Nifty Z-Score]],Table2[1Y Return vs Nifty Z-Score])</f>
        <v>415</v>
      </c>
      <c r="AT323">
        <f>_xlfn.RANK.AVG(Table2[[#This Row],[6M Return vs Nifty Z-Score]],Table2[6M Return vs Nifty Z-Score])</f>
        <v>280</v>
      </c>
      <c r="AU323">
        <f>_xlfn.RANK.AVG(Table2[[#This Row],[Sharpe Ratio Z-Score]],Table2[Sharpe Ratio Z-Score])</f>
        <v>312</v>
      </c>
      <c r="AV323">
        <f>(Table2[[#This Row],[Rank 1Y]]+Table2[[#This Row],[Rank 6M]]+Table2[[#This Row],[Rank Sharpe]])/3</f>
        <v>335.66666666666669</v>
      </c>
    </row>
    <row r="324" spans="1:48" x14ac:dyDescent="0.3">
      <c r="A324" t="s">
        <v>726</v>
      </c>
      <c r="B324" t="s">
        <v>727</v>
      </c>
      <c r="C324" t="s">
        <v>3070</v>
      </c>
      <c r="D324" t="s">
        <v>212</v>
      </c>
      <c r="E324">
        <v>22507.750340539998</v>
      </c>
      <c r="F324">
        <v>1903.45</v>
      </c>
      <c r="G324">
        <v>15.038234809546701</v>
      </c>
      <c r="H324">
        <f>(Table2[[#This Row],[1Y Return vs Nifty]]-AVERAGE(Table2[1Y Return vs Nifty]))/_xlfn.STDEV.P(Table2[1Y Return vs Nifty])</f>
        <v>-0.28456507460319236</v>
      </c>
      <c r="I324">
        <v>-13.498518405729699</v>
      </c>
      <c r="J324">
        <f>(Table2[[#This Row],[1M Return vs Nifty]]-AVERAGE(Table2[1M Return vs Nifty]))/_xlfn.STDEV.P(Table2[1M Return vs Nifty])</f>
        <v>-1.2701472378547947</v>
      </c>
      <c r="K324">
        <v>-18.144088233241899</v>
      </c>
      <c r="L324">
        <f>(Table2[[#This Row],[6M Return vs Nifty]]-AVERAGE(Table2[6M Return vs Nifty]))/_xlfn.STDEV.P(Table2[6M Return vs Nifty])</f>
        <v>-0.83398360402929805</v>
      </c>
      <c r="M324">
        <v>-3.6190820286277301</v>
      </c>
      <c r="N324">
        <f>(Table2[[#This Row],[1W Return vs Nifty]]-AVERAGE(Table2[1W Return vs Nifty]))/_xlfn.STDEV.P(Table2[1W Return vs Nifty])</f>
        <v>-0.63882462634949655</v>
      </c>
      <c r="O324">
        <v>1952.37</v>
      </c>
      <c r="P324">
        <v>1998.1362164756799</v>
      </c>
      <c r="Q324">
        <v>1793.6471952701299</v>
      </c>
      <c r="R324">
        <v>46.025560266858598</v>
      </c>
      <c r="S324" s="1">
        <f>(Table2[[#This Row],[Close Price]]-Table2[[#This Row],[20D EMA]])/Table2[[#This Row],[20D EMA]]</f>
        <v>-2.505672592797464E-2</v>
      </c>
      <c r="T324" s="1">
        <f>(Table2[[#This Row],[Close Price]]-Table2[[#This Row],[50D EMA]])/Table2[[#This Row],[50D EMA]]</f>
        <v>-4.7387268042560077E-2</v>
      </c>
      <c r="U324" s="1">
        <f>(Table2[[#This Row],[Close Price]]-Table2[[#This Row],[200D EMA]])/Table2[[#This Row],[200D EMA]]</f>
        <v>6.1217615715856204E-2</v>
      </c>
      <c r="V324">
        <v>0.51435882907641695</v>
      </c>
      <c r="W324">
        <v>1861.25</v>
      </c>
      <c r="X324">
        <v>1923</v>
      </c>
      <c r="Y324">
        <v>1803</v>
      </c>
      <c r="Z324">
        <v>1998</v>
      </c>
      <c r="AA324">
        <v>1798.25</v>
      </c>
      <c r="AB324">
        <v>2092.25</v>
      </c>
      <c r="AC324" s="1">
        <f>(Table2[[#This Row],[Close Price]]/Table2[[#This Row],[Day Low]])-1</f>
        <v>2.267293485560784E-2</v>
      </c>
      <c r="AD324" s="1">
        <f>(Table2[[#This Row],[Day High]]/Table2[[#This Row],[Close Price]])-1</f>
        <v>1.027082403005064E-2</v>
      </c>
      <c r="AE324" s="1">
        <f>(Table2[[#This Row],[Close Price]]/Table2[[#This Row],[Current Week Low]])-1</f>
        <v>5.5712701053799218E-2</v>
      </c>
      <c r="AF324" s="1">
        <f>(Table2[[#This Row],[Current Week High]]/Table2[[#This Row],[Close Price]])-1</f>
        <v>4.967296225275164E-2</v>
      </c>
      <c r="AG324" s="1">
        <f>(Table2[[#This Row],[Close Price]]/Table2[[#This Row],[Current Month Low]])-1</f>
        <v>5.8501320728486128E-2</v>
      </c>
      <c r="AH324" s="1">
        <f>(Table2[[#This Row],[Current Month High]]/Table2[[#This Row],[Close Price]])-1</f>
        <v>9.9188315952612349E-2</v>
      </c>
      <c r="AI324">
        <v>31.9611998695793</v>
      </c>
      <c r="AJ324">
        <v>65.284950824089407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-0.08</v>
      </c>
      <c r="AM324" t="s">
        <v>3110</v>
      </c>
      <c r="AN324">
        <v>-6.03</v>
      </c>
      <c r="AO324" t="s">
        <v>3110</v>
      </c>
      <c r="AP324">
        <v>0.216504033924448</v>
      </c>
      <c r="AQ324">
        <f>(Table2[[#This Row],[Sharpe Ratio]]-AVERAGE(Table2[Sharpe Ratio]))/_xlfn.STDEV.P(Table2[Sharpe Ratio])</f>
        <v>1.7474753260639595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381</v>
      </c>
      <c r="AT324">
        <f>_xlfn.RANK.AVG(Table2[[#This Row],[6M Return vs Nifty Z-Score]],Table2[6M Return vs Nifty Z-Score])</f>
        <v>601</v>
      </c>
      <c r="AU324">
        <f>_xlfn.RANK.AVG(Table2[[#This Row],[Sharpe Ratio Z-Score]],Table2[Sharpe Ratio Z-Score])</f>
        <v>29</v>
      </c>
      <c r="AV324">
        <f>(Table2[[#This Row],[Rank 1Y]]+Table2[[#This Row],[Rank 6M]]+Table2[[#This Row],[Rank Sharpe]])/3</f>
        <v>337</v>
      </c>
    </row>
    <row r="325" spans="1:48" x14ac:dyDescent="0.3">
      <c r="A325" t="s">
        <v>762</v>
      </c>
      <c r="B325" t="s">
        <v>763</v>
      </c>
      <c r="C325" t="s">
        <v>3076</v>
      </c>
      <c r="D325" t="s">
        <v>133</v>
      </c>
      <c r="E325">
        <v>20797.284811599999</v>
      </c>
      <c r="F325">
        <v>748</v>
      </c>
      <c r="G325">
        <v>34.605280341712003</v>
      </c>
      <c r="H325">
        <f>(Table2[[#This Row],[1Y Return vs Nifty]]-AVERAGE(Table2[1Y Return vs Nifty]))/_xlfn.STDEV.P(Table2[1Y Return vs Nifty])</f>
        <v>1.0726261960994198E-2</v>
      </c>
      <c r="I325">
        <v>10.4852807446543</v>
      </c>
      <c r="J325">
        <f>(Table2[[#This Row],[1M Return vs Nifty]]-AVERAGE(Table2[1M Return vs Nifty]))/_xlfn.STDEV.P(Table2[1M Return vs Nifty])</f>
        <v>0.99794399525195476</v>
      </c>
      <c r="K325">
        <v>0.85419047151253802</v>
      </c>
      <c r="L325">
        <f>(Table2[[#This Row],[6M Return vs Nifty]]-AVERAGE(Table2[6M Return vs Nifty]))/_xlfn.STDEV.P(Table2[6M Return vs Nifty])</f>
        <v>-0.19835203641661903</v>
      </c>
      <c r="M325">
        <v>3.9727756288111902</v>
      </c>
      <c r="N325">
        <f>(Table2[[#This Row],[1W Return vs Nifty]]-AVERAGE(Table2[1W Return vs Nifty]))/_xlfn.STDEV.P(Table2[1W Return vs Nifty])</f>
        <v>0.79997316424848963</v>
      </c>
      <c r="O325">
        <v>715.61</v>
      </c>
      <c r="P325">
        <v>686.40330699469996</v>
      </c>
      <c r="Q325">
        <v>605.94420441007298</v>
      </c>
      <c r="R325">
        <v>64.346491661872903</v>
      </c>
      <c r="S325" s="1">
        <f>(Table2[[#This Row],[Close Price]]-Table2[[#This Row],[20D EMA]])/Table2[[#This Row],[20D EMA]]</f>
        <v>4.5262084096085835E-2</v>
      </c>
      <c r="T325" s="1">
        <f>(Table2[[#This Row],[Close Price]]-Table2[[#This Row],[50D EMA]])/Table2[[#This Row],[50D EMA]]</f>
        <v>8.9738339512072982E-2</v>
      </c>
      <c r="U325" s="1">
        <f>(Table2[[#This Row],[Close Price]]-Table2[[#This Row],[200D EMA]])/Table2[[#This Row],[200D EMA]]</f>
        <v>0.23443708934922117</v>
      </c>
      <c r="V325">
        <v>1.7117330824805901</v>
      </c>
      <c r="W325">
        <v>719.1</v>
      </c>
      <c r="X325">
        <v>755.35</v>
      </c>
      <c r="Y325">
        <v>726.55</v>
      </c>
      <c r="Z325">
        <v>759</v>
      </c>
      <c r="AA325">
        <v>673.05</v>
      </c>
      <c r="AB325">
        <v>769.95</v>
      </c>
      <c r="AC325" s="1">
        <f>(Table2[[#This Row],[Close Price]]/Table2[[#This Row],[Day Low]])-1</f>
        <v>4.0189125295508221E-2</v>
      </c>
      <c r="AD325" s="1">
        <f>(Table2[[#This Row],[Day High]]/Table2[[#This Row],[Close Price]])-1</f>
        <v>9.8262032085560946E-3</v>
      </c>
      <c r="AE325" s="1">
        <f>(Table2[[#This Row],[Close Price]]/Table2[[#This Row],[Current Week Low]])-1</f>
        <v>2.9523088569265665E-2</v>
      </c>
      <c r="AF325" s="1">
        <f>(Table2[[#This Row],[Current Week High]]/Table2[[#This Row],[Close Price]])-1</f>
        <v>1.4705882352941124E-2</v>
      </c>
      <c r="AG325" s="1">
        <f>(Table2[[#This Row],[Close Price]]/Table2[[#This Row],[Current Month Low]])-1</f>
        <v>0.11135874006388824</v>
      </c>
      <c r="AH325" s="1">
        <f>(Table2[[#This Row],[Current Month High]]/Table2[[#This Row],[Close Price]])-1</f>
        <v>2.9344919786096213E-2</v>
      </c>
      <c r="AI325">
        <v>3.6830056558039201</v>
      </c>
      <c r="AJ325">
        <v>76.725368871965699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0.28999999999999998</v>
      </c>
      <c r="AM325" t="s">
        <v>3111</v>
      </c>
      <c r="AN325">
        <v>8.25</v>
      </c>
      <c r="AO325" t="s">
        <v>3111</v>
      </c>
      <c r="AP325">
        <v>6.3196200854194001E-2</v>
      </c>
      <c r="AQ325">
        <f>(Table2[[#This Row],[Sharpe Ratio]]-AVERAGE(Table2[Sharpe Ratio]))/_xlfn.STDEV.P(Table2[Sharpe Ratio])</f>
        <v>5.8699546609682052E-4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1.6108783805109164</v>
      </c>
      <c r="AS325">
        <f>_xlfn.RANK.AVG(Table2[[#This Row],[1Y Return vs Nifty Z-Score]],Table2[1Y Return vs Nifty Z-Score])</f>
        <v>293</v>
      </c>
      <c r="AT325">
        <f>_xlfn.RANK.AVG(Table2[[#This Row],[6M Return vs Nifty Z-Score]],Table2[6M Return vs Nifty Z-Score])</f>
        <v>374</v>
      </c>
      <c r="AU325">
        <f>_xlfn.RANK.AVG(Table2[[#This Row],[Sharpe Ratio Z-Score]],Table2[Sharpe Ratio Z-Score])</f>
        <v>345</v>
      </c>
      <c r="AV325">
        <f>(Table2[[#This Row],[Rank 1Y]]+Table2[[#This Row],[Rank 6M]]+Table2[[#This Row],[Rank Sharpe]])/3</f>
        <v>337.33333333333331</v>
      </c>
    </row>
    <row r="326" spans="1:48" x14ac:dyDescent="0.3">
      <c r="A326" t="s">
        <v>123</v>
      </c>
      <c r="B326" t="s">
        <v>124</v>
      </c>
      <c r="C326" t="s">
        <v>3063</v>
      </c>
      <c r="D326" t="s">
        <v>18</v>
      </c>
      <c r="E326">
        <v>231757.76434179599</v>
      </c>
      <c r="F326">
        <v>164.12</v>
      </c>
      <c r="G326">
        <v>57.3609938137825</v>
      </c>
      <c r="H326">
        <f>(Table2[[#This Row],[1Y Return vs Nifty]]-AVERAGE(Table2[1Y Return vs Nifty]))/_xlfn.STDEV.P(Table2[1Y Return vs Nifty])</f>
        <v>0.35413860975736444</v>
      </c>
      <c r="I326">
        <v>1.69665817941113</v>
      </c>
      <c r="J326">
        <f>(Table2[[#This Row],[1M Return vs Nifty]]-AVERAGE(Table2[1M Return vs Nifty]))/_xlfn.STDEV.P(Table2[1M Return vs Nifty])</f>
        <v>0.16682471901364307</v>
      </c>
      <c r="K326">
        <v>-18.555366817126998</v>
      </c>
      <c r="L326">
        <f>(Table2[[#This Row],[6M Return vs Nifty]]-AVERAGE(Table2[6M Return vs Nifty]))/_xlfn.STDEV.P(Table2[6M Return vs Nifty])</f>
        <v>-0.84774388489805841</v>
      </c>
      <c r="M326">
        <v>-3.3970895031460202</v>
      </c>
      <c r="N326">
        <f>(Table2[[#This Row],[1W Return vs Nifty]]-AVERAGE(Table2[1W Return vs Nifty]))/_xlfn.STDEV.P(Table2[1W Return vs Nifty])</f>
        <v>-0.59675292669382884</v>
      </c>
      <c r="O326">
        <v>171.29</v>
      </c>
      <c r="P326">
        <v>170.247076222229</v>
      </c>
      <c r="Q326">
        <v>152.02465492043399</v>
      </c>
      <c r="R326">
        <v>31.655481739326301</v>
      </c>
      <c r="S326" s="1">
        <f>(Table2[[#This Row],[Close Price]]-Table2[[#This Row],[20D EMA]])/Table2[[#This Row],[20D EMA]]</f>
        <v>-4.1858835892346243E-2</v>
      </c>
      <c r="T326" s="1">
        <f>(Table2[[#This Row],[Close Price]]-Table2[[#This Row],[50D EMA]])/Table2[[#This Row],[50D EMA]]</f>
        <v>-3.5989318337726534E-2</v>
      </c>
      <c r="U326" s="1">
        <f>(Table2[[#This Row],[Close Price]]-Table2[[#This Row],[200D EMA]])/Table2[[#This Row],[200D EMA]]</f>
        <v>7.9561733495770309E-2</v>
      </c>
      <c r="V326">
        <v>1.0901273996434899</v>
      </c>
      <c r="W326">
        <v>163.1</v>
      </c>
      <c r="X326">
        <v>165.64</v>
      </c>
      <c r="Y326">
        <v>163.01</v>
      </c>
      <c r="Z326">
        <v>171</v>
      </c>
      <c r="AA326">
        <v>163.01</v>
      </c>
      <c r="AB326">
        <v>182.49</v>
      </c>
      <c r="AC326" s="1">
        <f>(Table2[[#This Row],[Close Price]]/Table2[[#This Row],[Day Low]])-1</f>
        <v>6.2538320049050355E-3</v>
      </c>
      <c r="AD326" s="1">
        <f>(Table2[[#This Row],[Day High]]/Table2[[#This Row],[Close Price]])-1</f>
        <v>9.2615159639286571E-3</v>
      </c>
      <c r="AE326" s="1">
        <f>(Table2[[#This Row],[Close Price]]/Table2[[#This Row],[Current Week Low]])-1</f>
        <v>6.8093981964296724E-3</v>
      </c>
      <c r="AF326" s="1">
        <f>(Table2[[#This Row],[Current Week High]]/Table2[[#This Row],[Close Price]])-1</f>
        <v>4.192054594199357E-2</v>
      </c>
      <c r="AG326" s="1">
        <f>(Table2[[#This Row],[Close Price]]/Table2[[#This Row],[Current Month Low]])-1</f>
        <v>6.8093981964296724E-3</v>
      </c>
      <c r="AH326" s="1">
        <f>(Table2[[#This Row],[Current Month High]]/Table2[[#This Row],[Close Price]])-1</f>
        <v>0.11193029490616624</v>
      </c>
      <c r="AI326">
        <v>16.339560179711501</v>
      </c>
      <c r="AJ326">
        <v>97.847953216374194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-0.05</v>
      </c>
      <c r="AM326" t="s">
        <v>3110</v>
      </c>
      <c r="AN326">
        <v>-7.04</v>
      </c>
      <c r="AO326" t="s">
        <v>3110</v>
      </c>
      <c r="AP326">
        <v>0.110046104955812</v>
      </c>
      <c r="AQ326">
        <f>(Table2[[#This Row],[Sharpe Ratio]]-AVERAGE(Table2[Sharpe Ratio]))/_xlfn.STDEV.P(Table2[Sharpe Ratio])</f>
        <v>0.53442502008445525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-0.38910846273642452</v>
      </c>
      <c r="AS326">
        <f>_xlfn.RANK.AVG(Table2[[#This Row],[1Y Return vs Nifty Z-Score]],Table2[1Y Return vs Nifty Z-Score])</f>
        <v>200</v>
      </c>
      <c r="AT326">
        <f>_xlfn.RANK.AVG(Table2[[#This Row],[6M Return vs Nifty Z-Score]],Table2[6M Return vs Nifty Z-Score])</f>
        <v>607</v>
      </c>
      <c r="AU326">
        <f>_xlfn.RANK.AVG(Table2[[#This Row],[Sharpe Ratio Z-Score]],Table2[Sharpe Ratio Z-Score])</f>
        <v>207</v>
      </c>
      <c r="AV326">
        <f>(Table2[[#This Row],[Rank 1Y]]+Table2[[#This Row],[Rank 6M]]+Table2[[#This Row],[Rank Sharpe]])/3</f>
        <v>338</v>
      </c>
    </row>
    <row r="327" spans="1:48" x14ac:dyDescent="0.3">
      <c r="A327" t="s">
        <v>147</v>
      </c>
      <c r="B327" t="s">
        <v>148</v>
      </c>
      <c r="C327" t="s">
        <v>3073</v>
      </c>
      <c r="D327" t="s">
        <v>77</v>
      </c>
      <c r="E327">
        <v>168953.81986597501</v>
      </c>
      <c r="F327">
        <v>2519.25</v>
      </c>
      <c r="G327">
        <v>17.159597710891699</v>
      </c>
      <c r="H327">
        <f>(Table2[[#This Row],[1Y Return vs Nifty]]-AVERAGE(Table2[1Y Return vs Nifty]))/_xlfn.STDEV.P(Table2[1Y Return vs Nifty])</f>
        <v>-0.25255103929847028</v>
      </c>
      <c r="I327">
        <v>-9.1527551735434791</v>
      </c>
      <c r="J327">
        <f>(Table2[[#This Row],[1M Return vs Nifty]]-AVERAGE(Table2[1M Return vs Nifty]))/_xlfn.STDEV.P(Table2[1M Return vs Nifty])</f>
        <v>-0.85917867418912519</v>
      </c>
      <c r="K327">
        <v>9.4139169444823807</v>
      </c>
      <c r="L327">
        <f>(Table2[[#This Row],[6M Return vs Nifty]]-AVERAGE(Table2[6M Return vs Nifty]))/_xlfn.STDEV.P(Table2[6M Return vs Nifty])</f>
        <v>8.803350623719873E-2</v>
      </c>
      <c r="M327">
        <v>-3.4509040747616599</v>
      </c>
      <c r="N327">
        <f>(Table2[[#This Row],[1W Return vs Nifty]]-AVERAGE(Table2[1W Return vs Nifty]))/_xlfn.STDEV.P(Table2[1W Return vs Nifty])</f>
        <v>-0.60695178581847153</v>
      </c>
      <c r="O327">
        <v>2666.46</v>
      </c>
      <c r="P327">
        <v>2631.1563329394498</v>
      </c>
      <c r="Q327">
        <v>2325.49105211301</v>
      </c>
      <c r="R327">
        <v>22.5712988350665</v>
      </c>
      <c r="S327" s="1">
        <f>(Table2[[#This Row],[Close Price]]-Table2[[#This Row],[20D EMA]])/Table2[[#This Row],[20D EMA]]</f>
        <v>-5.5208028622218235E-2</v>
      </c>
      <c r="T327" s="1">
        <f>(Table2[[#This Row],[Close Price]]-Table2[[#This Row],[50D EMA]])/Table2[[#This Row],[50D EMA]]</f>
        <v>-4.2531236756438336E-2</v>
      </c>
      <c r="U327" s="1">
        <f>(Table2[[#This Row],[Close Price]]-Table2[[#This Row],[200D EMA]])/Table2[[#This Row],[200D EMA]]</f>
        <v>8.3319584356574869E-2</v>
      </c>
      <c r="V327">
        <v>0.96426930899637797</v>
      </c>
      <c r="W327">
        <v>2506.0500000000002</v>
      </c>
      <c r="X327">
        <v>2534.5</v>
      </c>
      <c r="Y327">
        <v>2512.15</v>
      </c>
      <c r="Z327">
        <v>2621</v>
      </c>
      <c r="AA327">
        <v>2512.15</v>
      </c>
      <c r="AB327">
        <v>2788.65</v>
      </c>
      <c r="AC327" s="1">
        <f>(Table2[[#This Row],[Close Price]]/Table2[[#This Row],[Day Low]])-1</f>
        <v>5.2672532471418343E-3</v>
      </c>
      <c r="AD327" s="1">
        <f>(Table2[[#This Row],[Day High]]/Table2[[#This Row],[Close Price]])-1</f>
        <v>6.0533889054281698E-3</v>
      </c>
      <c r="AE327" s="1">
        <f>(Table2[[#This Row],[Close Price]]/Table2[[#This Row],[Current Week Low]])-1</f>
        <v>2.8262643552334765E-3</v>
      </c>
      <c r="AF327" s="1">
        <f>(Table2[[#This Row],[Current Week High]]/Table2[[#This Row],[Close Price]])-1</f>
        <v>4.0389004664086459E-2</v>
      </c>
      <c r="AG327" s="1">
        <f>(Table2[[#This Row],[Close Price]]/Table2[[#This Row],[Current Month Low]])-1</f>
        <v>2.8262643552334765E-3</v>
      </c>
      <c r="AH327" s="1">
        <f>(Table2[[#This Row],[Current Month High]]/Table2[[#This Row],[Close Price]])-1</f>
        <v>0.1069365882703186</v>
      </c>
      <c r="AI327">
        <v>11.9268017580024</v>
      </c>
      <c r="AJ327">
        <v>46.828772580043697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0.01</v>
      </c>
      <c r="AM327" t="s">
        <v>3111</v>
      </c>
      <c r="AN327">
        <v>-11.4</v>
      </c>
      <c r="AO327" t="s">
        <v>3110</v>
      </c>
      <c r="AP327">
        <v>5.8363969095019001E-2</v>
      </c>
      <c r="AQ327">
        <f>(Table2[[#This Row],[Sharpe Ratio]]-AVERAGE(Table2[Sharpe Ratio]))/_xlfn.STDEV.P(Table2[Sharpe Ratio])</f>
        <v>-5.4474569894225597E-2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-1.6851225629630942</v>
      </c>
      <c r="AS327">
        <f>_xlfn.RANK.AVG(Table2[[#This Row],[1Y Return vs Nifty Z-Score]],Table2[1Y Return vs Nifty Z-Score])</f>
        <v>372</v>
      </c>
      <c r="AT327">
        <f>_xlfn.RANK.AVG(Table2[[#This Row],[6M Return vs Nifty Z-Score]],Table2[6M Return vs Nifty Z-Score])</f>
        <v>287</v>
      </c>
      <c r="AU327">
        <f>_xlfn.RANK.AVG(Table2[[#This Row],[Sharpe Ratio Z-Score]],Table2[Sharpe Ratio Z-Score])</f>
        <v>362</v>
      </c>
      <c r="AV327">
        <f>(Table2[[#This Row],[Rank 1Y]]+Table2[[#This Row],[Rank 6M]]+Table2[[#This Row],[Rank Sharpe]])/3</f>
        <v>340.33333333333331</v>
      </c>
    </row>
    <row r="328" spans="1:48" x14ac:dyDescent="0.3">
      <c r="A328" t="s">
        <v>1804</v>
      </c>
      <c r="B328" t="s">
        <v>1805</v>
      </c>
      <c r="C328" t="s">
        <v>3070</v>
      </c>
      <c r="D328" t="s">
        <v>257</v>
      </c>
      <c r="E328">
        <v>4056.84191968</v>
      </c>
      <c r="F328">
        <v>1292.3</v>
      </c>
      <c r="G328">
        <v>7.3898192125130002</v>
      </c>
      <c r="H328">
        <f>(Table2[[#This Row],[1Y Return vs Nifty]]-AVERAGE(Table2[1Y Return vs Nifty]))/_xlfn.STDEV.P(Table2[1Y Return vs Nifty])</f>
        <v>-0.39998928928771377</v>
      </c>
      <c r="I328">
        <v>-8.3186879538605698</v>
      </c>
      <c r="J328">
        <f>(Table2[[#This Row],[1M Return vs Nifty]]-AVERAGE(Table2[1M Return vs Nifty]))/_xlfn.STDEV.P(Table2[1M Return vs Nifty])</f>
        <v>-0.78030290738825792</v>
      </c>
      <c r="K328">
        <v>-2.90772656084419</v>
      </c>
      <c r="L328">
        <f>(Table2[[#This Row],[6M Return vs Nifty]]-AVERAGE(Table2[6M Return vs Nifty]))/_xlfn.STDEV.P(Table2[6M Return vs Nifty])</f>
        <v>-0.32421571373530866</v>
      </c>
      <c r="M328">
        <v>-0.16497702977853601</v>
      </c>
      <c r="N328">
        <f>(Table2[[#This Row],[1W Return vs Nifty]]-AVERAGE(Table2[1W Return vs Nifty]))/_xlfn.STDEV.P(Table2[1W Return vs Nifty])</f>
        <v>1.5792315258732443E-2</v>
      </c>
      <c r="O328">
        <v>1360.63</v>
      </c>
      <c r="P328">
        <v>1356.239758641</v>
      </c>
      <c r="Q328">
        <v>1242.40141580059</v>
      </c>
      <c r="R328">
        <v>31.779457853702802</v>
      </c>
      <c r="S328" s="1">
        <f>(Table2[[#This Row],[Close Price]]-Table2[[#This Row],[20D EMA]])/Table2[[#This Row],[20D EMA]]</f>
        <v>-5.021938366785985E-2</v>
      </c>
      <c r="T328" s="1">
        <f>(Table2[[#This Row],[Close Price]]-Table2[[#This Row],[50D EMA]])/Table2[[#This Row],[50D EMA]]</f>
        <v>-4.7144878502212557E-2</v>
      </c>
      <c r="U328" s="1">
        <f>(Table2[[#This Row],[Close Price]]-Table2[[#This Row],[200D EMA]])/Table2[[#This Row],[200D EMA]]</f>
        <v>4.0163012988242465E-2</v>
      </c>
      <c r="V328">
        <v>0.81076755938816103</v>
      </c>
      <c r="W328">
        <v>1281.3</v>
      </c>
      <c r="X328">
        <v>1300</v>
      </c>
      <c r="Y328">
        <v>1286.1500000000001</v>
      </c>
      <c r="Z328">
        <v>1348.4</v>
      </c>
      <c r="AA328">
        <v>1273.95</v>
      </c>
      <c r="AB328">
        <v>1440.55</v>
      </c>
      <c r="AC328" s="1">
        <f>(Table2[[#This Row],[Close Price]]/Table2[[#This Row],[Day Low]])-1</f>
        <v>8.5850308280652765E-3</v>
      </c>
      <c r="AD328" s="1">
        <f>(Table2[[#This Row],[Day High]]/Table2[[#This Row],[Close Price]])-1</f>
        <v>5.9583687998143731E-3</v>
      </c>
      <c r="AE328" s="1">
        <f>(Table2[[#This Row],[Close Price]]/Table2[[#This Row],[Current Week Low]])-1</f>
        <v>4.7817128639737749E-3</v>
      </c>
      <c r="AF328" s="1">
        <f>(Table2[[#This Row],[Current Week High]]/Table2[[#This Row],[Close Price]])-1</f>
        <v>4.3410972684361226E-2</v>
      </c>
      <c r="AG328" s="1">
        <f>(Table2[[#This Row],[Close Price]]/Table2[[#This Row],[Current Month Low]])-1</f>
        <v>1.4404018996035939E-2</v>
      </c>
      <c r="AH328" s="1">
        <f>(Table2[[#This Row],[Current Month High]]/Table2[[#This Row],[Close Price]])-1</f>
        <v>0.11471794474967112</v>
      </c>
      <c r="AI328">
        <v>14.972134357583901</v>
      </c>
      <c r="AJ328">
        <v>37.7528789293495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-0.03</v>
      </c>
      <c r="AM328" t="s">
        <v>3110</v>
      </c>
      <c r="AN328">
        <v>-9.44</v>
      </c>
      <c r="AO328" t="s">
        <v>3110</v>
      </c>
      <c r="AP328">
        <v>0.122725466408057</v>
      </c>
      <c r="AQ328">
        <f>(Table2[[#This Row],[Sharpe Ratio]]-AVERAGE(Table2[Sharpe Ratio]))/_xlfn.STDEV.P(Table2[Sharpe Ratio])</f>
        <v>0.6789018424149168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-0.80981375273763112</v>
      </c>
      <c r="AS328">
        <f>_xlfn.RANK.AVG(Table2[[#This Row],[1Y Return vs Nifty Z-Score]],Table2[1Y Return vs Nifty Z-Score])</f>
        <v>428</v>
      </c>
      <c r="AT328">
        <f>_xlfn.RANK.AVG(Table2[[#This Row],[6M Return vs Nifty Z-Score]],Table2[6M Return vs Nifty Z-Score])</f>
        <v>418</v>
      </c>
      <c r="AU328">
        <f>_xlfn.RANK.AVG(Table2[[#This Row],[Sharpe Ratio Z-Score]],Table2[Sharpe Ratio Z-Score])</f>
        <v>178</v>
      </c>
      <c r="AV328">
        <f>(Table2[[#This Row],[Rank 1Y]]+Table2[[#This Row],[Rank 6M]]+Table2[[#This Row],[Rank Sharpe]])/3</f>
        <v>341.33333333333331</v>
      </c>
    </row>
    <row r="329" spans="1:48" x14ac:dyDescent="0.3">
      <c r="A329" t="s">
        <v>44</v>
      </c>
      <c r="B329" t="s">
        <v>45</v>
      </c>
      <c r="C329" t="s">
        <v>3068</v>
      </c>
      <c r="D329" t="s">
        <v>46</v>
      </c>
      <c r="E329">
        <v>488370.68858199997</v>
      </c>
      <c r="F329">
        <v>3551.8</v>
      </c>
      <c r="G329">
        <v>8.9716911093579306</v>
      </c>
      <c r="H329">
        <f>(Table2[[#This Row],[1Y Return vs Nifty]]-AVERAGE(Table2[1Y Return vs Nifty]))/_xlfn.STDEV.P(Table2[1Y Return vs Nifty])</f>
        <v>-0.37611685203474166</v>
      </c>
      <c r="I329">
        <v>-1.7551925731487701</v>
      </c>
      <c r="J329">
        <f>(Table2[[#This Row],[1M Return vs Nifty]]-AVERAGE(Table2[1M Return vs Nifty]))/_xlfn.STDEV.P(Table2[1M Return vs Nifty])</f>
        <v>-0.15960865297983007</v>
      </c>
      <c r="K329">
        <v>-5.7002850170636101</v>
      </c>
      <c r="L329">
        <f>(Table2[[#This Row],[6M Return vs Nifty]]-AVERAGE(Table2[6M Return vs Nifty]))/_xlfn.STDEV.P(Table2[6M Return vs Nifty])</f>
        <v>-0.41764724702114142</v>
      </c>
      <c r="M329">
        <v>-0.87568619122255498</v>
      </c>
      <c r="N329">
        <f>(Table2[[#This Row],[1W Return vs Nifty]]-AVERAGE(Table2[1W Return vs Nifty]))/_xlfn.STDEV.P(Table2[1W Return vs Nifty])</f>
        <v>-0.11890024845674169</v>
      </c>
      <c r="O329">
        <v>3621.54</v>
      </c>
      <c r="P329">
        <v>3615.2580668212699</v>
      </c>
      <c r="Q329">
        <v>3405.1013617958401</v>
      </c>
      <c r="R329">
        <v>40.525183456409898</v>
      </c>
      <c r="S329" s="1">
        <f>(Table2[[#This Row],[Close Price]]-Table2[[#This Row],[20D EMA]])/Table2[[#This Row],[20D EMA]]</f>
        <v>-1.9257001165250084E-2</v>
      </c>
      <c r="T329" s="1">
        <f>(Table2[[#This Row],[Close Price]]-Table2[[#This Row],[50D EMA]])/Table2[[#This Row],[50D EMA]]</f>
        <v>-1.7552845647078669E-2</v>
      </c>
      <c r="U329" s="1">
        <f>(Table2[[#This Row],[Close Price]]-Table2[[#This Row],[200D EMA]])/Table2[[#This Row],[200D EMA]]</f>
        <v>4.3082018012759425E-2</v>
      </c>
      <c r="V329">
        <v>0.71618629272740397</v>
      </c>
      <c r="W329">
        <v>3548</v>
      </c>
      <c r="X329">
        <v>3578.7</v>
      </c>
      <c r="Y329">
        <v>3545.2</v>
      </c>
      <c r="Z329">
        <v>3611</v>
      </c>
      <c r="AA329">
        <v>3511.5</v>
      </c>
      <c r="AB329">
        <v>3838.95</v>
      </c>
      <c r="AC329" s="1">
        <f>(Table2[[#This Row],[Close Price]]/Table2[[#This Row],[Day Low]])-1</f>
        <v>1.0710259301014435E-3</v>
      </c>
      <c r="AD329" s="1">
        <f>(Table2[[#This Row],[Day High]]/Table2[[#This Row],[Close Price]])-1</f>
        <v>7.5736246410269548E-3</v>
      </c>
      <c r="AE329" s="1">
        <f>(Table2[[#This Row],[Close Price]]/Table2[[#This Row],[Current Week Low]])-1</f>
        <v>1.8616721200497288E-3</v>
      </c>
      <c r="AF329" s="1">
        <f>(Table2[[#This Row],[Current Week High]]/Table2[[#This Row],[Close Price]])-1</f>
        <v>1.6667605157947962E-2</v>
      </c>
      <c r="AG329" s="1">
        <f>(Table2[[#This Row],[Close Price]]/Table2[[#This Row],[Current Month Low]])-1</f>
        <v>1.1476576961412466E-2</v>
      </c>
      <c r="AH329" s="1">
        <f>(Table2[[#This Row],[Current Month High]]/Table2[[#This Row],[Close Price]])-1</f>
        <v>8.0846331437580909E-2</v>
      </c>
      <c r="AI329">
        <v>9.7411777880429504</v>
      </c>
      <c r="AJ329">
        <v>36.542431192660501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-0.04</v>
      </c>
      <c r="AM329" t="s">
        <v>3110</v>
      </c>
      <c r="AN329">
        <v>-3.48</v>
      </c>
      <c r="AO329" t="s">
        <v>3110</v>
      </c>
      <c r="AP329">
        <v>0.12778975323187999</v>
      </c>
      <c r="AQ329">
        <f>(Table2[[#This Row],[Sharpe Ratio]]-AVERAGE(Table2[Sharpe Ratio]))/_xlfn.STDEV.P(Table2[Sharpe Ratio])</f>
        <v>0.73660759285287936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-0.33566540763957547</v>
      </c>
      <c r="AS329">
        <f>_xlfn.RANK.AVG(Table2[[#This Row],[1Y Return vs Nifty Z-Score]],Table2[1Y Return vs Nifty Z-Score])</f>
        <v>417</v>
      </c>
      <c r="AT329">
        <f>_xlfn.RANK.AVG(Table2[[#This Row],[6M Return vs Nifty Z-Score]],Table2[6M Return vs Nifty Z-Score])</f>
        <v>450</v>
      </c>
      <c r="AU329">
        <f>_xlfn.RANK.AVG(Table2[[#This Row],[Sharpe Ratio Z-Score]],Table2[Sharpe Ratio Z-Score])</f>
        <v>163</v>
      </c>
      <c r="AV329">
        <f>(Table2[[#This Row],[Rank 1Y]]+Table2[[#This Row],[Rank 6M]]+Table2[[#This Row],[Rank Sharpe]])/3</f>
        <v>343.33333333333331</v>
      </c>
    </row>
    <row r="330" spans="1:48" x14ac:dyDescent="0.3">
      <c r="A330" t="s">
        <v>474</v>
      </c>
      <c r="B330" t="s">
        <v>475</v>
      </c>
      <c r="C330" t="s">
        <v>3076</v>
      </c>
      <c r="D330" t="s">
        <v>257</v>
      </c>
      <c r="E330">
        <v>42889.358646399996</v>
      </c>
      <c r="F330">
        <v>4547.2</v>
      </c>
      <c r="G330">
        <v>7.4905226618049499</v>
      </c>
      <c r="H330">
        <f>(Table2[[#This Row],[1Y Return vs Nifty]]-AVERAGE(Table2[1Y Return vs Nifty]))/_xlfn.STDEV.P(Table2[1Y Return vs Nifty])</f>
        <v>-0.39846954753164943</v>
      </c>
      <c r="I330">
        <v>13.543132328462701</v>
      </c>
      <c r="J330">
        <f>(Table2[[#This Row],[1M Return vs Nifty]]-AVERAGE(Table2[1M Return vs Nifty]))/_xlfn.STDEV.P(Table2[1M Return vs Nifty])</f>
        <v>1.2871177965288212</v>
      </c>
      <c r="K330">
        <v>1.9267859200594999</v>
      </c>
      <c r="L330">
        <f>(Table2[[#This Row],[6M Return vs Nifty]]-AVERAGE(Table2[6M Return vs Nifty]))/_xlfn.STDEV.P(Table2[6M Return vs Nifty])</f>
        <v>-0.16246586288640802</v>
      </c>
      <c r="M330">
        <v>8.6235455809411405</v>
      </c>
      <c r="N330">
        <f>(Table2[[#This Row],[1W Return vs Nifty]]-AVERAGE(Table2[1W Return vs Nifty]))/_xlfn.STDEV.P(Table2[1W Return vs Nifty])</f>
        <v>1.6813803024799812</v>
      </c>
      <c r="O330">
        <v>4481.29</v>
      </c>
      <c r="P330">
        <v>4273.26703601178</v>
      </c>
      <c r="Q330">
        <v>3878.35496443683</v>
      </c>
      <c r="R330">
        <v>51.038665306666701</v>
      </c>
      <c r="S330" s="1">
        <f>(Table2[[#This Row],[Close Price]]-Table2[[#This Row],[20D EMA]])/Table2[[#This Row],[20D EMA]]</f>
        <v>1.4707818507617194E-2</v>
      </c>
      <c r="T330" s="1">
        <f>(Table2[[#This Row],[Close Price]]-Table2[[#This Row],[50D EMA]])/Table2[[#This Row],[50D EMA]]</f>
        <v>6.4103872208248466E-2</v>
      </c>
      <c r="U330" s="1">
        <f>(Table2[[#This Row],[Close Price]]-Table2[[#This Row],[200D EMA]])/Table2[[#This Row],[200D EMA]]</f>
        <v>0.1724558586556019</v>
      </c>
      <c r="V330">
        <v>1.07739360862108</v>
      </c>
      <c r="W330">
        <v>4531.6499999999996</v>
      </c>
      <c r="X330">
        <v>4618.8500000000004</v>
      </c>
      <c r="Y330">
        <v>4441.8500000000004</v>
      </c>
      <c r="Z330">
        <v>4949.95</v>
      </c>
      <c r="AA330">
        <v>4295</v>
      </c>
      <c r="AB330">
        <v>4949.95</v>
      </c>
      <c r="AC330" s="1">
        <f>(Table2[[#This Row],[Close Price]]/Table2[[#This Row],[Day Low]])-1</f>
        <v>3.4314212262642751E-3</v>
      </c>
      <c r="AD330" s="1">
        <f>(Table2[[#This Row],[Day High]]/Table2[[#This Row],[Close Price]])-1</f>
        <v>1.5756949331456882E-2</v>
      </c>
      <c r="AE330" s="1">
        <f>(Table2[[#This Row],[Close Price]]/Table2[[#This Row],[Current Week Low]])-1</f>
        <v>2.3717595146166559E-2</v>
      </c>
      <c r="AF330" s="1">
        <f>(Table2[[#This Row],[Current Week High]]/Table2[[#This Row],[Close Price]])-1</f>
        <v>8.8570988740323653E-2</v>
      </c>
      <c r="AG330" s="1">
        <f>(Table2[[#This Row],[Close Price]]/Table2[[#This Row],[Current Month Low]])-1</f>
        <v>5.8719441210710155E-2</v>
      </c>
      <c r="AH330" s="1">
        <f>(Table2[[#This Row],[Current Month High]]/Table2[[#This Row],[Close Price]])-1</f>
        <v>8.8570988740323653E-2</v>
      </c>
      <c r="AI330">
        <v>2.83794031184101</v>
      </c>
      <c r="AJ330">
        <v>44.110118112004301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0.16</v>
      </c>
      <c r="AM330" t="s">
        <v>3111</v>
      </c>
      <c r="AN330">
        <v>3.45</v>
      </c>
      <c r="AO330" t="s">
        <v>3111</v>
      </c>
      <c r="AP330">
        <v>9.4095353287692002E-2</v>
      </c>
      <c r="AQ330">
        <f>(Table2[[#This Row],[Sharpe Ratio]]-AVERAGE(Table2[Sharpe Ratio]))/_xlfn.STDEV.P(Table2[Sharpe Ratio])</f>
        <v>0.35267186765072184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2.7602345562414667</v>
      </c>
      <c r="AS330">
        <f>_xlfn.RANK.AVG(Table2[[#This Row],[1Y Return vs Nifty Z-Score]],Table2[1Y Return vs Nifty Z-Score])</f>
        <v>426</v>
      </c>
      <c r="AT330">
        <f>_xlfn.RANK.AVG(Table2[[#This Row],[6M Return vs Nifty Z-Score]],Table2[6M Return vs Nifty Z-Score])</f>
        <v>362</v>
      </c>
      <c r="AU330">
        <f>_xlfn.RANK.AVG(Table2[[#This Row],[Sharpe Ratio Z-Score]],Table2[Sharpe Ratio Z-Score])</f>
        <v>247</v>
      </c>
      <c r="AV330">
        <f>(Table2[[#This Row],[Rank 1Y]]+Table2[[#This Row],[Rank 6M]]+Table2[[#This Row],[Rank Sharpe]])/3</f>
        <v>345</v>
      </c>
    </row>
    <row r="331" spans="1:48" x14ac:dyDescent="0.3">
      <c r="A331" t="s">
        <v>224</v>
      </c>
      <c r="B331" t="s">
        <v>225</v>
      </c>
      <c r="C331" t="s">
        <v>3077</v>
      </c>
      <c r="D331" t="s">
        <v>226</v>
      </c>
      <c r="E331">
        <v>114447.21082384999</v>
      </c>
      <c r="F331">
        <v>1825.55</v>
      </c>
      <c r="G331">
        <v>16.569615311724299</v>
      </c>
      <c r="H331">
        <f>(Table2[[#This Row],[1Y Return vs Nifty]]-AVERAGE(Table2[1Y Return vs Nifty]))/_xlfn.STDEV.P(Table2[1Y Return vs Nifty])</f>
        <v>-0.26145461602460918</v>
      </c>
      <c r="I331">
        <v>-4.9901282872286803</v>
      </c>
      <c r="J331">
        <f>(Table2[[#This Row],[1M Return vs Nifty]]-AVERAGE(Table2[1M Return vs Nifty]))/_xlfn.STDEV.P(Table2[1M Return vs Nifty])</f>
        <v>-0.46552888216299904</v>
      </c>
      <c r="K331">
        <v>21.3366726991758</v>
      </c>
      <c r="L331">
        <f>(Table2[[#This Row],[6M Return vs Nifty]]-AVERAGE(Table2[6M Return vs Nifty]))/_xlfn.STDEV.P(Table2[6M Return vs Nifty])</f>
        <v>0.48693700946469415</v>
      </c>
      <c r="M331">
        <v>-0.72002124126410005</v>
      </c>
      <c r="N331">
        <f>(Table2[[#This Row],[1W Return vs Nifty]]-AVERAGE(Table2[1W Return vs Nifty]))/_xlfn.STDEV.P(Table2[1W Return vs Nifty])</f>
        <v>-8.9398854176211087E-2</v>
      </c>
      <c r="O331">
        <v>1820.96</v>
      </c>
      <c r="P331">
        <v>1811.48211561482</v>
      </c>
      <c r="Q331">
        <v>1613.36523853275</v>
      </c>
      <c r="R331">
        <v>53.683192416245397</v>
      </c>
      <c r="S331" s="1">
        <f>(Table2[[#This Row],[Close Price]]-Table2[[#This Row],[20D EMA]])/Table2[[#This Row],[20D EMA]]</f>
        <v>2.5206484491696237E-3</v>
      </c>
      <c r="T331" s="1">
        <f>(Table2[[#This Row],[Close Price]]-Table2[[#This Row],[50D EMA]])/Table2[[#This Row],[50D EMA]]</f>
        <v>7.7659526770460325E-3</v>
      </c>
      <c r="U331" s="1">
        <f>(Table2[[#This Row],[Close Price]]-Table2[[#This Row],[200D EMA]])/Table2[[#This Row],[200D EMA]]</f>
        <v>0.13151687937705789</v>
      </c>
      <c r="V331">
        <v>0.55459312190452603</v>
      </c>
      <c r="W331">
        <v>1808</v>
      </c>
      <c r="X331">
        <v>1838.8</v>
      </c>
      <c r="Y331">
        <v>1790.55</v>
      </c>
      <c r="Z331">
        <v>1844.95</v>
      </c>
      <c r="AA331">
        <v>1765.1</v>
      </c>
      <c r="AB331">
        <v>1865</v>
      </c>
      <c r="AC331" s="1">
        <f>(Table2[[#This Row],[Close Price]]/Table2[[#This Row],[Day Low]])-1</f>
        <v>9.7068584070796327E-3</v>
      </c>
      <c r="AD331" s="1">
        <f>(Table2[[#This Row],[Day High]]/Table2[[#This Row],[Close Price]])-1</f>
        <v>7.2580866040370395E-3</v>
      </c>
      <c r="AE331" s="1">
        <f>(Table2[[#This Row],[Close Price]]/Table2[[#This Row],[Current Week Low]])-1</f>
        <v>1.9547066543799341E-2</v>
      </c>
      <c r="AF331" s="1">
        <f>(Table2[[#This Row],[Current Week High]]/Table2[[#This Row],[Close Price]])-1</f>
        <v>1.0626934348552552E-2</v>
      </c>
      <c r="AG331" s="1">
        <f>(Table2[[#This Row],[Close Price]]/Table2[[#This Row],[Current Month Low]])-1</f>
        <v>3.4247351424848471E-2</v>
      </c>
      <c r="AH331" s="1">
        <f>(Table2[[#This Row],[Current Month High]]/Table2[[#This Row],[Close Price]])-1</f>
        <v>2.160992577579357E-2</v>
      </c>
      <c r="AI331">
        <v>9.6875776912240106</v>
      </c>
      <c r="AJ331">
        <v>46.818347730867501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-0.06</v>
      </c>
      <c r="AM331" t="s">
        <v>3110</v>
      </c>
      <c r="AN331">
        <v>-0.71</v>
      </c>
      <c r="AO331" t="s">
        <v>3110</v>
      </c>
      <c r="AP331">
        <v>2.1100112105657001E-2</v>
      </c>
      <c r="AQ331">
        <f>(Table2[[#This Row],[Sharpe Ratio]]-AVERAGE(Table2[Sharpe Ratio]))/_xlfn.STDEV.P(Table2[Sharpe Ratio])</f>
        <v>-0.47908299090004364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-0.80852833379916877</v>
      </c>
      <c r="AS331">
        <f>_xlfn.RANK.AVG(Table2[[#This Row],[1Y Return vs Nifty Z-Score]],Table2[1Y Return vs Nifty Z-Score])</f>
        <v>375</v>
      </c>
      <c r="AT331">
        <f>_xlfn.RANK.AVG(Table2[[#This Row],[6M Return vs Nifty Z-Score]],Table2[6M Return vs Nifty Z-Score])</f>
        <v>196</v>
      </c>
      <c r="AU331">
        <f>_xlfn.RANK.AVG(Table2[[#This Row],[Sharpe Ratio Z-Score]],Table2[Sharpe Ratio Z-Score])</f>
        <v>465</v>
      </c>
      <c r="AV331">
        <f>(Table2[[#This Row],[Rank 1Y]]+Table2[[#This Row],[Rank 6M]]+Table2[[#This Row],[Rank Sharpe]])/3</f>
        <v>345.33333333333331</v>
      </c>
    </row>
    <row r="332" spans="1:48" x14ac:dyDescent="0.3">
      <c r="A332" t="s">
        <v>829</v>
      </c>
      <c r="B332" t="s">
        <v>830</v>
      </c>
      <c r="C332" t="s">
        <v>3069</v>
      </c>
      <c r="D332" t="s">
        <v>831</v>
      </c>
      <c r="E332">
        <v>18470.65891582</v>
      </c>
      <c r="F332">
        <v>1924.6</v>
      </c>
      <c r="G332">
        <v>6.2529487598045304</v>
      </c>
      <c r="H332">
        <f>(Table2[[#This Row],[1Y Return vs Nifty]]-AVERAGE(Table2[1Y Return vs Nifty]))/_xlfn.STDEV.P(Table2[1Y Return vs Nifty])</f>
        <v>-0.41714609484268428</v>
      </c>
      <c r="I332">
        <v>-7.63107597554849</v>
      </c>
      <c r="J332">
        <f>(Table2[[#This Row],[1M Return vs Nifty]]-AVERAGE(Table2[1M Return vs Nifty]))/_xlfn.STDEV.P(Table2[1M Return vs Nifty])</f>
        <v>-0.71527706681938175</v>
      </c>
      <c r="K332">
        <v>11.5538728733877</v>
      </c>
      <c r="L332">
        <f>(Table2[[#This Row],[6M Return vs Nifty]]-AVERAGE(Table2[6M Return vs Nifty]))/_xlfn.STDEV.P(Table2[6M Return vs Nifty])</f>
        <v>0.15963070527037906</v>
      </c>
      <c r="M332">
        <v>4.4459642826373598</v>
      </c>
      <c r="N332">
        <f>(Table2[[#This Row],[1W Return vs Nifty]]-AVERAGE(Table2[1W Return vs Nifty]))/_xlfn.STDEV.P(Table2[1W Return vs Nifty])</f>
        <v>0.88965118778124386</v>
      </c>
      <c r="O332">
        <v>1928.97</v>
      </c>
      <c r="P332">
        <v>1917.26411542305</v>
      </c>
      <c r="Q332">
        <v>1669.5700655350299</v>
      </c>
      <c r="R332">
        <v>54.094656409343301</v>
      </c>
      <c r="S332" s="1">
        <f>(Table2[[#This Row],[Close Price]]-Table2[[#This Row],[20D EMA]])/Table2[[#This Row],[20D EMA]]</f>
        <v>-2.2654577313281792E-3</v>
      </c>
      <c r="T332" s="1">
        <f>(Table2[[#This Row],[Close Price]]-Table2[[#This Row],[50D EMA]])/Table2[[#This Row],[50D EMA]]</f>
        <v>3.8262253582789143E-3</v>
      </c>
      <c r="U332" s="1">
        <f>(Table2[[#This Row],[Close Price]]-Table2[[#This Row],[200D EMA]])/Table2[[#This Row],[200D EMA]]</f>
        <v>0.15275186093088172</v>
      </c>
      <c r="V332">
        <v>0.69330203453648798</v>
      </c>
      <c r="W332">
        <v>1877</v>
      </c>
      <c r="X332">
        <v>1934.05</v>
      </c>
      <c r="Y332">
        <v>1879.3</v>
      </c>
      <c r="Z332">
        <v>1944.8</v>
      </c>
      <c r="AA332">
        <v>1810.15</v>
      </c>
      <c r="AB332">
        <v>1944.8</v>
      </c>
      <c r="AC332" s="1">
        <f>(Table2[[#This Row],[Close Price]]/Table2[[#This Row],[Day Low]])-1</f>
        <v>2.5359616409163621E-2</v>
      </c>
      <c r="AD332" s="1">
        <f>(Table2[[#This Row],[Day High]]/Table2[[#This Row],[Close Price]])-1</f>
        <v>4.9101111919360729E-3</v>
      </c>
      <c r="AE332" s="1">
        <f>(Table2[[#This Row],[Close Price]]/Table2[[#This Row],[Current Week Low]])-1</f>
        <v>2.4104719842494626E-2</v>
      </c>
      <c r="AF332" s="1">
        <f>(Table2[[#This Row],[Current Week High]]/Table2[[#This Row],[Close Price]])-1</f>
        <v>1.0495687415566834E-2</v>
      </c>
      <c r="AG332" s="1">
        <f>(Table2[[#This Row],[Close Price]]/Table2[[#This Row],[Current Month Low]])-1</f>
        <v>6.322680440847428E-2</v>
      </c>
      <c r="AH332" s="1">
        <f>(Table2[[#This Row],[Current Month High]]/Table2[[#This Row],[Close Price]])-1</f>
        <v>1.0495687415566834E-2</v>
      </c>
      <c r="AI332">
        <v>16.099561369358099</v>
      </c>
      <c r="AJ332">
        <v>54.103671706263498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-0.08</v>
      </c>
      <c r="AM332" t="s">
        <v>3110</v>
      </c>
      <c r="AN332">
        <v>-3.53</v>
      </c>
      <c r="AO332" t="s">
        <v>3110</v>
      </c>
      <c r="AP332">
        <v>7.1392396970316005E-2</v>
      </c>
      <c r="AQ332">
        <f>(Table2[[#This Row],[Sharpe Ratio]]-AVERAGE(Table2[Sharpe Ratio]))/_xlfn.STDEV.P(Table2[Sharpe Ratio])</f>
        <v>9.39797404016008E-2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1.0838471791157711E-2</v>
      </c>
      <c r="AS332">
        <f>_xlfn.RANK.AVG(Table2[[#This Row],[1Y Return vs Nifty Z-Score]],Table2[1Y Return vs Nifty Z-Score])</f>
        <v>440</v>
      </c>
      <c r="AT332">
        <f>_xlfn.RANK.AVG(Table2[[#This Row],[6M Return vs Nifty Z-Score]],Table2[6M Return vs Nifty Z-Score])</f>
        <v>273</v>
      </c>
      <c r="AU332">
        <f>_xlfn.RANK.AVG(Table2[[#This Row],[Sharpe Ratio Z-Score]],Table2[Sharpe Ratio Z-Score])</f>
        <v>323</v>
      </c>
      <c r="AV332">
        <f>(Table2[[#This Row],[Rank 1Y]]+Table2[[#This Row],[Rank 6M]]+Table2[[#This Row],[Rank Sharpe]])/3</f>
        <v>345.33333333333331</v>
      </c>
    </row>
    <row r="333" spans="1:48" x14ac:dyDescent="0.3">
      <c r="A333" t="s">
        <v>1311</v>
      </c>
      <c r="B333" t="s">
        <v>1312</v>
      </c>
      <c r="C333" t="s">
        <v>3078</v>
      </c>
      <c r="D333" t="s">
        <v>141</v>
      </c>
      <c r="E333">
        <v>8410.6648836990007</v>
      </c>
      <c r="F333">
        <v>132.27000000000001</v>
      </c>
      <c r="G333">
        <v>74.590358145683695</v>
      </c>
      <c r="H333">
        <f>(Table2[[#This Row],[1Y Return vs Nifty]]-AVERAGE(Table2[1Y Return vs Nifty]))/_xlfn.STDEV.P(Table2[1Y Return vs Nifty])</f>
        <v>0.61415139571194499</v>
      </c>
      <c r="I333">
        <v>-6.0286607648598904</v>
      </c>
      <c r="J333">
        <f>(Table2[[#This Row],[1M Return vs Nifty]]-AVERAGE(Table2[1M Return vs Nifty]))/_xlfn.STDEV.P(Table2[1M Return vs Nifty])</f>
        <v>-0.56374044543712964</v>
      </c>
      <c r="K333">
        <v>4.3157027740776996</v>
      </c>
      <c r="L333">
        <f>(Table2[[#This Row],[6M Return vs Nifty]]-AVERAGE(Table2[6M Return vs Nifty]))/_xlfn.STDEV.P(Table2[6M Return vs Nifty])</f>
        <v>-8.2539097498134664E-2</v>
      </c>
      <c r="M333">
        <v>0.95416449595003305</v>
      </c>
      <c r="N333">
        <f>(Table2[[#This Row],[1W Return vs Nifty]]-AVERAGE(Table2[1W Return vs Nifty]))/_xlfn.STDEV.P(Table2[1W Return vs Nifty])</f>
        <v>0.22789038495936018</v>
      </c>
      <c r="O333">
        <v>132.30000000000001</v>
      </c>
      <c r="P333">
        <v>134.77217668203599</v>
      </c>
      <c r="Q333">
        <v>117.81146998645301</v>
      </c>
      <c r="R333">
        <v>53.852364316878898</v>
      </c>
      <c r="S333" s="1">
        <f>(Table2[[#This Row],[Close Price]]-Table2[[#This Row],[20D EMA]])/Table2[[#This Row],[20D EMA]]</f>
        <v>-2.2675736961452105E-4</v>
      </c>
      <c r="T333" s="1">
        <f>(Table2[[#This Row],[Close Price]]-Table2[[#This Row],[50D EMA]])/Table2[[#This Row],[50D EMA]]</f>
        <v>-1.8565973657450763E-2</v>
      </c>
      <c r="U333" s="1">
        <f>(Table2[[#This Row],[Close Price]]-Table2[[#This Row],[200D EMA]])/Table2[[#This Row],[200D EMA]]</f>
        <v>0.12272599616327318</v>
      </c>
      <c r="V333">
        <v>0.466161386899826</v>
      </c>
      <c r="W333">
        <v>126.79</v>
      </c>
      <c r="X333">
        <v>132.38</v>
      </c>
      <c r="Y333">
        <v>120.5</v>
      </c>
      <c r="Z333">
        <v>134.5</v>
      </c>
      <c r="AA333">
        <v>120.5</v>
      </c>
      <c r="AB333">
        <v>137.19999999999999</v>
      </c>
      <c r="AC333" s="1">
        <f>(Table2[[#This Row],[Close Price]]/Table2[[#This Row],[Day Low]])-1</f>
        <v>4.3221074217209665E-2</v>
      </c>
      <c r="AD333" s="1">
        <f>(Table2[[#This Row],[Day High]]/Table2[[#This Row],[Close Price]])-1</f>
        <v>8.3163226733184992E-4</v>
      </c>
      <c r="AE333" s="1">
        <f>(Table2[[#This Row],[Close Price]]/Table2[[#This Row],[Current Week Low]])-1</f>
        <v>9.7676348547717895E-2</v>
      </c>
      <c r="AF333" s="1">
        <f>(Table2[[#This Row],[Current Week High]]/Table2[[#This Row],[Close Price]])-1</f>
        <v>1.6859454146820774E-2</v>
      </c>
      <c r="AG333" s="1">
        <f>(Table2[[#This Row],[Close Price]]/Table2[[#This Row],[Current Month Low]])-1</f>
        <v>9.7676348547717895E-2</v>
      </c>
      <c r="AH333" s="1">
        <f>(Table2[[#This Row],[Current Month High]]/Table2[[#This Row],[Close Price]])-1</f>
        <v>3.7272246163150946E-2</v>
      </c>
      <c r="AI333">
        <v>26.6841375057808</v>
      </c>
      <c r="AJ333">
        <v>108.250401284109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-0.05</v>
      </c>
      <c r="AM333" t="s">
        <v>3110</v>
      </c>
      <c r="AN333">
        <v>-4.84</v>
      </c>
      <c r="AO333" t="s">
        <v>3110</v>
      </c>
      <c r="AP333">
        <v>-1.1645818540160001E-3</v>
      </c>
      <c r="AQ333">
        <f>(Table2[[#This Row],[Sharpe Ratio]]-AVERAGE(Table2[Sharpe Ratio]))/_xlfn.STDEV.P(Table2[Sharpe Ratio])</f>
        <v>-0.73278127417472905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139</v>
      </c>
      <c r="AT333">
        <f>_xlfn.RANK.AVG(Table2[[#This Row],[6M Return vs Nifty Z-Score]],Table2[6M Return vs Nifty Z-Score])</f>
        <v>331</v>
      </c>
      <c r="AU333">
        <f>_xlfn.RANK.AVG(Table2[[#This Row],[Sharpe Ratio Z-Score]],Table2[Sharpe Ratio Z-Score])</f>
        <v>566</v>
      </c>
      <c r="AV333">
        <f>(Table2[[#This Row],[Rank 1Y]]+Table2[[#This Row],[Rank 6M]]+Table2[[#This Row],[Rank Sharpe]])/3</f>
        <v>345.33333333333331</v>
      </c>
    </row>
    <row r="334" spans="1:48" x14ac:dyDescent="0.3">
      <c r="A334" t="s">
        <v>1479</v>
      </c>
      <c r="B334" t="s">
        <v>1480</v>
      </c>
      <c r="C334" t="s">
        <v>622</v>
      </c>
      <c r="D334" t="s">
        <v>465</v>
      </c>
      <c r="E334">
        <v>6707.7891638599904</v>
      </c>
      <c r="F334">
        <v>2230.6</v>
      </c>
      <c r="G334">
        <v>31.328632998049098</v>
      </c>
      <c r="H334">
        <f>(Table2[[#This Row],[1Y Return vs Nifty]]-AVERAGE(Table2[1Y Return vs Nifty]))/_xlfn.STDEV.P(Table2[1Y Return vs Nifty])</f>
        <v>-3.872246917060037E-2</v>
      </c>
      <c r="I334">
        <v>25.966722379942102</v>
      </c>
      <c r="J334">
        <f>(Table2[[#This Row],[1M Return vs Nifty]]-AVERAGE(Table2[1M Return vs Nifty]))/_xlfn.STDEV.P(Table2[1M Return vs Nifty])</f>
        <v>2.461987361721186</v>
      </c>
      <c r="K334">
        <v>72.916988644408804</v>
      </c>
      <c r="L334">
        <f>(Table2[[#This Row],[6M Return vs Nifty]]-AVERAGE(Table2[6M Return vs Nifty]))/_xlfn.STDEV.P(Table2[6M Return vs Nifty])</f>
        <v>2.2126763562625067</v>
      </c>
      <c r="M334">
        <v>-1.81076307890135</v>
      </c>
      <c r="N334">
        <f>(Table2[[#This Row],[1W Return vs Nifty]]-AVERAGE(Table2[1W Return vs Nifty]))/_xlfn.STDEV.P(Table2[1W Return vs Nifty])</f>
        <v>-0.29611465641040086</v>
      </c>
      <c r="O334">
        <v>2098.83</v>
      </c>
      <c r="P334">
        <v>1832.5757406294999</v>
      </c>
      <c r="Q334">
        <v>1521.9458313181699</v>
      </c>
      <c r="R334">
        <v>57.866883472918303</v>
      </c>
      <c r="S334" s="1">
        <f>(Table2[[#This Row],[Close Price]]-Table2[[#This Row],[20D EMA]])/Table2[[#This Row],[20D EMA]]</f>
        <v>6.2782597923605049E-2</v>
      </c>
      <c r="T334" s="1">
        <f>(Table2[[#This Row],[Close Price]]-Table2[[#This Row],[50D EMA]])/Table2[[#This Row],[50D EMA]]</f>
        <v>0.21719389302500339</v>
      </c>
      <c r="U334" s="1">
        <f>(Table2[[#This Row],[Close Price]]-Table2[[#This Row],[200D EMA]])/Table2[[#This Row],[200D EMA]]</f>
        <v>0.46562377852046072</v>
      </c>
      <c r="V334">
        <v>1.9909994827709301</v>
      </c>
      <c r="W334">
        <v>2150</v>
      </c>
      <c r="X334">
        <v>2260.0500000000002</v>
      </c>
      <c r="Y334">
        <v>2205</v>
      </c>
      <c r="Z334">
        <v>2368.4499999999998</v>
      </c>
      <c r="AA334">
        <v>1937.15</v>
      </c>
      <c r="AB334">
        <v>2493</v>
      </c>
      <c r="AC334" s="1">
        <f>(Table2[[#This Row],[Close Price]]/Table2[[#This Row],[Day Low]])-1</f>
        <v>3.7488372093023248E-2</v>
      </c>
      <c r="AD334" s="1">
        <f>(Table2[[#This Row],[Day High]]/Table2[[#This Row],[Close Price]])-1</f>
        <v>1.3202725724020592E-2</v>
      </c>
      <c r="AE334" s="1">
        <f>(Table2[[#This Row],[Close Price]]/Table2[[#This Row],[Current Week Low]])-1</f>
        <v>1.1609977324263054E-2</v>
      </c>
      <c r="AF334" s="1">
        <f>(Table2[[#This Row],[Current Week High]]/Table2[[#This Row],[Close Price]])-1</f>
        <v>6.179951582533838E-2</v>
      </c>
      <c r="AG334" s="1">
        <f>(Table2[[#This Row],[Close Price]]/Table2[[#This Row],[Current Month Low]])-1</f>
        <v>0.15148542962599687</v>
      </c>
      <c r="AH334" s="1">
        <f>(Table2[[#This Row],[Current Month High]]/Table2[[#This Row],[Close Price]])-1</f>
        <v>0.11763651035595801</v>
      </c>
      <c r="AI334">
        <v>6.9980042490182104</v>
      </c>
      <c r="AJ334">
        <v>117.39678096570999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0.37</v>
      </c>
      <c r="AM334" t="s">
        <v>3111</v>
      </c>
      <c r="AN334">
        <v>12.67</v>
      </c>
      <c r="AO334" t="s">
        <v>3111</v>
      </c>
      <c r="AP334">
        <v>-9.3142343816813994E-2</v>
      </c>
      <c r="AQ334">
        <f>(Table2[[#This Row],[Sharpe Ratio]]-AVERAGE(Table2[Sharpe Ratio]))/_xlfn.STDEV.P(Table2[Sharpe Ratio])</f>
        <v>-1.7808352178612841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2.5589913745414075</v>
      </c>
      <c r="AS334">
        <f>_xlfn.RANK.AVG(Table2[[#This Row],[1Y Return vs Nifty Z-Score]],Table2[1Y Return vs Nifty Z-Score])</f>
        <v>301</v>
      </c>
      <c r="AT334">
        <f>_xlfn.RANK.AVG(Table2[[#This Row],[6M Return vs Nifty Z-Score]],Table2[6M Return vs Nifty Z-Score])</f>
        <v>24</v>
      </c>
      <c r="AU334">
        <f>_xlfn.RANK.AVG(Table2[[#This Row],[Sharpe Ratio Z-Score]],Table2[Sharpe Ratio Z-Score])</f>
        <v>714</v>
      </c>
      <c r="AV334">
        <f>(Table2[[#This Row],[Rank 1Y]]+Table2[[#This Row],[Rank 6M]]+Table2[[#This Row],[Rank Sharpe]])/3</f>
        <v>346.33333333333331</v>
      </c>
    </row>
    <row r="335" spans="1:48" x14ac:dyDescent="0.3">
      <c r="A335" t="s">
        <v>1162</v>
      </c>
      <c r="B335" t="s">
        <v>1163</v>
      </c>
      <c r="C335" t="s">
        <v>3075</v>
      </c>
      <c r="D335" t="s">
        <v>1164</v>
      </c>
      <c r="E335">
        <v>10243.281727760001</v>
      </c>
      <c r="F335">
        <v>689.2</v>
      </c>
      <c r="G335">
        <v>47.286379931113203</v>
      </c>
      <c r="H335">
        <f>(Table2[[#This Row],[1Y Return vs Nifty]]-AVERAGE(Table2[1Y Return vs Nifty]))/_xlfn.STDEV.P(Table2[1Y Return vs Nifty])</f>
        <v>0.20210001027175697</v>
      </c>
      <c r="I335">
        <v>14.2801179860774</v>
      </c>
      <c r="J335">
        <f>(Table2[[#This Row],[1M Return vs Nifty]]-AVERAGE(Table2[1M Return vs Nifty]))/_xlfn.STDEV.P(Table2[1M Return vs Nifty])</f>
        <v>1.3568127893229278</v>
      </c>
      <c r="K335">
        <v>31.3544010803496</v>
      </c>
      <c r="L335">
        <f>(Table2[[#This Row],[6M Return vs Nifty]]-AVERAGE(Table2[6M Return vs Nifty]))/_xlfn.STDEV.P(Table2[6M Return vs Nifty])</f>
        <v>0.82210339447251068</v>
      </c>
      <c r="M335">
        <v>4.5426965221008402</v>
      </c>
      <c r="N335">
        <f>(Table2[[#This Row],[1W Return vs Nifty]]-AVERAGE(Table2[1W Return vs Nifty]))/_xlfn.STDEV.P(Table2[1W Return vs Nifty])</f>
        <v>0.90798374072146881</v>
      </c>
      <c r="O335">
        <v>676.53</v>
      </c>
      <c r="P335">
        <v>646.33801869650097</v>
      </c>
      <c r="Q335">
        <v>568.27077787507596</v>
      </c>
      <c r="R335">
        <v>52.909723689381302</v>
      </c>
      <c r="S335" s="1">
        <f>(Table2[[#This Row],[Close Price]]-Table2[[#This Row],[20D EMA]])/Table2[[#This Row],[20D EMA]]</f>
        <v>1.8727920417424316E-2</v>
      </c>
      <c r="T335" s="1">
        <f>(Table2[[#This Row],[Close Price]]-Table2[[#This Row],[50D EMA]])/Table2[[#This Row],[50D EMA]]</f>
        <v>6.6315116956822018E-2</v>
      </c>
      <c r="U335" s="1">
        <f>(Table2[[#This Row],[Close Price]]-Table2[[#This Row],[200D EMA]])/Table2[[#This Row],[200D EMA]]</f>
        <v>0.21280211271308444</v>
      </c>
      <c r="V335">
        <v>1.3015427084867901</v>
      </c>
      <c r="W335">
        <v>675.25</v>
      </c>
      <c r="X335">
        <v>695.95</v>
      </c>
      <c r="Y335">
        <v>676.95</v>
      </c>
      <c r="Z335">
        <v>723.95</v>
      </c>
      <c r="AA335">
        <v>650.79999999999995</v>
      </c>
      <c r="AB335">
        <v>729.4</v>
      </c>
      <c r="AC335" s="1">
        <f>(Table2[[#This Row],[Close Price]]/Table2[[#This Row],[Day Low]])-1</f>
        <v>2.0659015179563145E-2</v>
      </c>
      <c r="AD335" s="1">
        <f>(Table2[[#This Row],[Day High]]/Table2[[#This Row],[Close Price]])-1</f>
        <v>9.7939640162507668E-3</v>
      </c>
      <c r="AE335" s="1">
        <f>(Table2[[#This Row],[Close Price]]/Table2[[#This Row],[Current Week Low]])-1</f>
        <v>1.8095871186941448E-2</v>
      </c>
      <c r="AF335" s="1">
        <f>(Table2[[#This Row],[Current Week High]]/Table2[[#This Row],[Close Price]])-1</f>
        <v>5.0420777713290788E-2</v>
      </c>
      <c r="AG335" s="1">
        <f>(Table2[[#This Row],[Close Price]]/Table2[[#This Row],[Current Month Low]])-1</f>
        <v>5.9004302397049901E-2</v>
      </c>
      <c r="AH335" s="1">
        <f>(Table2[[#This Row],[Current Month High]]/Table2[[#This Row],[Close Price]])-1</f>
        <v>5.8328496807893204E-2</v>
      </c>
      <c r="AI335">
        <v>5.94777222495952</v>
      </c>
      <c r="AJ335">
        <v>78.6145335680161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-0.03</v>
      </c>
      <c r="AM335" t="s">
        <v>3110</v>
      </c>
      <c r="AN335">
        <v>-3.09</v>
      </c>
      <c r="AO335" t="s">
        <v>3110</v>
      </c>
      <c r="AP335">
        <v>-5.8562782903453001E-2</v>
      </c>
      <c r="AQ335">
        <f>(Table2[[#This Row],[Sharpe Ratio]]-AVERAGE(Table2[Sharpe Ratio]))/_xlfn.STDEV.P(Table2[Sharpe Ratio])</f>
        <v>-1.3868133976646171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1.9021865371240472</v>
      </c>
      <c r="AS335">
        <f>_xlfn.RANK.AVG(Table2[[#This Row],[1Y Return vs Nifty Z-Score]],Table2[1Y Return vs Nifty Z-Score])</f>
        <v>243</v>
      </c>
      <c r="AT335">
        <f>_xlfn.RANK.AVG(Table2[[#This Row],[6M Return vs Nifty Z-Score]],Table2[6M Return vs Nifty Z-Score])</f>
        <v>128</v>
      </c>
      <c r="AU335">
        <f>_xlfn.RANK.AVG(Table2[[#This Row],[Sharpe Ratio Z-Score]],Table2[Sharpe Ratio Z-Score])</f>
        <v>671</v>
      </c>
      <c r="AV335">
        <f>(Table2[[#This Row],[Rank 1Y]]+Table2[[#This Row],[Rank 6M]]+Table2[[#This Row],[Rank Sharpe]])/3</f>
        <v>347.33333333333331</v>
      </c>
    </row>
    <row r="336" spans="1:48" x14ac:dyDescent="0.3">
      <c r="A336" t="s">
        <v>1499</v>
      </c>
      <c r="B336" t="s">
        <v>1500</v>
      </c>
      <c r="C336" t="s">
        <v>3079</v>
      </c>
      <c r="D336" t="s">
        <v>384</v>
      </c>
      <c r="E336">
        <v>6535.1270484500001</v>
      </c>
      <c r="F336">
        <v>336.05</v>
      </c>
      <c r="G336">
        <v>35.843420360166</v>
      </c>
      <c r="H336">
        <f>(Table2[[#This Row],[1Y Return vs Nifty]]-AVERAGE(Table2[1Y Return vs Nifty]))/_xlfn.STDEV.P(Table2[1Y Return vs Nifty])</f>
        <v>2.9411352681607886E-2</v>
      </c>
      <c r="I336">
        <v>2.0129165510395999</v>
      </c>
      <c r="J336">
        <f>(Table2[[#This Row],[1M Return vs Nifty]]-AVERAGE(Table2[1M Return vs Nifty]))/_xlfn.STDEV.P(Table2[1M Return vs Nifty])</f>
        <v>0.19673252617920065</v>
      </c>
      <c r="K336">
        <v>25.176229829834998</v>
      </c>
      <c r="L336">
        <f>(Table2[[#This Row],[6M Return vs Nifty]]-AVERAGE(Table2[6M Return vs Nifty]))/_xlfn.STDEV.P(Table2[6M Return vs Nifty])</f>
        <v>0.61539831671399692</v>
      </c>
      <c r="M336">
        <v>4.4032526174869497</v>
      </c>
      <c r="N336">
        <f>(Table2[[#This Row],[1W Return vs Nifty]]-AVERAGE(Table2[1W Return vs Nifty]))/_xlfn.STDEV.P(Table2[1W Return vs Nifty])</f>
        <v>0.88155653529642608</v>
      </c>
      <c r="O336">
        <v>340.52</v>
      </c>
      <c r="P336">
        <v>324.92117732492102</v>
      </c>
      <c r="Q336">
        <v>279.55031608272401</v>
      </c>
      <c r="R336">
        <v>44.450629173983899</v>
      </c>
      <c r="S336" s="1">
        <f>(Table2[[#This Row],[Close Price]]-Table2[[#This Row],[20D EMA]])/Table2[[#This Row],[20D EMA]]</f>
        <v>-1.3126982262422092E-2</v>
      </c>
      <c r="T336" s="1">
        <f>(Table2[[#This Row],[Close Price]]-Table2[[#This Row],[50D EMA]])/Table2[[#This Row],[50D EMA]]</f>
        <v>3.4250838208523961E-2</v>
      </c>
      <c r="U336" s="1">
        <f>(Table2[[#This Row],[Close Price]]-Table2[[#This Row],[200D EMA]])/Table2[[#This Row],[200D EMA]]</f>
        <v>0.20210917558239039</v>
      </c>
      <c r="V336">
        <v>1.1662476462073701</v>
      </c>
      <c r="W336">
        <v>330.1</v>
      </c>
      <c r="X336">
        <v>337.9</v>
      </c>
      <c r="Y336">
        <v>332.35</v>
      </c>
      <c r="Z336">
        <v>361.3</v>
      </c>
      <c r="AA336">
        <v>322.3</v>
      </c>
      <c r="AB336">
        <v>373.2</v>
      </c>
      <c r="AC336" s="1">
        <f>(Table2[[#This Row],[Close Price]]/Table2[[#This Row],[Day Low]])-1</f>
        <v>1.8024840957285626E-2</v>
      </c>
      <c r="AD336" s="1">
        <f>(Table2[[#This Row],[Day High]]/Table2[[#This Row],[Close Price]])-1</f>
        <v>5.5051331647075763E-3</v>
      </c>
      <c r="AE336" s="1">
        <f>(Table2[[#This Row],[Close Price]]/Table2[[#This Row],[Current Week Low]])-1</f>
        <v>1.1132841883556566E-2</v>
      </c>
      <c r="AF336" s="1">
        <f>(Table2[[#This Row],[Current Week High]]/Table2[[#This Row],[Close Price]])-1</f>
        <v>7.5137628329117634E-2</v>
      </c>
      <c r="AG336" s="1">
        <f>(Table2[[#This Row],[Close Price]]/Table2[[#This Row],[Current Month Low]])-1</f>
        <v>4.2662116040955711E-2</v>
      </c>
      <c r="AH336" s="1">
        <f>(Table2[[#This Row],[Current Month High]]/Table2[[#This Row],[Close Price]])-1</f>
        <v>0.11054902544264245</v>
      </c>
      <c r="AI336">
        <v>5.8123050751346801</v>
      </c>
      <c r="AJ336">
        <v>71.964895173086305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0.26</v>
      </c>
      <c r="AM336" t="s">
        <v>3111</v>
      </c>
      <c r="AN336">
        <v>-1.97</v>
      </c>
      <c r="AO336" t="s">
        <v>3110</v>
      </c>
      <c r="AP336">
        <v>-7.1580472271380001E-3</v>
      </c>
      <c r="AQ336">
        <f>(Table2[[#This Row],[Sharpe Ratio]]-AVERAGE(Table2[Sharpe Ratio]))/_xlfn.STDEV.P(Table2[Sharpe Ratio])</f>
        <v>-0.80107468430564721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0.92202404656558434</v>
      </c>
      <c r="AS336">
        <f>_xlfn.RANK.AVG(Table2[[#This Row],[1Y Return vs Nifty Z-Score]],Table2[1Y Return vs Nifty Z-Score])</f>
        <v>286</v>
      </c>
      <c r="AT336">
        <f>_xlfn.RANK.AVG(Table2[[#This Row],[6M Return vs Nifty Z-Score]],Table2[6M Return vs Nifty Z-Score])</f>
        <v>166</v>
      </c>
      <c r="AU336">
        <f>_xlfn.RANK.AVG(Table2[[#This Row],[Sharpe Ratio Z-Score]],Table2[Sharpe Ratio Z-Score])</f>
        <v>590</v>
      </c>
      <c r="AV336">
        <f>(Table2[[#This Row],[Rank 1Y]]+Table2[[#This Row],[Rank 6M]]+Table2[[#This Row],[Rank Sharpe]])/3</f>
        <v>347.33333333333331</v>
      </c>
    </row>
    <row r="337" spans="1:48" x14ac:dyDescent="0.3">
      <c r="A337" t="s">
        <v>99</v>
      </c>
      <c r="B337" t="s">
        <v>100</v>
      </c>
      <c r="C337" t="s">
        <v>3071</v>
      </c>
      <c r="D337" t="s">
        <v>101</v>
      </c>
      <c r="E337">
        <v>289188.88934607001</v>
      </c>
      <c r="F337">
        <v>1825.65</v>
      </c>
      <c r="G337">
        <v>63.7288001842794</v>
      </c>
      <c r="H337">
        <f>(Table2[[#This Row],[1Y Return vs Nifty]]-AVERAGE(Table2[1Y Return vs Nifty]))/_xlfn.STDEV.P(Table2[1Y Return vs Nifty])</f>
        <v>0.45023681993605208</v>
      </c>
      <c r="I337">
        <v>3.8266220705307399</v>
      </c>
      <c r="J337">
        <f>(Table2[[#This Row],[1M Return vs Nifty]]-AVERAGE(Table2[1M Return vs Nifty]))/_xlfn.STDEV.P(Table2[1M Return vs Nifty])</f>
        <v>0.36825037297243129</v>
      </c>
      <c r="K337">
        <v>-12.0775940960861</v>
      </c>
      <c r="L337">
        <f>(Table2[[#This Row],[6M Return vs Nifty]]-AVERAGE(Table2[6M Return vs Nifty]))/_xlfn.STDEV.P(Table2[6M Return vs Nifty])</f>
        <v>-0.63101494364489896</v>
      </c>
      <c r="M337">
        <v>-1.34741477029463</v>
      </c>
      <c r="N337">
        <f>(Table2[[#This Row],[1W Return vs Nifty]]-AVERAGE(Table2[1W Return vs Nifty]))/_xlfn.STDEV.P(Table2[1W Return vs Nifty])</f>
        <v>-0.20830156075160275</v>
      </c>
      <c r="O337">
        <v>1794.45</v>
      </c>
      <c r="P337">
        <v>1794.63395983493</v>
      </c>
      <c r="Q337">
        <v>1666.3890256899199</v>
      </c>
      <c r="R337">
        <v>58.873801378789899</v>
      </c>
      <c r="S337" s="1">
        <f>(Table2[[#This Row],[Close Price]]-Table2[[#This Row],[20D EMA]])/Table2[[#This Row],[20D EMA]]</f>
        <v>1.7386943074479671E-2</v>
      </c>
      <c r="T337" s="1">
        <f>(Table2[[#This Row],[Close Price]]-Table2[[#This Row],[50D EMA]])/Table2[[#This Row],[50D EMA]]</f>
        <v>1.7282655326506208E-2</v>
      </c>
      <c r="U337" s="1">
        <f>(Table2[[#This Row],[Close Price]]-Table2[[#This Row],[200D EMA]])/Table2[[#This Row],[200D EMA]]</f>
        <v>9.5572505492313137E-2</v>
      </c>
      <c r="V337">
        <v>2.0171724588590498</v>
      </c>
      <c r="W337">
        <v>1796</v>
      </c>
      <c r="X337">
        <v>1826.45</v>
      </c>
      <c r="Y337">
        <v>1667.5</v>
      </c>
      <c r="Z337">
        <v>1847.4</v>
      </c>
      <c r="AA337">
        <v>1667.5</v>
      </c>
      <c r="AB337">
        <v>1920</v>
      </c>
      <c r="AC337" s="1">
        <f>(Table2[[#This Row],[Close Price]]/Table2[[#This Row],[Day Low]])-1</f>
        <v>1.6508908685968882E-2</v>
      </c>
      <c r="AD337" s="1">
        <f>(Table2[[#This Row],[Day High]]/Table2[[#This Row],[Close Price]])-1</f>
        <v>4.3820009311756891E-4</v>
      </c>
      <c r="AE337" s="1">
        <f>(Table2[[#This Row],[Close Price]]/Table2[[#This Row],[Current Week Low]])-1</f>
        <v>9.4842578710644831E-2</v>
      </c>
      <c r="AF337" s="1">
        <f>(Table2[[#This Row],[Current Week High]]/Table2[[#This Row],[Close Price]])-1</f>
        <v>1.1913565031632656E-2</v>
      </c>
      <c r="AG337" s="1">
        <f>(Table2[[#This Row],[Close Price]]/Table2[[#This Row],[Current Month Low]])-1</f>
        <v>9.4842578710644831E-2</v>
      </c>
      <c r="AH337" s="1">
        <f>(Table2[[#This Row],[Current Month High]]/Table2[[#This Row],[Close Price]])-1</f>
        <v>5.1680223482047483E-2</v>
      </c>
      <c r="AI337">
        <v>20.8975143190791</v>
      </c>
      <c r="AJ337">
        <v>120.50150205382801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-7.0000000000000007E-2</v>
      </c>
      <c r="AM337" t="s">
        <v>3110</v>
      </c>
      <c r="AN337">
        <v>1.22</v>
      </c>
      <c r="AO337" t="s">
        <v>3111</v>
      </c>
      <c r="AP337">
        <v>6.5334911813118998E-2</v>
      </c>
      <c r="AQ337">
        <f>(Table2[[#This Row],[Sharpe Ratio]]-AVERAGE(Table2[Sharpe Ratio]))/_xlfn.STDEV.P(Table2[Sharpe Ratio])</f>
        <v>2.4956847559406119E-2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178</v>
      </c>
      <c r="AT337">
        <f>_xlfn.RANK.AVG(Table2[[#This Row],[6M Return vs Nifty Z-Score]],Table2[6M Return vs Nifty Z-Score])</f>
        <v>523</v>
      </c>
      <c r="AU337">
        <f>_xlfn.RANK.AVG(Table2[[#This Row],[Sharpe Ratio Z-Score]],Table2[Sharpe Ratio Z-Score])</f>
        <v>341</v>
      </c>
      <c r="AV337">
        <f>(Table2[[#This Row],[Rank 1Y]]+Table2[[#This Row],[Rank 6M]]+Table2[[#This Row],[Rank Sharpe]])/3</f>
        <v>347.33333333333331</v>
      </c>
    </row>
    <row r="338" spans="1:48" x14ac:dyDescent="0.3">
      <c r="A338" t="s">
        <v>1203</v>
      </c>
      <c r="B338" t="s">
        <v>1204</v>
      </c>
      <c r="C338" t="s">
        <v>3081</v>
      </c>
      <c r="D338" t="s">
        <v>1186</v>
      </c>
      <c r="E338">
        <v>9536.5333881000006</v>
      </c>
      <c r="F338">
        <v>495.9</v>
      </c>
      <c r="G338">
        <v>-0.3779413878101</v>
      </c>
      <c r="H338">
        <f>(Table2[[#This Row],[1Y Return vs Nifty]]-AVERAGE(Table2[1Y Return vs Nifty]))/_xlfn.STDEV.P(Table2[1Y Return vs Nifty])</f>
        <v>-0.51721457023314055</v>
      </c>
      <c r="I338">
        <v>-7.04964794412047</v>
      </c>
      <c r="J338">
        <f>(Table2[[#This Row],[1M Return vs Nifty]]-AVERAGE(Table2[1M Return vs Nifty]))/_xlfn.STDEV.P(Table2[1M Return vs Nifty])</f>
        <v>-0.66029279128840124</v>
      </c>
      <c r="K338">
        <v>26.8597715381377</v>
      </c>
      <c r="L338">
        <f>(Table2[[#This Row],[6M Return vs Nifty]]-AVERAGE(Table2[6M Return vs Nifty]))/_xlfn.STDEV.P(Table2[6M Return vs Nifty])</f>
        <v>0.67172511725314121</v>
      </c>
      <c r="M338">
        <v>-3.66767587523585</v>
      </c>
      <c r="N338">
        <f>(Table2[[#This Row],[1W Return vs Nifty]]-AVERAGE(Table2[1W Return vs Nifty]))/_xlfn.STDEV.P(Table2[1W Return vs Nifty])</f>
        <v>-0.64803406128508345</v>
      </c>
      <c r="O338">
        <v>515</v>
      </c>
      <c r="P338">
        <v>514.62381618779</v>
      </c>
      <c r="Q338">
        <v>444.29302209868501</v>
      </c>
      <c r="R338">
        <v>39.874904673991999</v>
      </c>
      <c r="S338" s="1">
        <f>(Table2[[#This Row],[Close Price]]-Table2[[#This Row],[20D EMA]])/Table2[[#This Row],[20D EMA]]</f>
        <v>-3.7087378640776741E-2</v>
      </c>
      <c r="T338" s="1">
        <f>(Table2[[#This Row],[Close Price]]-Table2[[#This Row],[50D EMA]])/Table2[[#This Row],[50D EMA]]</f>
        <v>-3.6383501110561822E-2</v>
      </c>
      <c r="U338" s="1">
        <f>(Table2[[#This Row],[Close Price]]-Table2[[#This Row],[200D EMA]])/Table2[[#This Row],[200D EMA]]</f>
        <v>0.11615527441223729</v>
      </c>
      <c r="V338">
        <v>1.0466122788544601</v>
      </c>
      <c r="W338">
        <v>483.25</v>
      </c>
      <c r="X338">
        <v>499.05</v>
      </c>
      <c r="Y338">
        <v>477.05</v>
      </c>
      <c r="Z338">
        <v>506.9</v>
      </c>
      <c r="AA338">
        <v>477</v>
      </c>
      <c r="AB338">
        <v>573.85</v>
      </c>
      <c r="AC338" s="1">
        <f>(Table2[[#This Row],[Close Price]]/Table2[[#This Row],[Day Low]])-1</f>
        <v>2.6176927056388966E-2</v>
      </c>
      <c r="AD338" s="1">
        <f>(Table2[[#This Row],[Day High]]/Table2[[#This Row],[Close Price]])-1</f>
        <v>6.3520871143376567E-3</v>
      </c>
      <c r="AE338" s="1">
        <f>(Table2[[#This Row],[Close Price]]/Table2[[#This Row],[Current Week Low]])-1</f>
        <v>3.951367781155013E-2</v>
      </c>
      <c r="AF338" s="1">
        <f>(Table2[[#This Row],[Current Week High]]/Table2[[#This Row],[Close Price]])-1</f>
        <v>2.2181891510385077E-2</v>
      </c>
      <c r="AG338" s="1">
        <f>(Table2[[#This Row],[Close Price]]/Table2[[#This Row],[Current Month Low]])-1</f>
        <v>3.9622641509433842E-2</v>
      </c>
      <c r="AH338" s="1">
        <f>(Table2[[#This Row],[Current Month High]]/Table2[[#This Row],[Close Price]])-1</f>
        <v>0.15718894938495676</v>
      </c>
      <c r="AI338">
        <v>19.029583375985201</v>
      </c>
      <c r="AJ338">
        <v>57.768087855297097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-0.04</v>
      </c>
      <c r="AM338" t="s">
        <v>3110</v>
      </c>
      <c r="AN338">
        <v>-9</v>
      </c>
      <c r="AO338" t="s">
        <v>3110</v>
      </c>
      <c r="AP338">
        <v>4.4550832924679998E-2</v>
      </c>
      <c r="AQ338">
        <f>(Table2[[#This Row],[Sharpe Ratio]]-AVERAGE(Table2[Sharpe Ratio]))/_xlfn.STDEV.P(Table2[Sharpe Ratio])</f>
        <v>-0.21187035262547568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-1.36568665817896</v>
      </c>
      <c r="AS338">
        <f>_xlfn.RANK.AVG(Table2[[#This Row],[1Y Return vs Nifty Z-Score]],Table2[1Y Return vs Nifty Z-Score])</f>
        <v>490</v>
      </c>
      <c r="AT338">
        <f>_xlfn.RANK.AVG(Table2[[#This Row],[6M Return vs Nifty Z-Score]],Table2[6M Return vs Nifty Z-Score])</f>
        <v>152</v>
      </c>
      <c r="AU338">
        <f>_xlfn.RANK.AVG(Table2[[#This Row],[Sharpe Ratio Z-Score]],Table2[Sharpe Ratio Z-Score])</f>
        <v>401</v>
      </c>
      <c r="AV338">
        <f>(Table2[[#This Row],[Rank 1Y]]+Table2[[#This Row],[Rank 6M]]+Table2[[#This Row],[Rank Sharpe]])/3</f>
        <v>347.66666666666669</v>
      </c>
    </row>
    <row r="339" spans="1:48" x14ac:dyDescent="0.3">
      <c r="A339" t="s">
        <v>1029</v>
      </c>
      <c r="B339" t="s">
        <v>1030</v>
      </c>
      <c r="C339" t="s">
        <v>3077</v>
      </c>
      <c r="D339" t="s">
        <v>732</v>
      </c>
      <c r="E339">
        <v>12849.803512</v>
      </c>
      <c r="F339">
        <v>9880</v>
      </c>
      <c r="G339">
        <v>-3.5284086422818199</v>
      </c>
      <c r="H339">
        <f>(Table2[[#This Row],[1Y Return vs Nifty]]-AVERAGE(Table2[1Y Return vs Nifty]))/_xlfn.STDEV.P(Table2[1Y Return vs Nifty])</f>
        <v>-0.56475908505758732</v>
      </c>
      <c r="I339">
        <v>13.9890385674668</v>
      </c>
      <c r="J339">
        <f>(Table2[[#This Row],[1M Return vs Nifty]]-AVERAGE(Table2[1M Return vs Nifty]))/_xlfn.STDEV.P(Table2[1M Return vs Nifty])</f>
        <v>1.3292860962686315</v>
      </c>
      <c r="K339">
        <v>18.483183695092801</v>
      </c>
      <c r="L339">
        <f>(Table2[[#This Row],[6M Return vs Nifty]]-AVERAGE(Table2[6M Return vs Nifty]))/_xlfn.STDEV.P(Table2[6M Return vs Nifty])</f>
        <v>0.39146690309253573</v>
      </c>
      <c r="M339">
        <v>3.57218194570188</v>
      </c>
      <c r="N339">
        <f>(Table2[[#This Row],[1W Return vs Nifty]]-AVERAGE(Table2[1W Return vs Nifty]))/_xlfn.STDEV.P(Table2[1W Return vs Nifty])</f>
        <v>0.72405323368703833</v>
      </c>
      <c r="O339">
        <v>9477.99</v>
      </c>
      <c r="P339">
        <v>8809.7359582886693</v>
      </c>
      <c r="Q339">
        <v>8005.3698433016898</v>
      </c>
      <c r="R339">
        <v>57.940102507300502</v>
      </c>
      <c r="S339" s="1">
        <f>(Table2[[#This Row],[Close Price]]-Table2[[#This Row],[20D EMA]])/Table2[[#This Row],[20D EMA]]</f>
        <v>4.241511122083904E-2</v>
      </c>
      <c r="T339" s="1">
        <f>(Table2[[#This Row],[Close Price]]-Table2[[#This Row],[50D EMA]])/Table2[[#This Row],[50D EMA]]</f>
        <v>0.12148650615395223</v>
      </c>
      <c r="U339" s="1">
        <f>(Table2[[#This Row],[Close Price]]-Table2[[#This Row],[200D EMA]])/Table2[[#This Row],[200D EMA]]</f>
        <v>0.23417158649663938</v>
      </c>
      <c r="V339">
        <v>1.9862729164594399</v>
      </c>
      <c r="W339">
        <v>9854.0499999999993</v>
      </c>
      <c r="X339">
        <v>10086.9</v>
      </c>
      <c r="Y339">
        <v>9856.9</v>
      </c>
      <c r="Z339">
        <v>10699</v>
      </c>
      <c r="AA339">
        <v>8760</v>
      </c>
      <c r="AB339">
        <v>10789.95</v>
      </c>
      <c r="AC339" s="1">
        <f>(Table2[[#This Row],[Close Price]]/Table2[[#This Row],[Day Low]])-1</f>
        <v>2.6334349835854809E-3</v>
      </c>
      <c r="AD339" s="1">
        <f>(Table2[[#This Row],[Day High]]/Table2[[#This Row],[Close Price]])-1</f>
        <v>2.0941295546558658E-2</v>
      </c>
      <c r="AE339" s="1">
        <f>(Table2[[#This Row],[Close Price]]/Table2[[#This Row],[Current Week Low]])-1</f>
        <v>2.3435360001624606E-3</v>
      </c>
      <c r="AF339" s="1">
        <f>(Table2[[#This Row],[Current Week High]]/Table2[[#This Row],[Close Price]])-1</f>
        <v>8.2894736842105354E-2</v>
      </c>
      <c r="AG339" s="1">
        <f>(Table2[[#This Row],[Close Price]]/Table2[[#This Row],[Current Month Low]])-1</f>
        <v>0.12785388127853881</v>
      </c>
      <c r="AH339" s="1">
        <f>(Table2[[#This Row],[Current Month High]]/Table2[[#This Row],[Close Price]])-1</f>
        <v>9.2100202429149958E-2</v>
      </c>
      <c r="AI339">
        <v>4.7929140626138098</v>
      </c>
      <c r="AJ339">
        <v>56.215104988469399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0.36</v>
      </c>
      <c r="AM339" t="s">
        <v>3111</v>
      </c>
      <c r="AN339">
        <v>12.68</v>
      </c>
      <c r="AO339" t="s">
        <v>3111</v>
      </c>
      <c r="AP339">
        <v>7.3462050135095006E-2</v>
      </c>
      <c r="AQ339">
        <f>(Table2[[#This Row],[Sharpe Ratio]]-AVERAGE(Table2[Sharpe Ratio]))/_xlfn.STDEV.P(Table2[Sharpe Ratio])</f>
        <v>0.11756270344746535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1.9976098514380833</v>
      </c>
      <c r="AS339">
        <f>_xlfn.RANK.AVG(Table2[[#This Row],[1Y Return vs Nifty Z-Score]],Table2[1Y Return vs Nifty Z-Score])</f>
        <v>512</v>
      </c>
      <c r="AT339">
        <f>_xlfn.RANK.AVG(Table2[[#This Row],[6M Return vs Nifty Z-Score]],Table2[6M Return vs Nifty Z-Score])</f>
        <v>218</v>
      </c>
      <c r="AU339">
        <f>_xlfn.RANK.AVG(Table2[[#This Row],[Sharpe Ratio Z-Score]],Table2[Sharpe Ratio Z-Score])</f>
        <v>316</v>
      </c>
      <c r="AV339">
        <f>(Table2[[#This Row],[Rank 1Y]]+Table2[[#This Row],[Rank 6M]]+Table2[[#This Row],[Rank Sharpe]])/3</f>
        <v>348.66666666666669</v>
      </c>
    </row>
    <row r="340" spans="1:48" x14ac:dyDescent="0.3">
      <c r="A340" t="s">
        <v>182</v>
      </c>
      <c r="B340" t="s">
        <v>183</v>
      </c>
      <c r="C340" t="s">
        <v>3063</v>
      </c>
      <c r="D340" t="s">
        <v>18</v>
      </c>
      <c r="E340">
        <v>139569.72154895999</v>
      </c>
      <c r="F340">
        <v>321.7</v>
      </c>
      <c r="G340">
        <v>61.6972520456439</v>
      </c>
      <c r="H340">
        <f>(Table2[[#This Row],[1Y Return vs Nifty]]-AVERAGE(Table2[1Y Return vs Nifty]))/_xlfn.STDEV.P(Table2[1Y Return vs Nifty])</f>
        <v>0.41957820240659327</v>
      </c>
      <c r="I340">
        <v>9.5696580314998201</v>
      </c>
      <c r="J340">
        <f>(Table2[[#This Row],[1M Return vs Nifty]]-AVERAGE(Table2[1M Return vs Nifty]))/_xlfn.STDEV.P(Table2[1M Return vs Nifty])</f>
        <v>0.91135571807711679</v>
      </c>
      <c r="K340">
        <v>-2.5192322248849899</v>
      </c>
      <c r="L340">
        <f>(Table2[[#This Row],[6M Return vs Nifty]]-AVERAGE(Table2[6M Return vs Nifty]))/_xlfn.STDEV.P(Table2[6M Return vs Nifty])</f>
        <v>-0.31121773283335485</v>
      </c>
      <c r="M340">
        <v>-4.1375504780935399</v>
      </c>
      <c r="N340">
        <f>(Table2[[#This Row],[1W Return vs Nifty]]-AVERAGE(Table2[1W Return vs Nifty]))/_xlfn.STDEV.P(Table2[1W Return vs Nifty])</f>
        <v>-0.73708401071179785</v>
      </c>
      <c r="O340">
        <v>329.74</v>
      </c>
      <c r="P340">
        <v>319.74603452662802</v>
      </c>
      <c r="Q340">
        <v>281.072472596176</v>
      </c>
      <c r="R340">
        <v>35.5647979404228</v>
      </c>
      <c r="S340" s="1">
        <f>(Table2[[#This Row],[Close Price]]-Table2[[#This Row],[20D EMA]])/Table2[[#This Row],[20D EMA]]</f>
        <v>-2.4382847091648025E-2</v>
      </c>
      <c r="T340" s="1">
        <f>(Table2[[#This Row],[Close Price]]-Table2[[#This Row],[50D EMA]])/Table2[[#This Row],[50D EMA]]</f>
        <v>6.1109920448731703E-3</v>
      </c>
      <c r="U340" s="1">
        <f>(Table2[[#This Row],[Close Price]]-Table2[[#This Row],[200D EMA]])/Table2[[#This Row],[200D EMA]]</f>
        <v>0.14454466859938503</v>
      </c>
      <c r="V340">
        <v>1.0379824933234201</v>
      </c>
      <c r="W340">
        <v>320.64999999999998</v>
      </c>
      <c r="X340">
        <v>327.45</v>
      </c>
      <c r="Y340">
        <v>321</v>
      </c>
      <c r="Z340">
        <v>336.8</v>
      </c>
      <c r="AA340">
        <v>321</v>
      </c>
      <c r="AB340">
        <v>351.9</v>
      </c>
      <c r="AC340" s="1">
        <f>(Table2[[#This Row],[Close Price]]/Table2[[#This Row],[Day Low]])-1</f>
        <v>3.2745984718540733E-3</v>
      </c>
      <c r="AD340" s="1">
        <f>(Table2[[#This Row],[Day High]]/Table2[[#This Row],[Close Price]])-1</f>
        <v>1.7873795461610165E-2</v>
      </c>
      <c r="AE340" s="1">
        <f>(Table2[[#This Row],[Close Price]]/Table2[[#This Row],[Current Week Low]])-1</f>
        <v>2.1806853582553298E-3</v>
      </c>
      <c r="AF340" s="1">
        <f>(Table2[[#This Row],[Current Week High]]/Table2[[#This Row],[Close Price]])-1</f>
        <v>4.6938141125272059E-2</v>
      </c>
      <c r="AG340" s="1">
        <f>(Table2[[#This Row],[Close Price]]/Table2[[#This Row],[Current Month Low]])-1</f>
        <v>2.1806853582553298E-3</v>
      </c>
      <c r="AH340" s="1">
        <f>(Table2[[#This Row],[Current Month High]]/Table2[[#This Row],[Close Price]])-1</f>
        <v>9.3876282250543897E-2</v>
      </c>
      <c r="AI340">
        <v>7.6934613077384597</v>
      </c>
      <c r="AJ340">
        <v>101.176648061547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-0.04</v>
      </c>
      <c r="AM340" t="s">
        <v>3110</v>
      </c>
      <c r="AN340">
        <v>-2.16</v>
      </c>
      <c r="AO340" t="s">
        <v>3110</v>
      </c>
      <c r="AP340">
        <v>2.6441800726158999E-2</v>
      </c>
      <c r="AQ340">
        <f>(Table2[[#This Row],[Sharpe Ratio]]-AVERAGE(Table2[Sharpe Ratio]))/_xlfn.STDEV.P(Table2[Sharpe Ratio])</f>
        <v>-0.41821634547191211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-0.13558416853335475</v>
      </c>
      <c r="AS340">
        <f>_xlfn.RANK.AVG(Table2[[#This Row],[1Y Return vs Nifty Z-Score]],Table2[1Y Return vs Nifty Z-Score])</f>
        <v>189</v>
      </c>
      <c r="AT340">
        <f>_xlfn.RANK.AVG(Table2[[#This Row],[6M Return vs Nifty Z-Score]],Table2[6M Return vs Nifty Z-Score])</f>
        <v>411</v>
      </c>
      <c r="AU340">
        <f>_xlfn.RANK.AVG(Table2[[#This Row],[Sharpe Ratio Z-Score]],Table2[Sharpe Ratio Z-Score])</f>
        <v>446</v>
      </c>
      <c r="AV340">
        <f>(Table2[[#This Row],[Rank 1Y]]+Table2[[#This Row],[Rank 6M]]+Table2[[#This Row],[Rank Sharpe]])/3</f>
        <v>348.66666666666669</v>
      </c>
    </row>
    <row r="341" spans="1:48" x14ac:dyDescent="0.3">
      <c r="A341" t="s">
        <v>1039</v>
      </c>
      <c r="B341" t="s">
        <v>1040</v>
      </c>
      <c r="C341" t="s">
        <v>3068</v>
      </c>
      <c r="D341" t="s">
        <v>46</v>
      </c>
      <c r="E341">
        <v>12426.757152599999</v>
      </c>
      <c r="F341">
        <v>484.4</v>
      </c>
      <c r="G341">
        <v>19.361118264193699</v>
      </c>
      <c r="H341">
        <f>(Table2[[#This Row],[1Y Return vs Nifty]]-AVERAGE(Table2[1Y Return vs Nifty]))/_xlfn.STDEV.P(Table2[1Y Return vs Nifty])</f>
        <v>-0.21932732417042886</v>
      </c>
      <c r="I341">
        <v>-7.0620283565008704</v>
      </c>
      <c r="J341">
        <f>(Table2[[#This Row],[1M Return vs Nifty]]-AVERAGE(Table2[1M Return vs Nifty]))/_xlfn.STDEV.P(Table2[1M Return vs Nifty])</f>
        <v>-0.66146357764323038</v>
      </c>
      <c r="K341">
        <v>8.3149146345836193</v>
      </c>
      <c r="L341">
        <f>(Table2[[#This Row],[6M Return vs Nifty]]-AVERAGE(Table2[6M Return vs Nifty]))/_xlfn.STDEV.P(Table2[6M Return vs Nifty])</f>
        <v>5.1263829788769436E-2</v>
      </c>
      <c r="M341">
        <v>1.0788771184925501</v>
      </c>
      <c r="N341">
        <f>(Table2[[#This Row],[1W Return vs Nifty]]-AVERAGE(Table2[1W Return vs Nifty]))/_xlfn.STDEV.P(Table2[1W Return vs Nifty])</f>
        <v>0.25152573929164701</v>
      </c>
      <c r="O341">
        <v>489.13</v>
      </c>
      <c r="P341">
        <v>489.46276795774799</v>
      </c>
      <c r="Q341">
        <v>437.131382073277</v>
      </c>
      <c r="R341">
        <v>48.714980893178499</v>
      </c>
      <c r="S341" s="1">
        <f>(Table2[[#This Row],[Close Price]]-Table2[[#This Row],[20D EMA]])/Table2[[#This Row],[20D EMA]]</f>
        <v>-9.670230817982987E-3</v>
      </c>
      <c r="T341" s="1">
        <f>(Table2[[#This Row],[Close Price]]-Table2[[#This Row],[50D EMA]])/Table2[[#This Row],[50D EMA]]</f>
        <v>-1.034352005745418E-2</v>
      </c>
      <c r="U341" s="1">
        <f>(Table2[[#This Row],[Close Price]]-Table2[[#This Row],[200D EMA]])/Table2[[#This Row],[200D EMA]]</f>
        <v>0.1081336638484566</v>
      </c>
      <c r="V341">
        <v>0.38390918269782598</v>
      </c>
      <c r="W341">
        <v>463.3</v>
      </c>
      <c r="X341">
        <v>486.8</v>
      </c>
      <c r="Y341">
        <v>481.05</v>
      </c>
      <c r="Z341">
        <v>520</v>
      </c>
      <c r="AA341">
        <v>462.1</v>
      </c>
      <c r="AB341">
        <v>520</v>
      </c>
      <c r="AC341" s="1">
        <f>(Table2[[#This Row],[Close Price]]/Table2[[#This Row],[Day Low]])-1</f>
        <v>4.5542844808978966E-2</v>
      </c>
      <c r="AD341" s="1">
        <f>(Table2[[#This Row],[Day High]]/Table2[[#This Row],[Close Price]])-1</f>
        <v>4.9545829892652105E-3</v>
      </c>
      <c r="AE341" s="1">
        <f>(Table2[[#This Row],[Close Price]]/Table2[[#This Row],[Current Week Low]])-1</f>
        <v>6.9639330630910656E-3</v>
      </c>
      <c r="AF341" s="1">
        <f>(Table2[[#This Row],[Current Week High]]/Table2[[#This Row],[Close Price]])-1</f>
        <v>7.3492981007431846E-2</v>
      </c>
      <c r="AG341" s="1">
        <f>(Table2[[#This Row],[Close Price]]/Table2[[#This Row],[Current Month Low]])-1</f>
        <v>4.8257952824063866E-2</v>
      </c>
      <c r="AH341" s="1">
        <f>(Table2[[#This Row],[Current Month High]]/Table2[[#This Row],[Close Price]])-1</f>
        <v>7.3492981007431846E-2</v>
      </c>
      <c r="AI341">
        <v>18.613289310771702</v>
      </c>
      <c r="AJ341">
        <v>56.272170267655497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-0.15</v>
      </c>
      <c r="AM341" t="s">
        <v>3110</v>
      </c>
      <c r="AN341">
        <v>-5.71</v>
      </c>
      <c r="AO341" t="s">
        <v>3110</v>
      </c>
      <c r="AP341">
        <v>4.4891702398017E-2</v>
      </c>
      <c r="AQ341">
        <f>(Table2[[#This Row],[Sharpe Ratio]]-AVERAGE(Table2[Sharpe Ratio]))/_xlfn.STDEV.P(Table2[Sharpe Ratio])</f>
        <v>-0.20798626599203815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352</v>
      </c>
      <c r="AT341">
        <f>_xlfn.RANK.AVG(Table2[[#This Row],[6M Return vs Nifty Z-Score]],Table2[6M Return vs Nifty Z-Score])</f>
        <v>297</v>
      </c>
      <c r="AU341">
        <f>_xlfn.RANK.AVG(Table2[[#This Row],[Sharpe Ratio Z-Score]],Table2[Sharpe Ratio Z-Score])</f>
        <v>400</v>
      </c>
      <c r="AV341">
        <f>(Table2[[#This Row],[Rank 1Y]]+Table2[[#This Row],[Rank 6M]]+Table2[[#This Row],[Rank Sharpe]])/3</f>
        <v>349.66666666666669</v>
      </c>
    </row>
    <row r="342" spans="1:48" x14ac:dyDescent="0.3">
      <c r="A342" t="s">
        <v>441</v>
      </c>
      <c r="B342" t="s">
        <v>442</v>
      </c>
      <c r="C342" t="s">
        <v>3065</v>
      </c>
      <c r="D342" t="s">
        <v>34</v>
      </c>
      <c r="E342">
        <v>50714.048161744002</v>
      </c>
      <c r="F342">
        <v>58.42</v>
      </c>
      <c r="G342">
        <v>51.954172386483101</v>
      </c>
      <c r="H342">
        <f>(Table2[[#This Row],[1Y Return vs Nifty]]-AVERAGE(Table2[1Y Return vs Nifty]))/_xlfn.STDEV.P(Table2[1Y Return vs Nifty])</f>
        <v>0.2725428714939373</v>
      </c>
      <c r="I342">
        <v>-6.9773544119113202</v>
      </c>
      <c r="J342">
        <f>(Table2[[#This Row],[1M Return vs Nifty]]-AVERAGE(Table2[1M Return vs Nifty]))/_xlfn.STDEV.P(Table2[1M Return vs Nifty])</f>
        <v>-0.65345616271317963</v>
      </c>
      <c r="K342">
        <v>-20.343220043040901</v>
      </c>
      <c r="L342">
        <f>(Table2[[#This Row],[6M Return vs Nifty]]-AVERAGE(Table2[6M Return vs Nifty]))/_xlfn.STDEV.P(Table2[6M Return vs Nifty])</f>
        <v>-0.9075606696873374</v>
      </c>
      <c r="M342">
        <v>-2.9727428676352599</v>
      </c>
      <c r="N342">
        <f>(Table2[[#This Row],[1W Return vs Nifty]]-AVERAGE(Table2[1W Return vs Nifty]))/_xlfn.STDEV.P(Table2[1W Return vs Nifty])</f>
        <v>-0.51633137123667128</v>
      </c>
      <c r="O342">
        <v>61.29</v>
      </c>
      <c r="P342">
        <v>62.593800119420997</v>
      </c>
      <c r="Q342">
        <v>57.280736749304197</v>
      </c>
      <c r="R342">
        <v>25.858633858513699</v>
      </c>
      <c r="S342" s="1">
        <f>(Table2[[#This Row],[Close Price]]-Table2[[#This Row],[20D EMA]])/Table2[[#This Row],[20D EMA]]</f>
        <v>-4.6826562245064408E-2</v>
      </c>
      <c r="T342" s="1">
        <f>(Table2[[#This Row],[Close Price]]-Table2[[#This Row],[50D EMA]])/Table2[[#This Row],[50D EMA]]</f>
        <v>-6.6680727347723207E-2</v>
      </c>
      <c r="U342" s="1">
        <f>(Table2[[#This Row],[Close Price]]-Table2[[#This Row],[200D EMA]])/Table2[[#This Row],[200D EMA]]</f>
        <v>1.9889116574773179E-2</v>
      </c>
      <c r="V342">
        <v>0.524549549492069</v>
      </c>
      <c r="W342">
        <v>57.36</v>
      </c>
      <c r="X342">
        <v>58.69</v>
      </c>
      <c r="Y342">
        <v>58.2</v>
      </c>
      <c r="Z342">
        <v>59.66</v>
      </c>
      <c r="AA342">
        <v>58.2</v>
      </c>
      <c r="AB342">
        <v>64.38</v>
      </c>
      <c r="AC342" s="1">
        <f>(Table2[[#This Row],[Close Price]]/Table2[[#This Row],[Day Low]])-1</f>
        <v>1.8479776847977636E-2</v>
      </c>
      <c r="AD342" s="1">
        <f>(Table2[[#This Row],[Day High]]/Table2[[#This Row],[Close Price]])-1</f>
        <v>4.621704895583667E-3</v>
      </c>
      <c r="AE342" s="1">
        <f>(Table2[[#This Row],[Close Price]]/Table2[[#This Row],[Current Week Low]])-1</f>
        <v>3.7800687285223233E-3</v>
      </c>
      <c r="AF342" s="1">
        <f>(Table2[[#This Row],[Current Week High]]/Table2[[#This Row],[Close Price]])-1</f>
        <v>2.1225607668606594E-2</v>
      </c>
      <c r="AG342" s="1">
        <f>(Table2[[#This Row],[Close Price]]/Table2[[#This Row],[Current Month Low]])-1</f>
        <v>3.7800687285223233E-3</v>
      </c>
      <c r="AH342" s="1">
        <f>(Table2[[#This Row],[Current Month High]]/Table2[[#This Row],[Close Price]])-1</f>
        <v>0.10201985621362542</v>
      </c>
      <c r="AI342">
        <v>30.074424898511499</v>
      </c>
      <c r="AJ342">
        <v>82.751159196290502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-0.13</v>
      </c>
      <c r="AM342" t="s">
        <v>3110</v>
      </c>
      <c r="AN342">
        <v>-8.9700000000000006</v>
      </c>
      <c r="AO342" t="s">
        <v>3110</v>
      </c>
      <c r="AP342">
        <v>0.10940663900536</v>
      </c>
      <c r="AQ342">
        <f>(Table2[[#This Row],[Sharpe Ratio]]-AVERAGE(Table2[Sharpe Ratio]))/_xlfn.STDEV.P(Table2[Sharpe Ratio])</f>
        <v>0.52713853260180088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219</v>
      </c>
      <c r="AT342">
        <f>_xlfn.RANK.AVG(Table2[[#This Row],[6M Return vs Nifty Z-Score]],Table2[6M Return vs Nifty Z-Score])</f>
        <v>624</v>
      </c>
      <c r="AU342">
        <f>_xlfn.RANK.AVG(Table2[[#This Row],[Sharpe Ratio Z-Score]],Table2[Sharpe Ratio Z-Score])</f>
        <v>209</v>
      </c>
      <c r="AV342">
        <f>(Table2[[#This Row],[Rank 1Y]]+Table2[[#This Row],[Rank 6M]]+Table2[[#This Row],[Rank Sharpe]])/3</f>
        <v>350.66666666666669</v>
      </c>
    </row>
    <row r="343" spans="1:48" x14ac:dyDescent="0.3">
      <c r="A343" t="s">
        <v>1680</v>
      </c>
      <c r="B343" t="s">
        <v>1681</v>
      </c>
      <c r="C343" t="s">
        <v>3070</v>
      </c>
      <c r="D343" t="s">
        <v>212</v>
      </c>
      <c r="E343">
        <v>4733.104257</v>
      </c>
      <c r="F343">
        <v>661.8</v>
      </c>
      <c r="G343">
        <v>26.490843782927801</v>
      </c>
      <c r="H343">
        <f>(Table2[[#This Row],[1Y Return vs Nifty]]-AVERAGE(Table2[1Y Return vs Nifty]))/_xlfn.STDEV.P(Table2[1Y Return vs Nifty])</f>
        <v>-0.11173079538932564</v>
      </c>
      <c r="I343">
        <v>-2.8096808696251001</v>
      </c>
      <c r="J343">
        <f>(Table2[[#This Row],[1M Return vs Nifty]]-AVERAGE(Table2[1M Return vs Nifty]))/_xlfn.STDEV.P(Table2[1M Return vs Nifty])</f>
        <v>-0.25932912035262923</v>
      </c>
      <c r="K343">
        <v>-16.908145388293999</v>
      </c>
      <c r="L343">
        <f>(Table2[[#This Row],[6M Return vs Nifty]]-AVERAGE(Table2[6M Return vs Nifty]))/_xlfn.STDEV.P(Table2[6M Return vs Nifty])</f>
        <v>-0.79263226371985707</v>
      </c>
      <c r="M343">
        <v>-2.6390000325609901</v>
      </c>
      <c r="N343">
        <f>(Table2[[#This Row],[1W Return vs Nifty]]-AVERAGE(Table2[1W Return vs Nifty]))/_xlfn.STDEV.P(Table2[1W Return vs Nifty])</f>
        <v>-0.4530809158936035</v>
      </c>
      <c r="O343">
        <v>694.71</v>
      </c>
      <c r="P343">
        <v>677.71043229111206</v>
      </c>
      <c r="Q343">
        <v>603.494837182222</v>
      </c>
      <c r="R343">
        <v>34.765055772720402</v>
      </c>
      <c r="S343" s="1">
        <f>(Table2[[#This Row],[Close Price]]-Table2[[#This Row],[20D EMA]])/Table2[[#This Row],[20D EMA]]</f>
        <v>-4.7372284838277955E-2</v>
      </c>
      <c r="T343" s="1">
        <f>(Table2[[#This Row],[Close Price]]-Table2[[#This Row],[50D EMA]])/Table2[[#This Row],[50D EMA]]</f>
        <v>-2.3476740998842612E-2</v>
      </c>
      <c r="U343" s="1">
        <f>(Table2[[#This Row],[Close Price]]-Table2[[#This Row],[200D EMA]])/Table2[[#This Row],[200D EMA]]</f>
        <v>9.6612529595133931E-2</v>
      </c>
      <c r="V343">
        <v>1.1183581964985501</v>
      </c>
      <c r="W343">
        <v>644.45000000000005</v>
      </c>
      <c r="X343">
        <v>675.3</v>
      </c>
      <c r="Y343">
        <v>658.35</v>
      </c>
      <c r="Z343">
        <v>692.55</v>
      </c>
      <c r="AA343">
        <v>658.35</v>
      </c>
      <c r="AB343">
        <v>767.45</v>
      </c>
      <c r="AC343" s="1">
        <f>(Table2[[#This Row],[Close Price]]/Table2[[#This Row],[Day Low]])-1</f>
        <v>2.6922181705330006E-2</v>
      </c>
      <c r="AD343" s="1">
        <f>(Table2[[#This Row],[Day High]]/Table2[[#This Row],[Close Price]])-1</f>
        <v>2.0398912058023466E-2</v>
      </c>
      <c r="AE343" s="1">
        <f>(Table2[[#This Row],[Close Price]]/Table2[[#This Row],[Current Week Low]])-1</f>
        <v>5.2403736614261565E-3</v>
      </c>
      <c r="AF343" s="1">
        <f>(Table2[[#This Row],[Current Week High]]/Table2[[#This Row],[Close Price]])-1</f>
        <v>4.6464188576609278E-2</v>
      </c>
      <c r="AG343" s="1">
        <f>(Table2[[#This Row],[Close Price]]/Table2[[#This Row],[Current Month Low]])-1</f>
        <v>5.2403736614261565E-3</v>
      </c>
      <c r="AH343" s="1">
        <f>(Table2[[#This Row],[Current Month High]]/Table2[[#This Row],[Close Price]])-1</f>
        <v>0.15964037473556991</v>
      </c>
      <c r="AI343">
        <v>17.504778709013301</v>
      </c>
      <c r="AJ343">
        <v>65.575167376749803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-0.02</v>
      </c>
      <c r="AM343" t="s">
        <v>3110</v>
      </c>
      <c r="AN343">
        <v>-12.96</v>
      </c>
      <c r="AO343" t="s">
        <v>3110</v>
      </c>
      <c r="AP343">
        <v>0.133129135164404</v>
      </c>
      <c r="AQ343">
        <f>(Table2[[#This Row],[Sharpe Ratio]]-AVERAGE(Table2[Sharpe Ratio]))/_xlfn.STDEV.P(Table2[Sharpe Ratio])</f>
        <v>0.79744795439042049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-0.81932514096499487</v>
      </c>
      <c r="AS343">
        <f>_xlfn.RANK.AVG(Table2[[#This Row],[1Y Return vs Nifty Z-Score]],Table2[1Y Return vs Nifty Z-Score])</f>
        <v>321</v>
      </c>
      <c r="AT343">
        <f>_xlfn.RANK.AVG(Table2[[#This Row],[6M Return vs Nifty Z-Score]],Table2[6M Return vs Nifty Z-Score])</f>
        <v>579</v>
      </c>
      <c r="AU343">
        <f>_xlfn.RANK.AVG(Table2[[#This Row],[Sharpe Ratio Z-Score]],Table2[Sharpe Ratio Z-Score])</f>
        <v>153</v>
      </c>
      <c r="AV343">
        <f>(Table2[[#This Row],[Rank 1Y]]+Table2[[#This Row],[Rank 6M]]+Table2[[#This Row],[Rank Sharpe]])/3</f>
        <v>351</v>
      </c>
    </row>
    <row r="344" spans="1:48" x14ac:dyDescent="0.3">
      <c r="A344" t="s">
        <v>318</v>
      </c>
      <c r="B344" t="s">
        <v>319</v>
      </c>
      <c r="C344" t="s">
        <v>3069</v>
      </c>
      <c r="D344" t="s">
        <v>286</v>
      </c>
      <c r="E344">
        <v>84392.331280459999</v>
      </c>
      <c r="F344">
        <v>868.3</v>
      </c>
      <c r="G344">
        <v>41.569907934465299</v>
      </c>
      <c r="H344">
        <f>(Table2[[#This Row],[1Y Return vs Nifty]]-AVERAGE(Table2[1Y Return vs Nifty]))/_xlfn.STDEV.P(Table2[1Y Return vs Nifty])</f>
        <v>0.11583125531092023</v>
      </c>
      <c r="I344">
        <v>-2.52029415447746</v>
      </c>
      <c r="J344">
        <f>(Table2[[#This Row],[1M Return vs Nifty]]-AVERAGE(Table2[1M Return vs Nifty]))/_xlfn.STDEV.P(Table2[1M Return vs Nifty])</f>
        <v>-0.23196250226646106</v>
      </c>
      <c r="K344">
        <v>-16.059547218030499</v>
      </c>
      <c r="L344">
        <f>(Table2[[#This Row],[6M Return vs Nifty]]-AVERAGE(Table2[6M Return vs Nifty]))/_xlfn.STDEV.P(Table2[6M Return vs Nifty])</f>
        <v>-0.76424043972251499</v>
      </c>
      <c r="M344">
        <v>-1.7993941461966101</v>
      </c>
      <c r="N344">
        <f>(Table2[[#This Row],[1W Return vs Nifty]]-AVERAGE(Table2[1W Return vs Nifty]))/_xlfn.STDEV.P(Table2[1W Return vs Nifty])</f>
        <v>-0.29396003286566025</v>
      </c>
      <c r="O344">
        <v>895.05</v>
      </c>
      <c r="P344">
        <v>888.19159034530696</v>
      </c>
      <c r="Q344">
        <v>786.38747694830101</v>
      </c>
      <c r="R344">
        <v>36.2719277253141</v>
      </c>
      <c r="S344" s="1">
        <f>(Table2[[#This Row],[Close Price]]-Table2[[#This Row],[20D EMA]])/Table2[[#This Row],[20D EMA]]</f>
        <v>-2.9886598514049494E-2</v>
      </c>
      <c r="T344" s="1">
        <f>(Table2[[#This Row],[Close Price]]-Table2[[#This Row],[50D EMA]])/Table2[[#This Row],[50D EMA]]</f>
        <v>-2.2395607616115403E-2</v>
      </c>
      <c r="U344" s="1">
        <f>(Table2[[#This Row],[Close Price]]-Table2[[#This Row],[200D EMA]])/Table2[[#This Row],[200D EMA]]</f>
        <v>0.10416305632125938</v>
      </c>
      <c r="V344">
        <v>0.60597511511628299</v>
      </c>
      <c r="W344">
        <v>852.3</v>
      </c>
      <c r="X344">
        <v>871.45</v>
      </c>
      <c r="Y344">
        <v>860.5</v>
      </c>
      <c r="Z344">
        <v>882.7</v>
      </c>
      <c r="AA344">
        <v>845.9</v>
      </c>
      <c r="AB344">
        <v>934.95</v>
      </c>
      <c r="AC344" s="1">
        <f>(Table2[[#This Row],[Close Price]]/Table2[[#This Row],[Day Low]])-1</f>
        <v>1.8772732605889964E-2</v>
      </c>
      <c r="AD344" s="1">
        <f>(Table2[[#This Row],[Day High]]/Table2[[#This Row],[Close Price]])-1</f>
        <v>3.6277784175977601E-3</v>
      </c>
      <c r="AE344" s="1">
        <f>(Table2[[#This Row],[Close Price]]/Table2[[#This Row],[Current Week Low]])-1</f>
        <v>9.064497385241177E-3</v>
      </c>
      <c r="AF344" s="1">
        <f>(Table2[[#This Row],[Current Week High]]/Table2[[#This Row],[Close Price]])-1</f>
        <v>1.6584129909017697E-2</v>
      </c>
      <c r="AG344" s="1">
        <f>(Table2[[#This Row],[Close Price]]/Table2[[#This Row],[Current Month Low]])-1</f>
        <v>2.6480671474169437E-2</v>
      </c>
      <c r="AH344" s="1">
        <f>(Table2[[#This Row],[Current Month High]]/Table2[[#This Row],[Close Price]])-1</f>
        <v>7.6759184613612863E-2</v>
      </c>
      <c r="AI344">
        <v>12.5480962499282</v>
      </c>
      <c r="AJ344">
        <v>71.219272369714801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-0.05</v>
      </c>
      <c r="AM344" t="s">
        <v>3110</v>
      </c>
      <c r="AN344">
        <v>-8.4600000000000009</v>
      </c>
      <c r="AO344" t="s">
        <v>3110</v>
      </c>
      <c r="AP344">
        <v>0.10380186916301699</v>
      </c>
      <c r="AQ344">
        <f>(Table2[[#This Row],[Sharpe Ratio]]-AVERAGE(Table2[Sharpe Ratio]))/_xlfn.STDEV.P(Table2[Sharpe Ratio])</f>
        <v>0.4632741700496989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-0.71105754949401723</v>
      </c>
      <c r="AS344">
        <f>_xlfn.RANK.AVG(Table2[[#This Row],[1Y Return vs Nifty Z-Score]],Table2[1Y Return vs Nifty Z-Score])</f>
        <v>266</v>
      </c>
      <c r="AT344">
        <f>_xlfn.RANK.AVG(Table2[[#This Row],[6M Return vs Nifty Z-Score]],Table2[6M Return vs Nifty Z-Score])</f>
        <v>574</v>
      </c>
      <c r="AU344">
        <f>_xlfn.RANK.AVG(Table2[[#This Row],[Sharpe Ratio Z-Score]],Table2[Sharpe Ratio Z-Score])</f>
        <v>222</v>
      </c>
      <c r="AV344">
        <f>(Table2[[#This Row],[Rank 1Y]]+Table2[[#This Row],[Rank 6M]]+Table2[[#This Row],[Rank Sharpe]])/3</f>
        <v>354</v>
      </c>
    </row>
    <row r="345" spans="1:48" x14ac:dyDescent="0.3">
      <c r="A345" t="s">
        <v>526</v>
      </c>
      <c r="B345" t="s">
        <v>527</v>
      </c>
      <c r="C345" t="s">
        <v>3079</v>
      </c>
      <c r="D345" t="s">
        <v>304</v>
      </c>
      <c r="E345">
        <v>38842.010215980001</v>
      </c>
      <c r="F345">
        <v>2847.8</v>
      </c>
      <c r="G345">
        <v>21.5012111845136</v>
      </c>
      <c r="H345">
        <f>(Table2[[#This Row],[1Y Return vs Nifty]]-AVERAGE(Table2[1Y Return vs Nifty]))/_xlfn.STDEV.P(Table2[1Y Return vs Nifty])</f>
        <v>-0.18703062931304817</v>
      </c>
      <c r="I345">
        <v>9.1781570976861993</v>
      </c>
      <c r="J345">
        <f>(Table2[[#This Row],[1M Return vs Nifty]]-AVERAGE(Table2[1M Return vs Nifty]))/_xlfn.STDEV.P(Table2[1M Return vs Nifty])</f>
        <v>0.87433239953746156</v>
      </c>
      <c r="K345">
        <v>15.027201178790399</v>
      </c>
      <c r="L345">
        <f>(Table2[[#This Row],[6M Return vs Nifty]]-AVERAGE(Table2[6M Return vs Nifty]))/_xlfn.STDEV.P(Table2[6M Return vs Nifty])</f>
        <v>0.27583897602514507</v>
      </c>
      <c r="M345">
        <v>5.46112090892261E-2</v>
      </c>
      <c r="N345">
        <f>(Table2[[#This Row],[1W Return vs Nifty]]-AVERAGE(Table2[1W Return vs Nifty]))/_xlfn.STDEV.P(Table2[1W Return vs Nifty])</f>
        <v>5.7408358021950025E-2</v>
      </c>
      <c r="O345">
        <v>2944.96</v>
      </c>
      <c r="P345">
        <v>2761.6745365985498</v>
      </c>
      <c r="Q345">
        <v>2429.11022117524</v>
      </c>
      <c r="R345">
        <v>34.6112174209523</v>
      </c>
      <c r="S345" s="1">
        <f>(Table2[[#This Row],[Close Price]]-Table2[[#This Row],[20D EMA]])/Table2[[#This Row],[20D EMA]]</f>
        <v>-3.2991959143757424E-2</v>
      </c>
      <c r="T345" s="1">
        <f>(Table2[[#This Row],[Close Price]]-Table2[[#This Row],[50D EMA]])/Table2[[#This Row],[50D EMA]]</f>
        <v>3.118595701994915E-2</v>
      </c>
      <c r="U345" s="1">
        <f>(Table2[[#This Row],[Close Price]]-Table2[[#This Row],[200D EMA]])/Table2[[#This Row],[200D EMA]]</f>
        <v>0.17236343381001124</v>
      </c>
      <c r="V345">
        <v>1.0947478293033801</v>
      </c>
      <c r="W345">
        <v>2818.15</v>
      </c>
      <c r="X345">
        <v>2898.95</v>
      </c>
      <c r="Y345">
        <v>2840</v>
      </c>
      <c r="Z345">
        <v>3088.45</v>
      </c>
      <c r="AA345">
        <v>2840</v>
      </c>
      <c r="AB345">
        <v>3169</v>
      </c>
      <c r="AC345" s="1">
        <f>(Table2[[#This Row],[Close Price]]/Table2[[#This Row],[Day Low]])-1</f>
        <v>1.0521086528396228E-2</v>
      </c>
      <c r="AD345" s="1">
        <f>(Table2[[#This Row],[Day High]]/Table2[[#This Row],[Close Price]])-1</f>
        <v>1.7961233232670626E-2</v>
      </c>
      <c r="AE345" s="1">
        <f>(Table2[[#This Row],[Close Price]]/Table2[[#This Row],[Current Week Low]])-1</f>
        <v>2.7464788732394219E-3</v>
      </c>
      <c r="AF345" s="1">
        <f>(Table2[[#This Row],[Current Week High]]/Table2[[#This Row],[Close Price]])-1</f>
        <v>8.450382751597707E-2</v>
      </c>
      <c r="AG345" s="1">
        <f>(Table2[[#This Row],[Close Price]]/Table2[[#This Row],[Current Month Low]])-1</f>
        <v>2.7464788732394219E-3</v>
      </c>
      <c r="AH345" s="1">
        <f>(Table2[[#This Row],[Current Month High]]/Table2[[#This Row],[Close Price]])-1</f>
        <v>0.11278881943956742</v>
      </c>
      <c r="AI345">
        <v>5.08513919055593</v>
      </c>
      <c r="AJ345">
        <v>56.913911075266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0.2</v>
      </c>
      <c r="AM345" t="s">
        <v>3111</v>
      </c>
      <c r="AN345">
        <v>-2.4700000000000002</v>
      </c>
      <c r="AO345" t="s">
        <v>3110</v>
      </c>
      <c r="AP345">
        <v>1.4449240306692E-2</v>
      </c>
      <c r="AQ345">
        <f>(Table2[[#This Row],[Sharpe Ratio]]-AVERAGE(Table2[Sharpe Ratio]))/_xlfn.STDEV.P(Table2[Sharpe Ratio])</f>
        <v>-0.5548673138614818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0.46568179041002672</v>
      </c>
      <c r="AS345">
        <f>_xlfn.RANK.AVG(Table2[[#This Row],[1Y Return vs Nifty Z-Score]],Table2[1Y Return vs Nifty Z-Score])</f>
        <v>341</v>
      </c>
      <c r="AT345">
        <f>_xlfn.RANK.AVG(Table2[[#This Row],[6M Return vs Nifty Z-Score]],Table2[6M Return vs Nifty Z-Score])</f>
        <v>244</v>
      </c>
      <c r="AU345">
        <f>_xlfn.RANK.AVG(Table2[[#This Row],[Sharpe Ratio Z-Score]],Table2[Sharpe Ratio Z-Score])</f>
        <v>480</v>
      </c>
      <c r="AV345">
        <f>(Table2[[#This Row],[Rank 1Y]]+Table2[[#This Row],[Rank 6M]]+Table2[[#This Row],[Rank Sharpe]])/3</f>
        <v>355</v>
      </c>
    </row>
    <row r="346" spans="1:48" x14ac:dyDescent="0.3">
      <c r="A346" t="s">
        <v>81</v>
      </c>
      <c r="B346" t="s">
        <v>82</v>
      </c>
      <c r="C346" t="s">
        <v>3074</v>
      </c>
      <c r="D346" t="s">
        <v>83</v>
      </c>
      <c r="E346">
        <v>320778.86587059998</v>
      </c>
      <c r="F346">
        <v>4929.5</v>
      </c>
      <c r="G346">
        <v>17.554605863073999</v>
      </c>
      <c r="H346">
        <f>(Table2[[#This Row],[1Y Return vs Nifty]]-AVERAGE(Table2[1Y Return vs Nifty]))/_xlfn.STDEV.P(Table2[1Y Return vs Nifty])</f>
        <v>-0.24658986927819726</v>
      </c>
      <c r="I346">
        <v>-1.0685508384497799</v>
      </c>
      <c r="J346">
        <f>(Table2[[#This Row],[1M Return vs Nifty]]-AVERAGE(Table2[1M Return vs Nifty]))/_xlfn.STDEV.P(Table2[1M Return vs Nifty])</f>
        <v>-9.4674566057614692E-2</v>
      </c>
      <c r="K346">
        <v>20.4807042381494</v>
      </c>
      <c r="L346">
        <f>(Table2[[#This Row],[6M Return vs Nifty]]-AVERAGE(Table2[6M Return vs Nifty]))/_xlfn.STDEV.P(Table2[6M Return vs Nifty])</f>
        <v>0.45829859526072403</v>
      </c>
      <c r="M346">
        <v>2.2886654552620702</v>
      </c>
      <c r="N346">
        <f>(Table2[[#This Row],[1W Return vs Nifty]]-AVERAGE(Table2[1W Return vs Nifty]))/_xlfn.STDEV.P(Table2[1W Return vs Nifty])</f>
        <v>0.48080306041339155</v>
      </c>
      <c r="O346">
        <v>4967</v>
      </c>
      <c r="P346">
        <v>4873.1790957032099</v>
      </c>
      <c r="Q346">
        <v>4415.2787208396703</v>
      </c>
      <c r="R346">
        <v>44.441223307231603</v>
      </c>
      <c r="S346" s="1">
        <f>(Table2[[#This Row],[Close Price]]-Table2[[#This Row],[20D EMA]])/Table2[[#This Row],[20D EMA]]</f>
        <v>-7.5498288705456006E-3</v>
      </c>
      <c r="T346" s="1">
        <f>(Table2[[#This Row],[Close Price]]-Table2[[#This Row],[50D EMA]])/Table2[[#This Row],[50D EMA]]</f>
        <v>1.1557322887322054E-2</v>
      </c>
      <c r="U346" s="1">
        <f>(Table2[[#This Row],[Close Price]]-Table2[[#This Row],[200D EMA]])/Table2[[#This Row],[200D EMA]]</f>
        <v>0.11646405848248201</v>
      </c>
      <c r="V346">
        <v>0.80516640519589999</v>
      </c>
      <c r="W346">
        <v>4913.3</v>
      </c>
      <c r="X346">
        <v>5020</v>
      </c>
      <c r="Y346">
        <v>4905.5</v>
      </c>
      <c r="Z346">
        <v>5048</v>
      </c>
      <c r="AA346">
        <v>4801</v>
      </c>
      <c r="AB346">
        <v>5063.8999999999996</v>
      </c>
      <c r="AC346" s="1">
        <f>(Table2[[#This Row],[Close Price]]/Table2[[#This Row],[Day Low]])-1</f>
        <v>3.2971729794639693E-3</v>
      </c>
      <c r="AD346" s="1">
        <f>(Table2[[#This Row],[Day High]]/Table2[[#This Row],[Close Price]])-1</f>
        <v>1.8358859924941573E-2</v>
      </c>
      <c r="AE346" s="1">
        <f>(Table2[[#This Row],[Close Price]]/Table2[[#This Row],[Current Week Low]])-1</f>
        <v>4.892467638365039E-3</v>
      </c>
      <c r="AF346" s="1">
        <f>(Table2[[#This Row],[Current Week High]]/Table2[[#This Row],[Close Price]])-1</f>
        <v>2.4038949183487146E-2</v>
      </c>
      <c r="AG346" s="1">
        <f>(Table2[[#This Row],[Close Price]]/Table2[[#This Row],[Current Month Low]])-1</f>
        <v>2.6765257238075435E-2</v>
      </c>
      <c r="AH346" s="1">
        <f>(Table2[[#This Row],[Current Month High]]/Table2[[#This Row],[Close Price]])-1</f>
        <v>2.7264428441018396E-2</v>
      </c>
      <c r="AI346">
        <v>4.0927041365830199</v>
      </c>
      <c r="AJ346">
        <v>43.610454708199001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-0.03</v>
      </c>
      <c r="AM346" t="s">
        <v>3110</v>
      </c>
      <c r="AN346">
        <v>-2.8</v>
      </c>
      <c r="AO346" t="s">
        <v>3110</v>
      </c>
      <c r="AP346">
        <v>1.0345662332357E-2</v>
      </c>
      <c r="AQ346">
        <f>(Table2[[#This Row],[Sharpe Ratio]]-AVERAGE(Table2[Sharpe Ratio]))/_xlfn.STDEV.P(Table2[Sharpe Ratio])</f>
        <v>-0.60162612802969995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-3.7889076913963371E-3</v>
      </c>
      <c r="AS346">
        <f>_xlfn.RANK.AVG(Table2[[#This Row],[1Y Return vs Nifty Z-Score]],Table2[1Y Return vs Nifty Z-Score])</f>
        <v>367</v>
      </c>
      <c r="AT346">
        <f>_xlfn.RANK.AVG(Table2[[#This Row],[6M Return vs Nifty Z-Score]],Table2[6M Return vs Nifty Z-Score])</f>
        <v>205</v>
      </c>
      <c r="AU346">
        <f>_xlfn.RANK.AVG(Table2[[#This Row],[Sharpe Ratio Z-Score]],Table2[Sharpe Ratio Z-Score])</f>
        <v>496</v>
      </c>
      <c r="AV346">
        <f>(Table2[[#This Row],[Rank 1Y]]+Table2[[#This Row],[Rank 6M]]+Table2[[#This Row],[Rank Sharpe]])/3</f>
        <v>356</v>
      </c>
    </row>
    <row r="347" spans="1:48" x14ac:dyDescent="0.3">
      <c r="A347" t="s">
        <v>618</v>
      </c>
      <c r="B347" t="s">
        <v>619</v>
      </c>
      <c r="C347" t="s">
        <v>3080</v>
      </c>
      <c r="D347" t="s">
        <v>166</v>
      </c>
      <c r="E347">
        <v>29925.329894495</v>
      </c>
      <c r="F347">
        <v>888.65</v>
      </c>
      <c r="G347">
        <v>52.697135583524499</v>
      </c>
      <c r="H347">
        <f>(Table2[[#This Row],[1Y Return vs Nifty]]-AVERAGE(Table2[1Y Return vs Nifty]))/_xlfn.STDEV.P(Table2[1Y Return vs Nifty])</f>
        <v>0.28375512094221039</v>
      </c>
      <c r="I347">
        <v>8.0112393604475404E-2</v>
      </c>
      <c r="J347">
        <f>(Table2[[#This Row],[1M Return vs Nifty]]-AVERAGE(Table2[1M Return vs Nifty]))/_xlfn.STDEV.P(Table2[1M Return vs Nifty])</f>
        <v>1.3951802520551461E-2</v>
      </c>
      <c r="K347">
        <v>-3.6505782785244398</v>
      </c>
      <c r="L347">
        <f>(Table2[[#This Row],[6M Return vs Nifty]]-AVERAGE(Table2[6M Return vs Nifty]))/_xlfn.STDEV.P(Table2[6M Return vs Nifty])</f>
        <v>-0.34906954439812032</v>
      </c>
      <c r="M347">
        <v>1.0465023597718599</v>
      </c>
      <c r="N347">
        <f>(Table2[[#This Row],[1W Return vs Nifty]]-AVERAGE(Table2[1W Return vs Nifty]))/_xlfn.STDEV.P(Table2[1W Return vs Nifty])</f>
        <v>0.24539012223712683</v>
      </c>
      <c r="O347">
        <v>890.22</v>
      </c>
      <c r="P347">
        <v>873.90184247580498</v>
      </c>
      <c r="Q347">
        <v>787.12837440931105</v>
      </c>
      <c r="R347">
        <v>48.607857186019203</v>
      </c>
      <c r="S347" s="1">
        <f>(Table2[[#This Row],[Close Price]]-Table2[[#This Row],[20D EMA]])/Table2[[#This Row],[20D EMA]]</f>
        <v>-1.7636089955292511E-3</v>
      </c>
      <c r="T347" s="1">
        <f>(Table2[[#This Row],[Close Price]]-Table2[[#This Row],[50D EMA]])/Table2[[#This Row],[50D EMA]]</f>
        <v>1.6876217450706787E-2</v>
      </c>
      <c r="U347" s="1">
        <f>(Table2[[#This Row],[Close Price]]-Table2[[#This Row],[200D EMA]])/Table2[[#This Row],[200D EMA]]</f>
        <v>0.12897721501511661</v>
      </c>
      <c r="V347">
        <v>0.75208836017049496</v>
      </c>
      <c r="W347">
        <v>870.95</v>
      </c>
      <c r="X347">
        <v>900.65</v>
      </c>
      <c r="Y347">
        <v>864.8</v>
      </c>
      <c r="Z347">
        <v>939.8</v>
      </c>
      <c r="AA347">
        <v>862.05</v>
      </c>
      <c r="AB347">
        <v>966.75</v>
      </c>
      <c r="AC347" s="1">
        <f>(Table2[[#This Row],[Close Price]]/Table2[[#This Row],[Day Low]])-1</f>
        <v>2.0322636201848487E-2</v>
      </c>
      <c r="AD347" s="1">
        <f>(Table2[[#This Row],[Day High]]/Table2[[#This Row],[Close Price]])-1</f>
        <v>1.3503629100320769E-2</v>
      </c>
      <c r="AE347" s="1">
        <f>(Table2[[#This Row],[Close Price]]/Table2[[#This Row],[Current Week Low]])-1</f>
        <v>2.757863089731738E-2</v>
      </c>
      <c r="AF347" s="1">
        <f>(Table2[[#This Row],[Current Week High]]/Table2[[#This Row],[Close Price]])-1</f>
        <v>5.7559219040117071E-2</v>
      </c>
      <c r="AG347" s="1">
        <f>(Table2[[#This Row],[Close Price]]/Table2[[#This Row],[Current Month Low]])-1</f>
        <v>3.085667884693466E-2</v>
      </c>
      <c r="AH347" s="1">
        <f>(Table2[[#This Row],[Current Month High]]/Table2[[#This Row],[Close Price]])-1</f>
        <v>8.7886119394587237E-2</v>
      </c>
      <c r="AI347">
        <v>10.122358175750801</v>
      </c>
      <c r="AJ347">
        <v>85.859003514575093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0.08</v>
      </c>
      <c r="AM347" t="s">
        <v>3111</v>
      </c>
      <c r="AN347">
        <v>-0.7</v>
      </c>
      <c r="AO347" t="s">
        <v>3110</v>
      </c>
      <c r="AP347">
        <v>3.5068109390274001E-2</v>
      </c>
      <c r="AQ347">
        <f>(Table2[[#This Row],[Sharpe Ratio]]-AVERAGE(Table2[Sharpe Ratio]))/_xlfn.STDEV.P(Table2[Sharpe Ratio])</f>
        <v>-0.31992262075027827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-0.12589511944850992</v>
      </c>
      <c r="AS347">
        <f>_xlfn.RANK.AVG(Table2[[#This Row],[1Y Return vs Nifty Z-Score]],Table2[1Y Return vs Nifty Z-Score])</f>
        <v>215</v>
      </c>
      <c r="AT347">
        <f>_xlfn.RANK.AVG(Table2[[#This Row],[6M Return vs Nifty Z-Score]],Table2[6M Return vs Nifty Z-Score])</f>
        <v>425</v>
      </c>
      <c r="AU347">
        <f>_xlfn.RANK.AVG(Table2[[#This Row],[Sharpe Ratio Z-Score]],Table2[Sharpe Ratio Z-Score])</f>
        <v>429</v>
      </c>
      <c r="AV347">
        <f>(Table2[[#This Row],[Rank 1Y]]+Table2[[#This Row],[Rank 6M]]+Table2[[#This Row],[Rank Sharpe]])/3</f>
        <v>356.33333333333331</v>
      </c>
    </row>
    <row r="348" spans="1:48" x14ac:dyDescent="0.3">
      <c r="A348" t="s">
        <v>1427</v>
      </c>
      <c r="B348" t="s">
        <v>1428</v>
      </c>
      <c r="C348" t="s">
        <v>3070</v>
      </c>
      <c r="D348" t="s">
        <v>212</v>
      </c>
      <c r="E348">
        <v>7237.4789785499997</v>
      </c>
      <c r="F348">
        <v>522.29999999999995</v>
      </c>
      <c r="G348">
        <v>4.9809245710744401</v>
      </c>
      <c r="H348">
        <f>(Table2[[#This Row],[1Y Return vs Nifty]]-AVERAGE(Table2[1Y Return vs Nifty]))/_xlfn.STDEV.P(Table2[1Y Return vs Nifty])</f>
        <v>-0.43634254032622061</v>
      </c>
      <c r="I348">
        <v>-1.61440217360591</v>
      </c>
      <c r="J348">
        <f>(Table2[[#This Row],[1M Return vs Nifty]]-AVERAGE(Table2[1M Return vs Nifty]))/_xlfn.STDEV.P(Table2[1M Return vs Nifty])</f>
        <v>-0.1462944374584895</v>
      </c>
      <c r="K348">
        <v>23.293231426297201</v>
      </c>
      <c r="L348">
        <f>(Table2[[#This Row],[6M Return vs Nifty]]-AVERAGE(Table2[6M Return vs Nifty]))/_xlfn.STDEV.P(Table2[6M Return vs Nifty])</f>
        <v>0.55239822888217815</v>
      </c>
      <c r="M348">
        <v>6.0871593883161799</v>
      </c>
      <c r="N348">
        <f>(Table2[[#This Row],[1W Return vs Nifty]]-AVERAGE(Table2[1W Return vs Nifty]))/_xlfn.STDEV.P(Table2[1W Return vs Nifty])</f>
        <v>1.2006880905447113</v>
      </c>
      <c r="O348">
        <v>512.9</v>
      </c>
      <c r="P348">
        <v>500.09077434740601</v>
      </c>
      <c r="Q348">
        <v>443.74713583835199</v>
      </c>
      <c r="R348">
        <v>58.580272614217002</v>
      </c>
      <c r="S348" s="1">
        <f>(Table2[[#This Row],[Close Price]]-Table2[[#This Row],[20D EMA]])/Table2[[#This Row],[20D EMA]]</f>
        <v>1.8327159290309959E-2</v>
      </c>
      <c r="T348" s="1">
        <f>(Table2[[#This Row],[Close Price]]-Table2[[#This Row],[50D EMA]])/Table2[[#This Row],[50D EMA]]</f>
        <v>4.4410388657091099E-2</v>
      </c>
      <c r="U348" s="1">
        <f>(Table2[[#This Row],[Close Price]]-Table2[[#This Row],[200D EMA]])/Table2[[#This Row],[200D EMA]]</f>
        <v>0.17702168153320355</v>
      </c>
      <c r="V348">
        <v>0.58034822941449804</v>
      </c>
      <c r="W348">
        <v>520.20000000000005</v>
      </c>
      <c r="X348">
        <v>544.85</v>
      </c>
      <c r="Y348">
        <v>502.5</v>
      </c>
      <c r="Z348">
        <v>534</v>
      </c>
      <c r="AA348">
        <v>480</v>
      </c>
      <c r="AB348">
        <v>534</v>
      </c>
      <c r="AC348" s="1">
        <f>(Table2[[#This Row],[Close Price]]/Table2[[#This Row],[Day Low]])-1</f>
        <v>4.0369088811993414E-3</v>
      </c>
      <c r="AD348" s="1">
        <f>(Table2[[#This Row],[Day High]]/Table2[[#This Row],[Close Price]])-1</f>
        <v>4.3174420830940141E-2</v>
      </c>
      <c r="AE348" s="1">
        <f>(Table2[[#This Row],[Close Price]]/Table2[[#This Row],[Current Week Low]])-1</f>
        <v>3.9402985074626695E-2</v>
      </c>
      <c r="AF348" s="1">
        <f>(Table2[[#This Row],[Current Week High]]/Table2[[#This Row],[Close Price]])-1</f>
        <v>2.2400919012062204E-2</v>
      </c>
      <c r="AG348" s="1">
        <f>(Table2[[#This Row],[Close Price]]/Table2[[#This Row],[Current Month Low]])-1</f>
        <v>8.8125000000000009E-2</v>
      </c>
      <c r="AH348" s="1">
        <f>(Table2[[#This Row],[Current Month High]]/Table2[[#This Row],[Close Price]])-1</f>
        <v>2.2400919012062204E-2</v>
      </c>
      <c r="AI348">
        <v>8.4403142364437702</v>
      </c>
      <c r="AJ348">
        <v>47.533568904593601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0.2</v>
      </c>
      <c r="AM348" t="s">
        <v>3111</v>
      </c>
      <c r="AN348">
        <v>-3.55</v>
      </c>
      <c r="AO348" t="s">
        <v>3110</v>
      </c>
      <c r="AP348">
        <v>3.3701834859901997E-2</v>
      </c>
      <c r="AQ348">
        <f>(Table2[[#This Row],[Sharpe Ratio]]-AVERAGE(Table2[Sharpe Ratio]))/_xlfn.STDEV.P(Table2[Sharpe Ratio])</f>
        <v>-0.3354908339700568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0.83495850767212254</v>
      </c>
      <c r="AS348">
        <f>_xlfn.RANK.AVG(Table2[[#This Row],[1Y Return vs Nifty Z-Score]],Table2[1Y Return vs Nifty Z-Score])</f>
        <v>454</v>
      </c>
      <c r="AT348">
        <f>_xlfn.RANK.AVG(Table2[[#This Row],[6M Return vs Nifty Z-Score]],Table2[6M Return vs Nifty Z-Score])</f>
        <v>180</v>
      </c>
      <c r="AU348">
        <f>_xlfn.RANK.AVG(Table2[[#This Row],[Sharpe Ratio Z-Score]],Table2[Sharpe Ratio Z-Score])</f>
        <v>435</v>
      </c>
      <c r="AV348">
        <f>(Table2[[#This Row],[Rank 1Y]]+Table2[[#This Row],[Rank 6M]]+Table2[[#This Row],[Rank Sharpe]])/3</f>
        <v>356.33333333333331</v>
      </c>
    </row>
    <row r="349" spans="1:48" x14ac:dyDescent="0.3">
      <c r="A349" t="s">
        <v>1256</v>
      </c>
      <c r="B349" t="s">
        <v>1257</v>
      </c>
      <c r="C349" t="s">
        <v>3071</v>
      </c>
      <c r="D349" t="s">
        <v>201</v>
      </c>
      <c r="E349">
        <v>8818.546770678</v>
      </c>
      <c r="F349">
        <v>222.87</v>
      </c>
      <c r="G349">
        <v>10.0886181914333</v>
      </c>
      <c r="H349">
        <f>(Table2[[#This Row],[1Y Return vs Nifty]]-AVERAGE(Table2[1Y Return vs Nifty]))/_xlfn.STDEV.P(Table2[1Y Return vs Nifty])</f>
        <v>-0.35926101703560498</v>
      </c>
      <c r="I349">
        <v>18.828336790917501</v>
      </c>
      <c r="J349">
        <f>(Table2[[#This Row],[1M Return vs Nifty]]-AVERAGE(Table2[1M Return vs Nifty]))/_xlfn.STDEV.P(Table2[1M Return vs Nifty])</f>
        <v>1.7869270982706795</v>
      </c>
      <c r="K349">
        <v>-6.5810799332344398</v>
      </c>
      <c r="L349">
        <f>(Table2[[#This Row],[6M Return vs Nifty]]-AVERAGE(Table2[6M Return vs Nifty]))/_xlfn.STDEV.P(Table2[6M Return vs Nifty])</f>
        <v>-0.44711628798066977</v>
      </c>
      <c r="M349">
        <v>11.351503765401199</v>
      </c>
      <c r="N349">
        <f>(Table2[[#This Row],[1W Return vs Nifty]]-AVERAGE(Table2[1W Return vs Nifty]))/_xlfn.STDEV.P(Table2[1W Return vs Nifty])</f>
        <v>2.1983789589022225</v>
      </c>
      <c r="O349">
        <v>205.85</v>
      </c>
      <c r="P349">
        <v>197.845497464532</v>
      </c>
      <c r="Q349">
        <v>195.71688909260601</v>
      </c>
      <c r="R349">
        <v>62.286517895244899</v>
      </c>
      <c r="S349" s="1">
        <f>(Table2[[#This Row],[Close Price]]-Table2[[#This Row],[20D EMA]])/Table2[[#This Row],[20D EMA]]</f>
        <v>8.2681564245810107E-2</v>
      </c>
      <c r="T349" s="1">
        <f>(Table2[[#This Row],[Close Price]]-Table2[[#This Row],[50D EMA]])/Table2[[#This Row],[50D EMA]]</f>
        <v>0.12648507474856321</v>
      </c>
      <c r="U349" s="1">
        <f>(Table2[[#This Row],[Close Price]]-Table2[[#This Row],[200D EMA]])/Table2[[#This Row],[200D EMA]]</f>
        <v>0.13873667741850396</v>
      </c>
      <c r="V349">
        <v>1.91780915879261</v>
      </c>
      <c r="W349">
        <v>213.2</v>
      </c>
      <c r="X349">
        <v>225</v>
      </c>
      <c r="Y349">
        <v>220.44</v>
      </c>
      <c r="Z349">
        <v>237.66</v>
      </c>
      <c r="AA349">
        <v>190.1</v>
      </c>
      <c r="AB349">
        <v>237.66</v>
      </c>
      <c r="AC349" s="1">
        <f>(Table2[[#This Row],[Close Price]]/Table2[[#This Row],[Day Low]])-1</f>
        <v>4.5356472795497371E-2</v>
      </c>
      <c r="AD349" s="1">
        <f>(Table2[[#This Row],[Day High]]/Table2[[#This Row],[Close Price]])-1</f>
        <v>9.557140934176811E-3</v>
      </c>
      <c r="AE349" s="1">
        <f>(Table2[[#This Row],[Close Price]]/Table2[[#This Row],[Current Week Low]])-1</f>
        <v>1.1023407729994661E-2</v>
      </c>
      <c r="AF349" s="1">
        <f>(Table2[[#This Row],[Current Week High]]/Table2[[#This Row],[Close Price]])-1</f>
        <v>6.6361556064073124E-2</v>
      </c>
      <c r="AG349" s="1">
        <f>(Table2[[#This Row],[Close Price]]/Table2[[#This Row],[Current Month Low]])-1</f>
        <v>0.1723829563387691</v>
      </c>
      <c r="AH349" s="1">
        <f>(Table2[[#This Row],[Current Month High]]/Table2[[#This Row],[Close Price]])-1</f>
        <v>6.6361556064073124E-2</v>
      </c>
      <c r="AI349">
        <v>36.247014067061798</v>
      </c>
      <c r="AJ349">
        <v>56.497057805468998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0.27</v>
      </c>
      <c r="AM349" t="s">
        <v>3111</v>
      </c>
      <c r="AN349">
        <v>17.079999999999998</v>
      </c>
      <c r="AO349" t="s">
        <v>3111</v>
      </c>
      <c r="AP349">
        <v>0.113338982620875</v>
      </c>
      <c r="AQ349">
        <f>(Table2[[#This Row],[Sharpe Ratio]]-AVERAGE(Table2[Sharpe Ratio]))/_xlfn.STDEV.P(Table2[Sharpe Ratio])</f>
        <v>0.5719461920427652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3.7508749441993925</v>
      </c>
      <c r="AS349">
        <f>_xlfn.RANK.AVG(Table2[[#This Row],[1Y Return vs Nifty Z-Score]],Table2[1Y Return vs Nifty Z-Score])</f>
        <v>410</v>
      </c>
      <c r="AT349">
        <f>_xlfn.RANK.AVG(Table2[[#This Row],[6M Return vs Nifty Z-Score]],Table2[6M Return vs Nifty Z-Score])</f>
        <v>460</v>
      </c>
      <c r="AU349">
        <f>_xlfn.RANK.AVG(Table2[[#This Row],[Sharpe Ratio Z-Score]],Table2[Sharpe Ratio Z-Score])</f>
        <v>202</v>
      </c>
      <c r="AV349">
        <f>(Table2[[#This Row],[Rank 1Y]]+Table2[[#This Row],[Rank 6M]]+Table2[[#This Row],[Rank Sharpe]])/3</f>
        <v>357.33333333333331</v>
      </c>
    </row>
    <row r="350" spans="1:48" x14ac:dyDescent="0.3">
      <c r="A350" t="s">
        <v>1144</v>
      </c>
      <c r="B350" t="s">
        <v>1145</v>
      </c>
      <c r="C350" t="s">
        <v>3079</v>
      </c>
      <c r="D350" t="s">
        <v>539</v>
      </c>
      <c r="E350">
        <v>10493.89227036</v>
      </c>
      <c r="F350">
        <v>664.2</v>
      </c>
      <c r="G350">
        <v>32.487512273916501</v>
      </c>
      <c r="H350">
        <f>(Table2[[#This Row],[1Y Return vs Nifty]]-AVERAGE(Table2[1Y Return vs Nifty]))/_xlfn.STDEV.P(Table2[1Y Return vs Nifty])</f>
        <v>-2.1233522782404729E-2</v>
      </c>
      <c r="I350">
        <v>14.996220068299399</v>
      </c>
      <c r="J350">
        <f>(Table2[[#This Row],[1M Return vs Nifty]]-AVERAGE(Table2[1M Return vs Nifty]))/_xlfn.STDEV.P(Table2[1M Return vs Nifty])</f>
        <v>1.4245328717215999</v>
      </c>
      <c r="K350">
        <v>28.685249588231901</v>
      </c>
      <c r="L350">
        <f>(Table2[[#This Row],[6M Return vs Nifty]]-AVERAGE(Table2[6M Return vs Nifty]))/_xlfn.STDEV.P(Table2[6M Return vs Nifty])</f>
        <v>0.73280072797852402</v>
      </c>
      <c r="M350">
        <v>11.4703844010702</v>
      </c>
      <c r="N350">
        <f>(Table2[[#This Row],[1W Return vs Nifty]]-AVERAGE(Table2[1W Return vs Nifty]))/_xlfn.STDEV.P(Table2[1W Return vs Nifty])</f>
        <v>2.2209090435881285</v>
      </c>
      <c r="O350">
        <v>625.66999999999996</v>
      </c>
      <c r="P350">
        <v>579.33207665204395</v>
      </c>
      <c r="Q350">
        <v>515.416943787577</v>
      </c>
      <c r="R350">
        <v>58.095777974434498</v>
      </c>
      <c r="S350" s="1">
        <f>(Table2[[#This Row],[Close Price]]-Table2[[#This Row],[20D EMA]])/Table2[[#This Row],[20D EMA]]</f>
        <v>6.1581984113030973E-2</v>
      </c>
      <c r="T350" s="1">
        <f>(Table2[[#This Row],[Close Price]]-Table2[[#This Row],[50D EMA]])/Table2[[#This Row],[50D EMA]]</f>
        <v>0.1464927055971201</v>
      </c>
      <c r="U350" s="1">
        <f>(Table2[[#This Row],[Close Price]]-Table2[[#This Row],[200D EMA]])/Table2[[#This Row],[200D EMA]]</f>
        <v>0.2886654348595537</v>
      </c>
      <c r="V350">
        <v>2.0013991205702499</v>
      </c>
      <c r="W350">
        <v>642.04999999999995</v>
      </c>
      <c r="X350">
        <v>670.7</v>
      </c>
      <c r="Y350">
        <v>661</v>
      </c>
      <c r="Z350">
        <v>726</v>
      </c>
      <c r="AA350">
        <v>600.04999999999995</v>
      </c>
      <c r="AB350">
        <v>726</v>
      </c>
      <c r="AC350" s="1">
        <f>(Table2[[#This Row],[Close Price]]/Table2[[#This Row],[Day Low]])-1</f>
        <v>3.4498870804454684E-2</v>
      </c>
      <c r="AD350" s="1">
        <f>(Table2[[#This Row],[Day High]]/Table2[[#This Row],[Close Price]])-1</f>
        <v>9.7862089732008162E-3</v>
      </c>
      <c r="AE350" s="1">
        <f>(Table2[[#This Row],[Close Price]]/Table2[[#This Row],[Current Week Low]])-1</f>
        <v>4.8411497730711517E-3</v>
      </c>
      <c r="AF350" s="1">
        <f>(Table2[[#This Row],[Current Week High]]/Table2[[#This Row],[Close Price]])-1</f>
        <v>9.304426377597097E-2</v>
      </c>
      <c r="AG350" s="1">
        <f>(Table2[[#This Row],[Close Price]]/Table2[[#This Row],[Current Month Low]])-1</f>
        <v>0.10690775768685956</v>
      </c>
      <c r="AH350" s="1">
        <f>(Table2[[#This Row],[Current Month High]]/Table2[[#This Row],[Close Price]])-1</f>
        <v>9.304426377597097E-2</v>
      </c>
      <c r="AI350">
        <v>4.0860215053763298</v>
      </c>
      <c r="AJ350">
        <v>71.734580819894106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0.31</v>
      </c>
      <c r="AM350" t="s">
        <v>3111</v>
      </c>
      <c r="AN350">
        <v>10.95</v>
      </c>
      <c r="AO350" t="s">
        <v>3111</v>
      </c>
      <c r="AP350">
        <v>-3.2598300354660999E-2</v>
      </c>
      <c r="AQ350">
        <f>(Table2[[#This Row],[Sharpe Ratio]]-AVERAGE(Table2[Sharpe Ratio]))/_xlfn.STDEV.P(Table2[Sharpe Ratio])</f>
        <v>-1.0909573369132299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3.2660517835926175</v>
      </c>
      <c r="AS350">
        <f>_xlfn.RANK.AVG(Table2[[#This Row],[1Y Return vs Nifty Z-Score]],Table2[1Y Return vs Nifty Z-Score])</f>
        <v>299</v>
      </c>
      <c r="AT350">
        <f>_xlfn.RANK.AVG(Table2[[#This Row],[6M Return vs Nifty Z-Score]],Table2[6M Return vs Nifty Z-Score])</f>
        <v>143</v>
      </c>
      <c r="AU350">
        <f>_xlfn.RANK.AVG(Table2[[#This Row],[Sharpe Ratio Z-Score]],Table2[Sharpe Ratio Z-Score])</f>
        <v>630</v>
      </c>
      <c r="AV350">
        <f>(Table2[[#This Row],[Rank 1Y]]+Table2[[#This Row],[Rank 6M]]+Table2[[#This Row],[Rank Sharpe]])/3</f>
        <v>357.33333333333331</v>
      </c>
    </row>
    <row r="351" spans="1:48" x14ac:dyDescent="0.3">
      <c r="A351" t="s">
        <v>566</v>
      </c>
      <c r="B351" t="s">
        <v>567</v>
      </c>
      <c r="C351" t="s">
        <v>3077</v>
      </c>
      <c r="D351" t="s">
        <v>568</v>
      </c>
      <c r="E351">
        <v>34527.243502860001</v>
      </c>
      <c r="F351">
        <v>1269.6500000000001</v>
      </c>
      <c r="G351">
        <v>-5.6485777265012098</v>
      </c>
      <c r="H351">
        <f>(Table2[[#This Row],[1Y Return vs Nifty]]-AVERAGE(Table2[1Y Return vs Nifty]))/_xlfn.STDEV.P(Table2[1Y Return vs Nifty])</f>
        <v>-0.59675510415980948</v>
      </c>
      <c r="I351">
        <v>-0.95093381019480805</v>
      </c>
      <c r="J351">
        <f>(Table2[[#This Row],[1M Return vs Nifty]]-AVERAGE(Table2[1M Return vs Nifty]))/_xlfn.STDEV.P(Table2[1M Return vs Nifty])</f>
        <v>-8.3551801520750243E-2</v>
      </c>
      <c r="K351">
        <v>2.33938689674167</v>
      </c>
      <c r="L351">
        <f>(Table2[[#This Row],[6M Return vs Nifty]]-AVERAGE(Table2[6M Return vs Nifty]))/_xlfn.STDEV.P(Table2[6M Return vs Nifty])</f>
        <v>-0.14866133829327333</v>
      </c>
      <c r="M351">
        <v>-2.6437988777386501</v>
      </c>
      <c r="N351">
        <f>(Table2[[#This Row],[1W Return vs Nifty]]-AVERAGE(Table2[1W Return vs Nifty]))/_xlfn.STDEV.P(Table2[1W Return vs Nifty])</f>
        <v>-0.45399038603261133</v>
      </c>
      <c r="O351">
        <v>1313.15</v>
      </c>
      <c r="P351">
        <v>1269.2409648775799</v>
      </c>
      <c r="Q351">
        <v>1172.4838741603101</v>
      </c>
      <c r="R351">
        <v>31.023800559637699</v>
      </c>
      <c r="S351" s="1">
        <f>(Table2[[#This Row],[Close Price]]-Table2[[#This Row],[20D EMA]])/Table2[[#This Row],[20D EMA]]</f>
        <v>-3.312645166203404E-2</v>
      </c>
      <c r="T351" s="1">
        <f>(Table2[[#This Row],[Close Price]]-Table2[[#This Row],[50D EMA]])/Table2[[#This Row],[50D EMA]]</f>
        <v>3.2226750769867883E-4</v>
      </c>
      <c r="U351" s="1">
        <f>(Table2[[#This Row],[Close Price]]-Table2[[#This Row],[200D EMA]])/Table2[[#This Row],[200D EMA]]</f>
        <v>8.287203600926013E-2</v>
      </c>
      <c r="V351">
        <v>0.73137518013605796</v>
      </c>
      <c r="W351">
        <v>1226.25</v>
      </c>
      <c r="X351">
        <v>1284.9000000000001</v>
      </c>
      <c r="Y351">
        <v>1266</v>
      </c>
      <c r="Z351">
        <v>1357.5</v>
      </c>
      <c r="AA351">
        <v>1266</v>
      </c>
      <c r="AB351">
        <v>1430</v>
      </c>
      <c r="AC351" s="1">
        <f>(Table2[[#This Row],[Close Price]]/Table2[[#This Row],[Day Low]])-1</f>
        <v>3.5392456676860418E-2</v>
      </c>
      <c r="AD351" s="1">
        <f>(Table2[[#This Row],[Day High]]/Table2[[#This Row],[Close Price]])-1</f>
        <v>1.2011184184617774E-2</v>
      </c>
      <c r="AE351" s="1">
        <f>(Table2[[#This Row],[Close Price]]/Table2[[#This Row],[Current Week Low]])-1</f>
        <v>2.8830963665087417E-3</v>
      </c>
      <c r="AF351" s="1">
        <f>(Table2[[#This Row],[Current Week High]]/Table2[[#This Row],[Close Price]])-1</f>
        <v>6.9192297089749166E-2</v>
      </c>
      <c r="AG351" s="1">
        <f>(Table2[[#This Row],[Close Price]]/Table2[[#This Row],[Current Month Low]])-1</f>
        <v>2.8830963665087417E-3</v>
      </c>
      <c r="AH351" s="1">
        <f>(Table2[[#This Row],[Current Month High]]/Table2[[#This Row],[Close Price]])-1</f>
        <v>0.1262946481313747</v>
      </c>
      <c r="AI351">
        <v>9.9439295113857593</v>
      </c>
      <c r="AJ351">
        <v>33.006950433767898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0.03</v>
      </c>
      <c r="AM351" t="s">
        <v>3111</v>
      </c>
      <c r="AN351">
        <v>-3.35</v>
      </c>
      <c r="AO351" t="s">
        <v>3110</v>
      </c>
      <c r="AP351">
        <v>0.119543220142787</v>
      </c>
      <c r="AQ351">
        <f>(Table2[[#This Row],[Sharpe Ratio]]-AVERAGE(Table2[Sharpe Ratio]))/_xlfn.STDEV.P(Table2[Sharpe Ratio])</f>
        <v>0.64264127598096721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-0.64031735402547718</v>
      </c>
      <c r="AS351">
        <f>_xlfn.RANK.AVG(Table2[[#This Row],[1Y Return vs Nifty Z-Score]],Table2[1Y Return vs Nifty Z-Score])</f>
        <v>528</v>
      </c>
      <c r="AT351">
        <f>_xlfn.RANK.AVG(Table2[[#This Row],[6M Return vs Nifty Z-Score]],Table2[6M Return vs Nifty Z-Score])</f>
        <v>356</v>
      </c>
      <c r="AU351">
        <f>_xlfn.RANK.AVG(Table2[[#This Row],[Sharpe Ratio Z-Score]],Table2[Sharpe Ratio Z-Score])</f>
        <v>188</v>
      </c>
      <c r="AV351">
        <f>(Table2[[#This Row],[Rank 1Y]]+Table2[[#This Row],[Rank 6M]]+Table2[[#This Row],[Rank Sharpe]])/3</f>
        <v>357.33333333333331</v>
      </c>
    </row>
    <row r="352" spans="1:48" x14ac:dyDescent="0.3">
      <c r="A352" t="s">
        <v>387</v>
      </c>
      <c r="B352" t="s">
        <v>388</v>
      </c>
      <c r="C352" t="s">
        <v>3065</v>
      </c>
      <c r="D352" t="s">
        <v>34</v>
      </c>
      <c r="E352">
        <v>60281.941123391996</v>
      </c>
      <c r="F352">
        <v>50.42</v>
      </c>
      <c r="G352">
        <v>49.026930726223</v>
      </c>
      <c r="H352">
        <f>(Table2[[#This Row],[1Y Return vs Nifty]]-AVERAGE(Table2[1Y Return vs Nifty]))/_xlfn.STDEV.P(Table2[1Y Return vs Nifty])</f>
        <v>0.22836711175117758</v>
      </c>
      <c r="I352">
        <v>-5.73458532073212</v>
      </c>
      <c r="J352">
        <f>(Table2[[#This Row],[1M Return vs Nifty]]-AVERAGE(Table2[1M Return vs Nifty]))/_xlfn.STDEV.P(Table2[1M Return vs Nifty])</f>
        <v>-0.53593042532663815</v>
      </c>
      <c r="K352">
        <v>-23.5526272631325</v>
      </c>
      <c r="L352">
        <f>(Table2[[#This Row],[6M Return vs Nifty]]-AVERAGE(Table2[6M Return vs Nifty]))/_xlfn.STDEV.P(Table2[6M Return vs Nifty])</f>
        <v>-1.0149388471589498</v>
      </c>
      <c r="M352">
        <v>-3.2970855685794902</v>
      </c>
      <c r="N352">
        <f>(Table2[[#This Row],[1W Return vs Nifty]]-AVERAGE(Table2[1W Return vs Nifty]))/_xlfn.STDEV.P(Table2[1W Return vs Nifty])</f>
        <v>-0.57780032686940486</v>
      </c>
      <c r="O352">
        <v>53.48</v>
      </c>
      <c r="P352">
        <v>54.626982569388097</v>
      </c>
      <c r="Q352">
        <v>49.6243416672188</v>
      </c>
      <c r="R352">
        <v>27.3884572469543</v>
      </c>
      <c r="S352" s="1">
        <f>(Table2[[#This Row],[Close Price]]-Table2[[#This Row],[20D EMA]])/Table2[[#This Row],[20D EMA]]</f>
        <v>-5.7217651458489067E-2</v>
      </c>
      <c r="T352" s="1">
        <f>(Table2[[#This Row],[Close Price]]-Table2[[#This Row],[50D EMA]])/Table2[[#This Row],[50D EMA]]</f>
        <v>-7.7012904090836734E-2</v>
      </c>
      <c r="U352" s="1">
        <f>(Table2[[#This Row],[Close Price]]-Table2[[#This Row],[200D EMA]])/Table2[[#This Row],[200D EMA]]</f>
        <v>1.6033629989832245E-2</v>
      </c>
      <c r="V352">
        <v>0.70756533520366605</v>
      </c>
      <c r="W352">
        <v>49.6</v>
      </c>
      <c r="X352">
        <v>50.65</v>
      </c>
      <c r="Y352">
        <v>50.21</v>
      </c>
      <c r="Z352">
        <v>51.84</v>
      </c>
      <c r="AA352">
        <v>50.21</v>
      </c>
      <c r="AB352">
        <v>57.34</v>
      </c>
      <c r="AC352" s="1">
        <f>(Table2[[#This Row],[Close Price]]/Table2[[#This Row],[Day Low]])-1</f>
        <v>1.6532258064516192E-2</v>
      </c>
      <c r="AD352" s="1">
        <f>(Table2[[#This Row],[Day High]]/Table2[[#This Row],[Close Price]])-1</f>
        <v>4.5616818722729047E-3</v>
      </c>
      <c r="AE352" s="1">
        <f>(Table2[[#This Row],[Close Price]]/Table2[[#This Row],[Current Week Low]])-1</f>
        <v>4.1824337781317666E-3</v>
      </c>
      <c r="AF352" s="1">
        <f>(Table2[[#This Row],[Current Week High]]/Table2[[#This Row],[Close Price]])-1</f>
        <v>2.8163427211424175E-2</v>
      </c>
      <c r="AG352" s="1">
        <f>(Table2[[#This Row],[Close Price]]/Table2[[#This Row],[Current Month Low]])-1</f>
        <v>4.1824337781317666E-3</v>
      </c>
      <c r="AH352" s="1">
        <f>(Table2[[#This Row],[Current Month High]]/Table2[[#This Row],[Close Price]])-1</f>
        <v>0.13724712415708051</v>
      </c>
      <c r="AI352">
        <v>38.069181160836401</v>
      </c>
      <c r="AJ352">
        <v>80.8127208480565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-0.13</v>
      </c>
      <c r="AM352" t="s">
        <v>3110</v>
      </c>
      <c r="AN352">
        <v>-11.76</v>
      </c>
      <c r="AO352" t="s">
        <v>3110</v>
      </c>
      <c r="AP352">
        <v>0.12113470867130199</v>
      </c>
      <c r="AQ352">
        <f>(Table2[[#This Row],[Sharpe Ratio]]-AVERAGE(Table2[Sharpe Ratio]))/_xlfn.STDEV.P(Table2[Sharpe Ratio])</f>
        <v>0.66077572275427199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235</v>
      </c>
      <c r="AT352">
        <f>_xlfn.RANK.AVG(Table2[[#This Row],[6M Return vs Nifty Z-Score]],Table2[6M Return vs Nifty Z-Score])</f>
        <v>653</v>
      </c>
      <c r="AU352">
        <f>_xlfn.RANK.AVG(Table2[[#This Row],[Sharpe Ratio Z-Score]],Table2[Sharpe Ratio Z-Score])</f>
        <v>185</v>
      </c>
      <c r="AV352">
        <f>(Table2[[#This Row],[Rank 1Y]]+Table2[[#This Row],[Rank 6M]]+Table2[[#This Row],[Rank Sharpe]])/3</f>
        <v>357.66666666666669</v>
      </c>
    </row>
    <row r="353" spans="1:48" x14ac:dyDescent="0.3">
      <c r="A353" t="s">
        <v>515</v>
      </c>
      <c r="B353" t="s">
        <v>516</v>
      </c>
      <c r="C353" t="s">
        <v>3065</v>
      </c>
      <c r="D353" t="s">
        <v>37</v>
      </c>
      <c r="E353">
        <v>39354.239999999998</v>
      </c>
      <c r="F353">
        <v>238.8</v>
      </c>
      <c r="G353">
        <v>71.925014303654095</v>
      </c>
      <c r="H353">
        <f>(Table2[[#This Row],[1Y Return vs Nifty]]-AVERAGE(Table2[1Y Return vs Nifty]))/_xlfn.STDEV.P(Table2[1Y Return vs Nifty])</f>
        <v>0.57392800356915841</v>
      </c>
      <c r="I353">
        <v>-15.3667902612627</v>
      </c>
      <c r="J353">
        <f>(Table2[[#This Row],[1M Return vs Nifty]]-AVERAGE(Table2[1M Return vs Nifty]))/_xlfn.STDEV.P(Table2[1M Return vs Nifty])</f>
        <v>-1.446825294155422</v>
      </c>
      <c r="K353">
        <v>-13.1338993479382</v>
      </c>
      <c r="L353">
        <f>(Table2[[#This Row],[6M Return vs Nifty]]-AVERAGE(Table2[6M Return vs Nifty]))/_xlfn.STDEV.P(Table2[6M Return vs Nifty])</f>
        <v>-0.66635609078494107</v>
      </c>
      <c r="M353">
        <v>-8.3084989027427891</v>
      </c>
      <c r="N353">
        <f>(Table2[[#This Row],[1W Return vs Nifty]]-AVERAGE(Table2[1W Return vs Nifty]))/_xlfn.STDEV.P(Table2[1W Return vs Nifty])</f>
        <v>-1.5275560728695008</v>
      </c>
      <c r="O353">
        <v>262.64</v>
      </c>
      <c r="P353">
        <v>258.67239638781098</v>
      </c>
      <c r="Q353">
        <v>226.80553511403201</v>
      </c>
      <c r="R353">
        <v>29.338991911975501</v>
      </c>
      <c r="S353" s="1">
        <f>(Table2[[#This Row],[Close Price]]-Table2[[#This Row],[20D EMA]])/Table2[[#This Row],[20D EMA]]</f>
        <v>-9.0770636612854005E-2</v>
      </c>
      <c r="T353" s="1">
        <f>(Table2[[#This Row],[Close Price]]-Table2[[#This Row],[50D EMA]])/Table2[[#This Row],[50D EMA]]</f>
        <v>-7.6824572955274104E-2</v>
      </c>
      <c r="U353" s="1">
        <f>(Table2[[#This Row],[Close Price]]-Table2[[#This Row],[200D EMA]])/Table2[[#This Row],[200D EMA]]</f>
        <v>5.2884356988631212E-2</v>
      </c>
      <c r="V353">
        <v>1.3218483935916701</v>
      </c>
      <c r="W353">
        <v>230.2</v>
      </c>
      <c r="X353">
        <v>240.15</v>
      </c>
      <c r="Y353">
        <v>236.35</v>
      </c>
      <c r="Z353">
        <v>253</v>
      </c>
      <c r="AA353">
        <v>236.35</v>
      </c>
      <c r="AB353">
        <v>301.95</v>
      </c>
      <c r="AC353" s="1">
        <f>(Table2[[#This Row],[Close Price]]/Table2[[#This Row],[Day Low]])-1</f>
        <v>3.7358818418766315E-2</v>
      </c>
      <c r="AD353" s="1">
        <f>(Table2[[#This Row],[Day High]]/Table2[[#This Row],[Close Price]])-1</f>
        <v>5.653266331658191E-3</v>
      </c>
      <c r="AE353" s="1">
        <f>(Table2[[#This Row],[Close Price]]/Table2[[#This Row],[Current Week Low]])-1</f>
        <v>1.0365982652845496E-2</v>
      </c>
      <c r="AF353" s="1">
        <f>(Table2[[#This Row],[Current Week High]]/Table2[[#This Row],[Close Price]])-1</f>
        <v>5.9463986599664898E-2</v>
      </c>
      <c r="AG353" s="1">
        <f>(Table2[[#This Row],[Close Price]]/Table2[[#This Row],[Current Month Low]])-1</f>
        <v>1.0365982652845496E-2</v>
      </c>
      <c r="AH353" s="1">
        <f>(Table2[[#This Row],[Current Month High]]/Table2[[#This Row],[Close Price]])-1</f>
        <v>0.26444723618090449</v>
      </c>
      <c r="AI353">
        <v>31.590678824721302</v>
      </c>
      <c r="AJ353">
        <v>101.26427406198999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-0.03</v>
      </c>
      <c r="AM353" t="s">
        <v>3110</v>
      </c>
      <c r="AN353">
        <v>-18.14</v>
      </c>
      <c r="AO353" t="s">
        <v>3110</v>
      </c>
      <c r="AP353">
        <v>5.0143300285154999E-2</v>
      </c>
      <c r="AQ353">
        <f>(Table2[[#This Row],[Sharpe Ratio]]-AVERAGE(Table2[Sharpe Ratio]))/_xlfn.STDEV.P(Table2[Sharpe Ratio])</f>
        <v>-0.14814617248664136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-3.2149556267273471</v>
      </c>
      <c r="AS353">
        <f>_xlfn.RANK.AVG(Table2[[#This Row],[1Y Return vs Nifty Z-Score]],Table2[1Y Return vs Nifty Z-Score])</f>
        <v>150</v>
      </c>
      <c r="AT353">
        <f>_xlfn.RANK.AVG(Table2[[#This Row],[6M Return vs Nifty Z-Score]],Table2[6M Return vs Nifty Z-Score])</f>
        <v>534</v>
      </c>
      <c r="AU353">
        <f>_xlfn.RANK.AVG(Table2[[#This Row],[Sharpe Ratio Z-Score]],Table2[Sharpe Ratio Z-Score])</f>
        <v>389</v>
      </c>
      <c r="AV353">
        <f>(Table2[[#This Row],[Rank 1Y]]+Table2[[#This Row],[Rank 6M]]+Table2[[#This Row],[Rank Sharpe]])/3</f>
        <v>357.66666666666669</v>
      </c>
    </row>
    <row r="354" spans="1:48" x14ac:dyDescent="0.3">
      <c r="A354" t="s">
        <v>1593</v>
      </c>
      <c r="B354" t="s">
        <v>1594</v>
      </c>
      <c r="C354" t="s">
        <v>3065</v>
      </c>
      <c r="D354" t="s">
        <v>57</v>
      </c>
      <c r="E354">
        <v>5626.2455346999996</v>
      </c>
      <c r="F354">
        <v>62.65</v>
      </c>
      <c r="G354">
        <v>72.316877469272995</v>
      </c>
      <c r="H354">
        <f>(Table2[[#This Row],[1Y Return vs Nifty]]-AVERAGE(Table2[1Y Return vs Nifty]))/_xlfn.STDEV.P(Table2[1Y Return vs Nifty])</f>
        <v>0.57984171178513111</v>
      </c>
      <c r="I354">
        <v>-18.083637950073001</v>
      </c>
      <c r="J354">
        <f>(Table2[[#This Row],[1M Return vs Nifty]]-AVERAGE(Table2[1M Return vs Nifty]))/_xlfn.STDEV.P(Table2[1M Return vs Nifty])</f>
        <v>-1.7037511625734918</v>
      </c>
      <c r="K354">
        <v>-18.494154794970498</v>
      </c>
      <c r="L354">
        <f>(Table2[[#This Row],[6M Return vs Nifty]]-AVERAGE(Table2[6M Return vs Nifty]))/_xlfn.STDEV.P(Table2[6M Return vs Nifty])</f>
        <v>-0.84569589443509385</v>
      </c>
      <c r="M354">
        <v>1.10978432555993</v>
      </c>
      <c r="N354">
        <f>(Table2[[#This Row],[1W Return vs Nifty]]-AVERAGE(Table2[1W Return vs Nifty]))/_xlfn.STDEV.P(Table2[1W Return vs Nifty])</f>
        <v>0.25738322809723957</v>
      </c>
      <c r="O354">
        <v>67.27</v>
      </c>
      <c r="P354">
        <v>69.424617283342499</v>
      </c>
      <c r="Q354">
        <v>62.124865799079899</v>
      </c>
      <c r="R354">
        <v>29.411042926420599</v>
      </c>
      <c r="S354" s="1">
        <f>(Table2[[#This Row],[Close Price]]-Table2[[#This Row],[20D EMA]])/Table2[[#This Row],[20D EMA]]</f>
        <v>-6.8678459937565009E-2</v>
      </c>
      <c r="T354" s="1">
        <f>(Table2[[#This Row],[Close Price]]-Table2[[#This Row],[50D EMA]])/Table2[[#This Row],[50D EMA]]</f>
        <v>-9.7582349726081652E-2</v>
      </c>
      <c r="U354" s="1">
        <f>(Table2[[#This Row],[Close Price]]-Table2[[#This Row],[200D EMA]])/Table2[[#This Row],[200D EMA]]</f>
        <v>8.4528826608407277E-3</v>
      </c>
      <c r="V354">
        <v>0.75449534680786801</v>
      </c>
      <c r="W354">
        <v>61.55</v>
      </c>
      <c r="X354">
        <v>63.49</v>
      </c>
      <c r="Y354">
        <v>61.97</v>
      </c>
      <c r="Z354">
        <v>65.989999999999995</v>
      </c>
      <c r="AA354">
        <v>61.5</v>
      </c>
      <c r="AB354">
        <v>69.260000000000005</v>
      </c>
      <c r="AC354" s="1">
        <f>(Table2[[#This Row],[Close Price]]/Table2[[#This Row],[Day Low]])-1</f>
        <v>1.7871649065800188E-2</v>
      </c>
      <c r="AD354" s="1">
        <f>(Table2[[#This Row],[Day High]]/Table2[[#This Row],[Close Price]])-1</f>
        <v>1.3407821229050265E-2</v>
      </c>
      <c r="AE354" s="1">
        <f>(Table2[[#This Row],[Close Price]]/Table2[[#This Row],[Current Week Low]])-1</f>
        <v>1.0973051476520945E-2</v>
      </c>
      <c r="AF354" s="1">
        <f>(Table2[[#This Row],[Current Week High]]/Table2[[#This Row],[Close Price]])-1</f>
        <v>5.3312051077414102E-2</v>
      </c>
      <c r="AG354" s="1">
        <f>(Table2[[#This Row],[Close Price]]/Table2[[#This Row],[Current Month Low]])-1</f>
        <v>1.8699186991869787E-2</v>
      </c>
      <c r="AH354" s="1">
        <f>(Table2[[#This Row],[Current Month High]]/Table2[[#This Row],[Close Price]])-1</f>
        <v>0.1055067837190744</v>
      </c>
      <c r="AI354">
        <v>54.801118707271598</v>
      </c>
      <c r="AJ354">
        <v>128.632326820603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-0.05</v>
      </c>
      <c r="AM354" t="s">
        <v>3110</v>
      </c>
      <c r="AN354">
        <v>-10.1</v>
      </c>
      <c r="AO354" t="s">
        <v>3110</v>
      </c>
      <c r="AP354">
        <v>7.3154865896633003E-2</v>
      </c>
      <c r="AQ354">
        <f>(Table2[[#This Row],[Sharpe Ratio]]-AVERAGE(Table2[Sharpe Ratio]))/_xlfn.STDEV.P(Table2[Sharpe Ratio])</f>
        <v>0.11406244810652034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149</v>
      </c>
      <c r="AT354">
        <f>_xlfn.RANK.AVG(Table2[[#This Row],[6M Return vs Nifty Z-Score]],Table2[6M Return vs Nifty Z-Score])</f>
        <v>605</v>
      </c>
      <c r="AU354">
        <f>_xlfn.RANK.AVG(Table2[[#This Row],[Sharpe Ratio Z-Score]],Table2[Sharpe Ratio Z-Score])</f>
        <v>319</v>
      </c>
      <c r="AV354">
        <f>(Table2[[#This Row],[Rank 1Y]]+Table2[[#This Row],[Rank 6M]]+Table2[[#This Row],[Rank Sharpe]])/3</f>
        <v>357.66666666666669</v>
      </c>
    </row>
    <row r="355" spans="1:48" x14ac:dyDescent="0.3">
      <c r="A355" t="s">
        <v>41</v>
      </c>
      <c r="B355" t="s">
        <v>42</v>
      </c>
      <c r="C355" t="s">
        <v>3067</v>
      </c>
      <c r="D355" t="s">
        <v>43</v>
      </c>
      <c r="E355">
        <v>612731.81120899995</v>
      </c>
      <c r="F355">
        <v>490</v>
      </c>
      <c r="G355">
        <v>-15.2103352973418</v>
      </c>
      <c r="H355">
        <f>(Table2[[#This Row],[1Y Return vs Nifty]]-AVERAGE(Table2[1Y Return vs Nifty]))/_xlfn.STDEV.P(Table2[1Y Return vs Nifty])</f>
        <v>-0.74105405661815726</v>
      </c>
      <c r="I355">
        <v>8.3774641772515395</v>
      </c>
      <c r="J355">
        <f>(Table2[[#This Row],[1M Return vs Nifty]]-AVERAGE(Table2[1M Return vs Nifty]))/_xlfn.STDEV.P(Table2[1M Return vs Nifty])</f>
        <v>0.79861276138249415</v>
      </c>
      <c r="K355">
        <v>7.83321804603841</v>
      </c>
      <c r="L355">
        <f>(Table2[[#This Row],[6M Return vs Nifty]]-AVERAGE(Table2[6M Return vs Nifty]))/_xlfn.STDEV.P(Table2[6M Return vs Nifty])</f>
        <v>3.5147550916934202E-2</v>
      </c>
      <c r="M355">
        <v>-0.138508606419044</v>
      </c>
      <c r="N355">
        <f>(Table2[[#This Row],[1W Return vs Nifty]]-AVERAGE(Table2[1W Return vs Nifty]))/_xlfn.STDEV.P(Table2[1W Return vs Nifty])</f>
        <v>2.0808572249922698E-2</v>
      </c>
      <c r="O355">
        <v>483.89</v>
      </c>
      <c r="P355">
        <v>463.64165266817997</v>
      </c>
      <c r="Q355">
        <v>440.87564895264802</v>
      </c>
      <c r="R355">
        <v>52.772637265721798</v>
      </c>
      <c r="S355" s="1">
        <f>(Table2[[#This Row],[Close Price]]-Table2[[#This Row],[20D EMA]])/Table2[[#This Row],[20D EMA]]</f>
        <v>1.262683667775737E-2</v>
      </c>
      <c r="T355" s="1">
        <f>(Table2[[#This Row],[Close Price]]-Table2[[#This Row],[50D EMA]])/Table2[[#This Row],[50D EMA]]</f>
        <v>5.6850688845862224E-2</v>
      </c>
      <c r="U355" s="1">
        <f>(Table2[[#This Row],[Close Price]]-Table2[[#This Row],[200D EMA]])/Table2[[#This Row],[200D EMA]]</f>
        <v>0.11142450521831418</v>
      </c>
      <c r="V355">
        <v>0.846696787261488</v>
      </c>
      <c r="W355">
        <v>489.9</v>
      </c>
      <c r="X355">
        <v>499</v>
      </c>
      <c r="Y355">
        <v>488.25</v>
      </c>
      <c r="Z355">
        <v>500</v>
      </c>
      <c r="AA355">
        <v>479.55</v>
      </c>
      <c r="AB355">
        <v>500</v>
      </c>
      <c r="AC355" s="1">
        <f>(Table2[[#This Row],[Close Price]]/Table2[[#This Row],[Day Low]])-1</f>
        <v>2.041232904674839E-4</v>
      </c>
      <c r="AD355" s="1">
        <f>(Table2[[#This Row],[Day High]]/Table2[[#This Row],[Close Price]])-1</f>
        <v>1.8367346938775508E-2</v>
      </c>
      <c r="AE355" s="1">
        <f>(Table2[[#This Row],[Close Price]]/Table2[[#This Row],[Current Week Low]])-1</f>
        <v>3.5842293906809264E-3</v>
      </c>
      <c r="AF355" s="1">
        <f>(Table2[[#This Row],[Current Week High]]/Table2[[#This Row],[Close Price]])-1</f>
        <v>2.0408163265306145E-2</v>
      </c>
      <c r="AG355" s="1">
        <f>(Table2[[#This Row],[Close Price]]/Table2[[#This Row],[Current Month Low]])-1</f>
        <v>2.1791262642060216E-2</v>
      </c>
      <c r="AH355" s="1">
        <f>(Table2[[#This Row],[Current Month High]]/Table2[[#This Row],[Close Price]])-1</f>
        <v>2.0408163265306145E-2</v>
      </c>
      <c r="AI355">
        <v>3.2450465022240098</v>
      </c>
      <c r="AJ355">
        <v>23.8512582947289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0.01</v>
      </c>
      <c r="AM355" t="s">
        <v>3111</v>
      </c>
      <c r="AN355">
        <v>-2.4300000000000002</v>
      </c>
      <c r="AO355" t="s">
        <v>3110</v>
      </c>
      <c r="AP355">
        <v>0.124818630171111</v>
      </c>
      <c r="AQ355">
        <f>(Table2[[#This Row],[Sharpe Ratio]]-AVERAGE(Table2[Sharpe Ratio]))/_xlfn.STDEV.P(Table2[Sharpe Ratio])</f>
        <v>0.70275270038140913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0.81626752831260296</v>
      </c>
      <c r="AS355">
        <f>_xlfn.RANK.AVG(Table2[[#This Row],[1Y Return vs Nifty Z-Score]],Table2[1Y Return vs Nifty Z-Score])</f>
        <v>597</v>
      </c>
      <c r="AT355">
        <f>_xlfn.RANK.AVG(Table2[[#This Row],[6M Return vs Nifty Z-Score]],Table2[6M Return vs Nifty Z-Score])</f>
        <v>306</v>
      </c>
      <c r="AU355">
        <f>_xlfn.RANK.AVG(Table2[[#This Row],[Sharpe Ratio Z-Score]],Table2[Sharpe Ratio Z-Score])</f>
        <v>172</v>
      </c>
      <c r="AV355">
        <f>(Table2[[#This Row],[Rank 1Y]]+Table2[[#This Row],[Rank 6M]]+Table2[[#This Row],[Rank Sharpe]])/3</f>
        <v>358.33333333333331</v>
      </c>
    </row>
    <row r="356" spans="1:48" x14ac:dyDescent="0.3">
      <c r="A356" t="s">
        <v>1454</v>
      </c>
      <c r="B356" t="s">
        <v>1455</v>
      </c>
      <c r="C356" t="s">
        <v>3079</v>
      </c>
      <c r="D356" t="s">
        <v>384</v>
      </c>
      <c r="E356">
        <v>6987.5416680959997</v>
      </c>
      <c r="F356">
        <v>85.76</v>
      </c>
      <c r="G356">
        <v>15.7137359036936</v>
      </c>
      <c r="H356">
        <f>(Table2[[#This Row],[1Y Return vs Nifty]]-AVERAGE(Table2[1Y Return vs Nifty]))/_xlfn.STDEV.P(Table2[1Y Return vs Nifty])</f>
        <v>-0.27437091316919815</v>
      </c>
      <c r="I356">
        <v>2.3723401735198202</v>
      </c>
      <c r="J356">
        <f>(Table2[[#This Row],[1M Return vs Nifty]]-AVERAGE(Table2[1M Return vs Nifty]))/_xlfn.STDEV.P(Table2[1M Return vs Nifty])</f>
        <v>0.2307223691564258</v>
      </c>
      <c r="K356">
        <v>-1.0398850343402899</v>
      </c>
      <c r="L356">
        <f>(Table2[[#This Row],[6M Return vs Nifty]]-AVERAGE(Table2[6M Return vs Nifty]))/_xlfn.STDEV.P(Table2[6M Return vs Nifty])</f>
        <v>-0.261722734450474</v>
      </c>
      <c r="M356">
        <v>5.9082637931437496</v>
      </c>
      <c r="N356">
        <f>(Table2[[#This Row],[1W Return vs Nifty]]-AVERAGE(Table2[1W Return vs Nifty]))/_xlfn.STDEV.P(Table2[1W Return vs Nifty])</f>
        <v>1.1667840582648654</v>
      </c>
      <c r="O356">
        <v>85.98</v>
      </c>
      <c r="P356">
        <v>82.960663890447606</v>
      </c>
      <c r="Q356">
        <v>74.754532045983396</v>
      </c>
      <c r="R356">
        <v>48.869735934123597</v>
      </c>
      <c r="S356" s="1">
        <f>(Table2[[#This Row],[Close Price]]-Table2[[#This Row],[20D EMA]])/Table2[[#This Row],[20D EMA]]</f>
        <v>-2.558734589439391E-3</v>
      </c>
      <c r="T356" s="1">
        <f>(Table2[[#This Row],[Close Price]]-Table2[[#This Row],[50D EMA]])/Table2[[#This Row],[50D EMA]]</f>
        <v>3.3742932834397499E-2</v>
      </c>
      <c r="U356" s="1">
        <f>(Table2[[#This Row],[Close Price]]-Table2[[#This Row],[200D EMA]])/Table2[[#This Row],[200D EMA]]</f>
        <v>0.14722141457921065</v>
      </c>
      <c r="V356">
        <v>1.0653489049921201</v>
      </c>
      <c r="W356">
        <v>83.56</v>
      </c>
      <c r="X356">
        <v>85.85</v>
      </c>
      <c r="Y356">
        <v>85.16</v>
      </c>
      <c r="Z356">
        <v>90.6</v>
      </c>
      <c r="AA356">
        <v>81.25</v>
      </c>
      <c r="AB356">
        <v>94.29</v>
      </c>
      <c r="AC356" s="1">
        <f>(Table2[[#This Row],[Close Price]]/Table2[[#This Row],[Day Low]])-1</f>
        <v>2.6328386787936919E-2</v>
      </c>
      <c r="AD356" s="1">
        <f>(Table2[[#This Row],[Day High]]/Table2[[#This Row],[Close Price]])-1</f>
        <v>1.049440298507287E-3</v>
      </c>
      <c r="AE356" s="1">
        <f>(Table2[[#This Row],[Close Price]]/Table2[[#This Row],[Current Week Low]])-1</f>
        <v>7.0455612963833403E-3</v>
      </c>
      <c r="AF356" s="1">
        <f>(Table2[[#This Row],[Current Week High]]/Table2[[#This Row],[Close Price]])-1</f>
        <v>5.6436567164178886E-2</v>
      </c>
      <c r="AG356" s="1">
        <f>(Table2[[#This Row],[Close Price]]/Table2[[#This Row],[Current Month Low]])-1</f>
        <v>5.550769230769248E-2</v>
      </c>
      <c r="AH356" s="1">
        <f>(Table2[[#This Row],[Current Month High]]/Table2[[#This Row],[Close Price]])-1</f>
        <v>9.9463619402984982E-2</v>
      </c>
      <c r="AI356">
        <v>10.6050382366171</v>
      </c>
      <c r="AJ356">
        <v>51.611253196930903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0.25</v>
      </c>
      <c r="AM356" t="s">
        <v>3111</v>
      </c>
      <c r="AN356">
        <v>1.86</v>
      </c>
      <c r="AO356" t="s">
        <v>3111</v>
      </c>
      <c r="AP356">
        <v>7.4236625139935994E-2</v>
      </c>
      <c r="AQ356">
        <f>(Table2[[#This Row],[Sharpe Ratio]]-AVERAGE(Table2[Sharpe Ratio]))/_xlfn.STDEV.P(Table2[Sharpe Ratio])</f>
        <v>0.126388710638562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0.98780149044018106</v>
      </c>
      <c r="AS356">
        <f>_xlfn.RANK.AVG(Table2[[#This Row],[1Y Return vs Nifty Z-Score]],Table2[1Y Return vs Nifty Z-Score])</f>
        <v>379</v>
      </c>
      <c r="AT356">
        <f>_xlfn.RANK.AVG(Table2[[#This Row],[6M Return vs Nifty Z-Score]],Table2[6M Return vs Nifty Z-Score])</f>
        <v>394</v>
      </c>
      <c r="AU356">
        <f>_xlfn.RANK.AVG(Table2[[#This Row],[Sharpe Ratio Z-Score]],Table2[Sharpe Ratio Z-Score])</f>
        <v>310</v>
      </c>
      <c r="AV356">
        <f>(Table2[[#This Row],[Rank 1Y]]+Table2[[#This Row],[Rank 6M]]+Table2[[#This Row],[Rank Sharpe]])/3</f>
        <v>361</v>
      </c>
    </row>
    <row r="357" spans="1:48" x14ac:dyDescent="0.3">
      <c r="A357" t="s">
        <v>1950</v>
      </c>
      <c r="B357" t="s">
        <v>1951</v>
      </c>
      <c r="C357" t="s">
        <v>3067</v>
      </c>
      <c r="D357" t="s">
        <v>487</v>
      </c>
      <c r="E357">
        <v>3354.8804853000001</v>
      </c>
      <c r="F357">
        <v>461.55</v>
      </c>
      <c r="G357">
        <v>8.0114459049571103</v>
      </c>
      <c r="H357">
        <f>(Table2[[#This Row],[1Y Return vs Nifty]]-AVERAGE(Table2[1Y Return vs Nifty]))/_xlfn.STDEV.P(Table2[1Y Return vs Nifty])</f>
        <v>-0.3906081603608122</v>
      </c>
      <c r="I357">
        <v>21.9482571624747</v>
      </c>
      <c r="J357">
        <f>(Table2[[#This Row],[1M Return vs Nifty]]-AVERAGE(Table2[1M Return vs Nifty]))/_xlfn.STDEV.P(Table2[1M Return vs Nifty])</f>
        <v>2.0819705981911976</v>
      </c>
      <c r="K357">
        <v>23.396162544192599</v>
      </c>
      <c r="L357">
        <f>(Table2[[#This Row],[6M Return vs Nifty]]-AVERAGE(Table2[6M Return vs Nifty]))/_xlfn.STDEV.P(Table2[6M Return vs Nifty])</f>
        <v>0.55584202865165955</v>
      </c>
      <c r="M357">
        <v>13.655144505842999</v>
      </c>
      <c r="N357">
        <f>(Table2[[#This Row],[1W Return vs Nifty]]-AVERAGE(Table2[1W Return vs Nifty]))/_xlfn.STDEV.P(Table2[1W Return vs Nifty])</f>
        <v>2.6349615921963898</v>
      </c>
      <c r="O357">
        <v>418.58</v>
      </c>
      <c r="P357">
        <v>387.41375301471902</v>
      </c>
      <c r="Q357">
        <v>359.06339349579503</v>
      </c>
      <c r="R357">
        <v>70.523607340118602</v>
      </c>
      <c r="S357" s="1">
        <f>(Table2[[#This Row],[Close Price]]-Table2[[#This Row],[20D EMA]])/Table2[[#This Row],[20D EMA]]</f>
        <v>0.10265660088871907</v>
      </c>
      <c r="T357" s="1">
        <f>(Table2[[#This Row],[Close Price]]-Table2[[#This Row],[50D EMA]])/Table2[[#This Row],[50D EMA]]</f>
        <v>0.19136193903385854</v>
      </c>
      <c r="U357" s="1">
        <f>(Table2[[#This Row],[Close Price]]-Table2[[#This Row],[200D EMA]])/Table2[[#This Row],[200D EMA]]</f>
        <v>0.2854276107246928</v>
      </c>
      <c r="V357">
        <v>1.4876422321682701</v>
      </c>
      <c r="W357">
        <v>445.7</v>
      </c>
      <c r="X357">
        <v>463.9</v>
      </c>
      <c r="Y357">
        <v>443</v>
      </c>
      <c r="Z357">
        <v>488.5</v>
      </c>
      <c r="AA357">
        <v>392.6</v>
      </c>
      <c r="AB357">
        <v>488.5</v>
      </c>
      <c r="AC357" s="1">
        <f>(Table2[[#This Row],[Close Price]]/Table2[[#This Row],[Day Low]])-1</f>
        <v>3.5562037244783573E-2</v>
      </c>
      <c r="AD357" s="1">
        <f>(Table2[[#This Row],[Day High]]/Table2[[#This Row],[Close Price]])-1</f>
        <v>5.091539378182075E-3</v>
      </c>
      <c r="AE357" s="1">
        <f>(Table2[[#This Row],[Close Price]]/Table2[[#This Row],[Current Week Low]])-1</f>
        <v>4.1873589164785674E-2</v>
      </c>
      <c r="AF357" s="1">
        <f>(Table2[[#This Row],[Current Week High]]/Table2[[#This Row],[Close Price]])-1</f>
        <v>5.839020691149388E-2</v>
      </c>
      <c r="AG357" s="1">
        <f>(Table2[[#This Row],[Close Price]]/Table2[[#This Row],[Current Month Low]])-1</f>
        <v>0.17562404482934291</v>
      </c>
      <c r="AH357" s="1">
        <f>(Table2[[#This Row],[Current Month High]]/Table2[[#This Row],[Close Price]])-1</f>
        <v>5.839020691149388E-2</v>
      </c>
      <c r="AI357">
        <v>1.9228737453777101</v>
      </c>
      <c r="AJ357">
        <v>60.396542958820497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0.31</v>
      </c>
      <c r="AM357" t="s">
        <v>3111</v>
      </c>
      <c r="AN357">
        <v>9.33</v>
      </c>
      <c r="AO357" t="s">
        <v>3111</v>
      </c>
      <c r="AP357">
        <v>1.3803054141066E-2</v>
      </c>
      <c r="AQ357">
        <f>(Table2[[#This Row],[Sharpe Ratio]]-AVERAGE(Table2[Sharpe Ratio]))/_xlfn.STDEV.P(Table2[Sharpe Ratio])</f>
        <v>-0.56223037581023783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4.3199356828681967</v>
      </c>
      <c r="AS357">
        <f>_xlfn.RANK.AVG(Table2[[#This Row],[1Y Return vs Nifty Z-Score]],Table2[1Y Return vs Nifty Z-Score])</f>
        <v>424</v>
      </c>
      <c r="AT357">
        <f>_xlfn.RANK.AVG(Table2[[#This Row],[6M Return vs Nifty Z-Score]],Table2[6M Return vs Nifty Z-Score])</f>
        <v>179</v>
      </c>
      <c r="AU357">
        <f>_xlfn.RANK.AVG(Table2[[#This Row],[Sharpe Ratio Z-Score]],Table2[Sharpe Ratio Z-Score])</f>
        <v>482</v>
      </c>
      <c r="AV357">
        <f>(Table2[[#This Row],[Rank 1Y]]+Table2[[#This Row],[Rank 6M]]+Table2[[#This Row],[Rank Sharpe]])/3</f>
        <v>361.66666666666669</v>
      </c>
    </row>
    <row r="358" spans="1:48" x14ac:dyDescent="0.3">
      <c r="A358" t="s">
        <v>1727</v>
      </c>
      <c r="B358" t="s">
        <v>1728</v>
      </c>
      <c r="C358" t="s">
        <v>3076</v>
      </c>
      <c r="D358" t="s">
        <v>1729</v>
      </c>
      <c r="E358">
        <v>4492.2952676519999</v>
      </c>
      <c r="F358">
        <v>66.47</v>
      </c>
      <c r="G358">
        <v>3.1589985448326101</v>
      </c>
      <c r="H358">
        <f>(Table2[[#This Row],[1Y Return vs Nifty]]-AVERAGE(Table2[1Y Return vs Nifty]))/_xlfn.STDEV.P(Table2[1Y Return vs Nifty])</f>
        <v>-0.46383769643068395</v>
      </c>
      <c r="I358">
        <v>-9.7322387662461605</v>
      </c>
      <c r="J358">
        <f>(Table2[[#This Row],[1M Return vs Nifty]]-AVERAGE(Table2[1M Return vs Nifty]))/_xlfn.STDEV.P(Table2[1M Return vs Nifty])</f>
        <v>-0.91397906874284252</v>
      </c>
      <c r="K358">
        <v>3.2684546189318602</v>
      </c>
      <c r="L358">
        <f>(Table2[[#This Row],[6M Return vs Nifty]]-AVERAGE(Table2[6M Return vs Nifty]))/_xlfn.STDEV.P(Table2[6M Return vs Nifty])</f>
        <v>-0.11757721841843939</v>
      </c>
      <c r="M358">
        <v>-0.80945501955897203</v>
      </c>
      <c r="N358">
        <f>(Table2[[#This Row],[1W Return vs Nifty]]-AVERAGE(Table2[1W Return vs Nifty]))/_xlfn.STDEV.P(Table2[1W Return vs Nifty])</f>
        <v>-0.10634821340048566</v>
      </c>
      <c r="O358">
        <v>69.94</v>
      </c>
      <c r="P358">
        <v>70.373990746558803</v>
      </c>
      <c r="Q358">
        <v>63.548570428240502</v>
      </c>
      <c r="R358">
        <v>37.192556050050797</v>
      </c>
      <c r="S358" s="1">
        <f>(Table2[[#This Row],[Close Price]]-Table2[[#This Row],[20D EMA]])/Table2[[#This Row],[20D EMA]]</f>
        <v>-4.9613954818415767E-2</v>
      </c>
      <c r="T358" s="1">
        <f>(Table2[[#This Row],[Close Price]]-Table2[[#This Row],[50D EMA]])/Table2[[#This Row],[50D EMA]]</f>
        <v>-5.5474909197894315E-2</v>
      </c>
      <c r="U358" s="1">
        <f>(Table2[[#This Row],[Close Price]]-Table2[[#This Row],[200D EMA]])/Table2[[#This Row],[200D EMA]]</f>
        <v>4.5971601753943395E-2</v>
      </c>
      <c r="V358">
        <v>0.64785669928775902</v>
      </c>
      <c r="W358">
        <v>64.760000000000005</v>
      </c>
      <c r="X358">
        <v>67.89</v>
      </c>
      <c r="Y358">
        <v>66.09</v>
      </c>
      <c r="Z358">
        <v>68.569999999999993</v>
      </c>
      <c r="AA358">
        <v>63.95</v>
      </c>
      <c r="AB358">
        <v>73.260000000000005</v>
      </c>
      <c r="AC358" s="1">
        <f>(Table2[[#This Row],[Close Price]]/Table2[[#This Row],[Day Low]])-1</f>
        <v>2.6405188387893741E-2</v>
      </c>
      <c r="AD358" s="1">
        <f>(Table2[[#This Row],[Day High]]/Table2[[#This Row],[Close Price]])-1</f>
        <v>2.1363020911689512E-2</v>
      </c>
      <c r="AE358" s="1">
        <f>(Table2[[#This Row],[Close Price]]/Table2[[#This Row],[Current Week Low]])-1</f>
        <v>5.7497352095625676E-3</v>
      </c>
      <c r="AF358" s="1">
        <f>(Table2[[#This Row],[Current Week High]]/Table2[[#This Row],[Close Price]])-1</f>
        <v>3.1593199939822458E-2</v>
      </c>
      <c r="AG358" s="1">
        <f>(Table2[[#This Row],[Close Price]]/Table2[[#This Row],[Current Month Low]])-1</f>
        <v>3.9405785770132873E-2</v>
      </c>
      <c r="AH358" s="1">
        <f>(Table2[[#This Row],[Current Month High]]/Table2[[#This Row],[Close Price]])-1</f>
        <v>0.10215134647209267</v>
      </c>
      <c r="AI358">
        <v>24.818383988139299</v>
      </c>
      <c r="AJ358">
        <v>54.701834862385297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-0.02</v>
      </c>
      <c r="AM358" t="s">
        <v>3110</v>
      </c>
      <c r="AN358">
        <v>-11.57</v>
      </c>
      <c r="AO358" t="s">
        <v>3110</v>
      </c>
      <c r="AP358">
        <v>8.4463323009502003E-2</v>
      </c>
      <c r="AQ358">
        <f>(Table2[[#This Row],[Sharpe Ratio]]-AVERAGE(Table2[Sharpe Ratio]))/_xlfn.STDEV.P(Table2[Sharpe Ratio])</f>
        <v>0.24291830218727442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463</v>
      </c>
      <c r="AT358">
        <f>_xlfn.RANK.AVG(Table2[[#This Row],[6M Return vs Nifty Z-Score]],Table2[6M Return vs Nifty Z-Score])</f>
        <v>345</v>
      </c>
      <c r="AU358">
        <f>_xlfn.RANK.AVG(Table2[[#This Row],[Sharpe Ratio Z-Score]],Table2[Sharpe Ratio Z-Score])</f>
        <v>279</v>
      </c>
      <c r="AV358">
        <f>(Table2[[#This Row],[Rank 1Y]]+Table2[[#This Row],[Rank 6M]]+Table2[[#This Row],[Rank Sharpe]])/3</f>
        <v>362.33333333333331</v>
      </c>
    </row>
    <row r="359" spans="1:48" x14ac:dyDescent="0.3">
      <c r="A359" t="s">
        <v>1970</v>
      </c>
      <c r="B359" t="s">
        <v>1971</v>
      </c>
      <c r="C359" t="s">
        <v>3063</v>
      </c>
      <c r="D359" t="s">
        <v>51</v>
      </c>
      <c r="E359">
        <v>3216.1567884799902</v>
      </c>
      <c r="F359">
        <v>243.2</v>
      </c>
      <c r="G359">
        <v>-7.0245090045285998</v>
      </c>
      <c r="H359">
        <f>(Table2[[#This Row],[1Y Return vs Nifty]]-AVERAGE(Table2[1Y Return vs Nifty]))/_xlfn.STDEV.P(Table2[1Y Return vs Nifty])</f>
        <v>-0.61751963835794788</v>
      </c>
      <c r="I359">
        <v>20.7442259641855</v>
      </c>
      <c r="J359">
        <f>(Table2[[#This Row],[1M Return vs Nifty]]-AVERAGE(Table2[1M Return vs Nifty]))/_xlfn.STDEV.P(Table2[1M Return vs Nifty])</f>
        <v>1.9681082118318192</v>
      </c>
      <c r="K359">
        <v>29.713188741028699</v>
      </c>
      <c r="L359">
        <f>(Table2[[#This Row],[6M Return vs Nifty]]-AVERAGE(Table2[6M Return vs Nifty]))/_xlfn.STDEV.P(Table2[6M Return vs Nifty])</f>
        <v>0.76719282134954947</v>
      </c>
      <c r="M359">
        <v>1.60296713685419</v>
      </c>
      <c r="N359">
        <f>(Table2[[#This Row],[1W Return vs Nifty]]-AVERAGE(Table2[1W Return vs Nifty]))/_xlfn.STDEV.P(Table2[1W Return vs Nifty])</f>
        <v>0.35085051519209037</v>
      </c>
      <c r="O359">
        <v>257.52</v>
      </c>
      <c r="P359">
        <v>234.77047499538801</v>
      </c>
      <c r="Q359">
        <v>200.53802949676</v>
      </c>
      <c r="R359">
        <v>36.337250299505001</v>
      </c>
      <c r="S359" s="1">
        <f>(Table2[[#This Row],[Close Price]]-Table2[[#This Row],[20D EMA]])/Table2[[#This Row],[20D EMA]]</f>
        <v>-5.560733146940041E-2</v>
      </c>
      <c r="T359" s="1">
        <f>(Table2[[#This Row],[Close Price]]-Table2[[#This Row],[50D EMA]])/Table2[[#This Row],[50D EMA]]</f>
        <v>3.5905388038157564E-2</v>
      </c>
      <c r="U359" s="1">
        <f>(Table2[[#This Row],[Close Price]]-Table2[[#This Row],[200D EMA]])/Table2[[#This Row],[200D EMA]]</f>
        <v>0.21273755711222472</v>
      </c>
      <c r="V359">
        <v>1.3099450922148199</v>
      </c>
      <c r="W359">
        <v>241.3</v>
      </c>
      <c r="X359">
        <v>252.4</v>
      </c>
      <c r="Y359">
        <v>240.55</v>
      </c>
      <c r="Z359">
        <v>289.5</v>
      </c>
      <c r="AA359">
        <v>240.55</v>
      </c>
      <c r="AB359">
        <v>293.55</v>
      </c>
      <c r="AC359" s="1">
        <f>(Table2[[#This Row],[Close Price]]/Table2[[#This Row],[Day Low]])-1</f>
        <v>7.8740157480314821E-3</v>
      </c>
      <c r="AD359" s="1">
        <f>(Table2[[#This Row],[Day High]]/Table2[[#This Row],[Close Price]])-1</f>
        <v>3.7828947368421018E-2</v>
      </c>
      <c r="AE359" s="1">
        <f>(Table2[[#This Row],[Close Price]]/Table2[[#This Row],[Current Week Low]])-1</f>
        <v>1.1016420702556484E-2</v>
      </c>
      <c r="AF359" s="1">
        <f>(Table2[[#This Row],[Current Week High]]/Table2[[#This Row],[Close Price]])-1</f>
        <v>0.19037828947368429</v>
      </c>
      <c r="AG359" s="1">
        <f>(Table2[[#This Row],[Close Price]]/Table2[[#This Row],[Current Month Low]])-1</f>
        <v>1.1016420702556484E-2</v>
      </c>
      <c r="AH359" s="1">
        <f>(Table2[[#This Row],[Current Month High]]/Table2[[#This Row],[Close Price]])-1</f>
        <v>0.20703125</v>
      </c>
      <c r="AI359">
        <v>4.3547813722004802</v>
      </c>
      <c r="AJ359">
        <v>81.835811247575904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0.25</v>
      </c>
      <c r="AM359" t="s">
        <v>3111</v>
      </c>
      <c r="AN359">
        <v>-9.07</v>
      </c>
      <c r="AO359" t="s">
        <v>3110</v>
      </c>
      <c r="AP359">
        <v>3.9193011336431001E-2</v>
      </c>
      <c r="AQ359">
        <f>(Table2[[#This Row],[Sharpe Ratio]]-AVERAGE(Table2[Sharpe Ratio]))/_xlfn.STDEV.P(Table2[Sharpe Ratio])</f>
        <v>-0.27292082749356961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2.1957110825219415</v>
      </c>
      <c r="AS359">
        <f>_xlfn.RANK.AVG(Table2[[#This Row],[1Y Return vs Nifty Z-Score]],Table2[1Y Return vs Nifty Z-Score])</f>
        <v>540</v>
      </c>
      <c r="AT359">
        <f>_xlfn.RANK.AVG(Table2[[#This Row],[6M Return vs Nifty Z-Score]],Table2[6M Return vs Nifty Z-Score])</f>
        <v>134</v>
      </c>
      <c r="AU359">
        <f>_xlfn.RANK.AVG(Table2[[#This Row],[Sharpe Ratio Z-Score]],Table2[Sharpe Ratio Z-Score])</f>
        <v>416</v>
      </c>
      <c r="AV359">
        <f>(Table2[[#This Row],[Rank 1Y]]+Table2[[#This Row],[Rank 6M]]+Table2[[#This Row],[Rank Sharpe]])/3</f>
        <v>363.33333333333331</v>
      </c>
    </row>
    <row r="360" spans="1:48" x14ac:dyDescent="0.3">
      <c r="A360" t="s">
        <v>971</v>
      </c>
      <c r="B360" t="s">
        <v>972</v>
      </c>
      <c r="C360" t="s">
        <v>3067</v>
      </c>
      <c r="D360" t="s">
        <v>119</v>
      </c>
      <c r="E360">
        <v>14492.8571174399</v>
      </c>
      <c r="F360">
        <v>2277.6</v>
      </c>
      <c r="G360">
        <v>26.841436009238802</v>
      </c>
      <c r="H360">
        <f>(Table2[[#This Row],[1Y Return vs Nifty]]-AVERAGE(Table2[1Y Return vs Nifty]))/_xlfn.STDEV.P(Table2[1Y Return vs Nifty])</f>
        <v>-0.106439917575084</v>
      </c>
      <c r="I360">
        <v>7.7687974706149001</v>
      </c>
      <c r="J360">
        <f>(Table2[[#This Row],[1M Return vs Nifty]]-AVERAGE(Table2[1M Return vs Nifty]))/_xlfn.STDEV.P(Table2[1M Return vs Nifty])</f>
        <v>0.74105258867797852</v>
      </c>
      <c r="K360">
        <v>32.468512017652799</v>
      </c>
      <c r="L360">
        <f>(Table2[[#This Row],[6M Return vs Nifty]]-AVERAGE(Table2[6M Return vs Nifty]))/_xlfn.STDEV.P(Table2[6M Return vs Nifty])</f>
        <v>0.85937856516443456</v>
      </c>
      <c r="M360">
        <v>-0.73630611859100403</v>
      </c>
      <c r="N360">
        <f>(Table2[[#This Row],[1W Return vs Nifty]]-AVERAGE(Table2[1W Return vs Nifty]))/_xlfn.STDEV.P(Table2[1W Return vs Nifty])</f>
        <v>-9.2485140375893726E-2</v>
      </c>
      <c r="O360">
        <v>2258.1999999999998</v>
      </c>
      <c r="P360">
        <v>2099.0960497095398</v>
      </c>
      <c r="Q360">
        <v>1790.82607998495</v>
      </c>
      <c r="R360">
        <v>48.763639919117701</v>
      </c>
      <c r="S360" s="1">
        <f>(Table2[[#This Row],[Close Price]]-Table2[[#This Row],[20D EMA]])/Table2[[#This Row],[20D EMA]]</f>
        <v>8.5909131166416134E-3</v>
      </c>
      <c r="T360" s="1">
        <f>(Table2[[#This Row],[Close Price]]-Table2[[#This Row],[50D EMA]])/Table2[[#This Row],[50D EMA]]</f>
        <v>8.5038486121280829E-2</v>
      </c>
      <c r="U360" s="1">
        <f>(Table2[[#This Row],[Close Price]]-Table2[[#This Row],[200D EMA]])/Table2[[#This Row],[200D EMA]]</f>
        <v>0.27181529544127525</v>
      </c>
      <c r="V360">
        <v>1.2017076189904501</v>
      </c>
      <c r="W360">
        <v>2219.25</v>
      </c>
      <c r="X360">
        <v>2293.9499999999998</v>
      </c>
      <c r="Y360">
        <v>2271.0500000000002</v>
      </c>
      <c r="Z360">
        <v>2335.0500000000002</v>
      </c>
      <c r="AA360">
        <v>2189.1</v>
      </c>
      <c r="AB360">
        <v>2425</v>
      </c>
      <c r="AC360" s="1">
        <f>(Table2[[#This Row],[Close Price]]/Table2[[#This Row],[Day Low]])-1</f>
        <v>2.6292666441365187E-2</v>
      </c>
      <c r="AD360" s="1">
        <f>(Table2[[#This Row],[Day High]]/Table2[[#This Row],[Close Price]])-1</f>
        <v>7.1786090621706045E-3</v>
      </c>
      <c r="AE360" s="1">
        <f>(Table2[[#This Row],[Close Price]]/Table2[[#This Row],[Current Week Low]])-1</f>
        <v>2.8841284868230677E-3</v>
      </c>
      <c r="AF360" s="1">
        <f>(Table2[[#This Row],[Current Week High]]/Table2[[#This Row],[Close Price]])-1</f>
        <v>2.5223919915700943E-2</v>
      </c>
      <c r="AG360" s="1">
        <f>(Table2[[#This Row],[Close Price]]/Table2[[#This Row],[Current Month Low]])-1</f>
        <v>4.0427572975195281E-2</v>
      </c>
      <c r="AH360" s="1">
        <f>(Table2[[#This Row],[Current Month High]]/Table2[[#This Row],[Close Price]])-1</f>
        <v>6.4717246224095692E-2</v>
      </c>
      <c r="AI360">
        <v>7.2562015587555901</v>
      </c>
      <c r="AJ360">
        <v>60.813109745512499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0.2</v>
      </c>
      <c r="AM360" t="s">
        <v>3111</v>
      </c>
      <c r="AN360">
        <v>-4.47</v>
      </c>
      <c r="AO360" t="s">
        <v>3110</v>
      </c>
      <c r="AP360">
        <v>-4.9006854461288003E-2</v>
      </c>
      <c r="AQ360">
        <f>(Table2[[#This Row],[Sharpe Ratio]]-AVERAGE(Table2[Sharpe Ratio]))/_xlfn.STDEV.P(Table2[Sharpe Ratio])</f>
        <v>-1.277926985605055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0.12357911028638024</v>
      </c>
      <c r="AS360">
        <f>_xlfn.RANK.AVG(Table2[[#This Row],[1Y Return vs Nifty Z-Score]],Table2[1Y Return vs Nifty Z-Score])</f>
        <v>318</v>
      </c>
      <c r="AT360">
        <f>_xlfn.RANK.AVG(Table2[[#This Row],[6M Return vs Nifty Z-Score]],Table2[6M Return vs Nifty Z-Score])</f>
        <v>122</v>
      </c>
      <c r="AU360">
        <f>_xlfn.RANK.AVG(Table2[[#This Row],[Sharpe Ratio Z-Score]],Table2[Sharpe Ratio Z-Score])</f>
        <v>655</v>
      </c>
      <c r="AV360">
        <f>(Table2[[#This Row],[Rank 1Y]]+Table2[[#This Row],[Rank 6M]]+Table2[[#This Row],[Rank Sharpe]])/3</f>
        <v>365</v>
      </c>
    </row>
    <row r="361" spans="1:48" x14ac:dyDescent="0.3">
      <c r="A361" t="s">
        <v>875</v>
      </c>
      <c r="B361" t="s">
        <v>876</v>
      </c>
      <c r="C361" t="s">
        <v>622</v>
      </c>
      <c r="D361" t="s">
        <v>622</v>
      </c>
      <c r="E361">
        <v>16934.788676553999</v>
      </c>
      <c r="F361">
        <v>176.03</v>
      </c>
      <c r="G361">
        <v>28.7314614135596</v>
      </c>
      <c r="H361">
        <f>(Table2[[#This Row],[1Y Return vs Nifty]]-AVERAGE(Table2[1Y Return vs Nifty]))/_xlfn.STDEV.P(Table2[1Y Return vs Nifty])</f>
        <v>-7.7917056171981053E-2</v>
      </c>
      <c r="I361">
        <v>3.08723272724297</v>
      </c>
      <c r="J361">
        <f>(Table2[[#This Row],[1M Return vs Nifty]]-AVERAGE(Table2[1M Return vs Nifty]))/_xlfn.STDEV.P(Table2[1M Return vs Nifty])</f>
        <v>0.29832806930200978</v>
      </c>
      <c r="K361">
        <v>2.7956088487830799</v>
      </c>
      <c r="L361">
        <f>(Table2[[#This Row],[6M Return vs Nifty]]-AVERAGE(Table2[6M Return vs Nifty]))/_xlfn.STDEV.P(Table2[6M Return vs Nifty])</f>
        <v>-0.13339737259080017</v>
      </c>
      <c r="M361">
        <v>-0.20852748733611301</v>
      </c>
      <c r="N361">
        <f>(Table2[[#This Row],[1W Return vs Nifty]]-AVERAGE(Table2[1W Return vs Nifty]))/_xlfn.STDEV.P(Table2[1W Return vs Nifty])</f>
        <v>7.5386960602777499E-3</v>
      </c>
      <c r="O361">
        <v>176.65</v>
      </c>
      <c r="P361">
        <v>166.11320812322799</v>
      </c>
      <c r="Q361">
        <v>147.838082184987</v>
      </c>
      <c r="R361">
        <v>44.614179933779397</v>
      </c>
      <c r="S361" s="1">
        <f>(Table2[[#This Row],[Close Price]]-Table2[[#This Row],[20D EMA]])/Table2[[#This Row],[20D EMA]]</f>
        <v>-3.5097650721766459E-3</v>
      </c>
      <c r="T361" s="1">
        <f>(Table2[[#This Row],[Close Price]]-Table2[[#This Row],[50D EMA]])/Table2[[#This Row],[50D EMA]]</f>
        <v>5.9698996779445873E-2</v>
      </c>
      <c r="U361" s="1">
        <f>(Table2[[#This Row],[Close Price]]-Table2[[#This Row],[200D EMA]])/Table2[[#This Row],[200D EMA]]</f>
        <v>0.19069455852205242</v>
      </c>
      <c r="V361">
        <v>1.4500577223153199</v>
      </c>
      <c r="W361">
        <v>172.1</v>
      </c>
      <c r="X361">
        <v>176.42</v>
      </c>
      <c r="Y361">
        <v>173.85</v>
      </c>
      <c r="Z361">
        <v>180.54</v>
      </c>
      <c r="AA361">
        <v>172.05</v>
      </c>
      <c r="AB361">
        <v>193.7</v>
      </c>
      <c r="AC361" s="1">
        <f>(Table2[[#This Row],[Close Price]]/Table2[[#This Row],[Day Low]])-1</f>
        <v>2.2835560720511294E-2</v>
      </c>
      <c r="AD361" s="1">
        <f>(Table2[[#This Row],[Day High]]/Table2[[#This Row],[Close Price]])-1</f>
        <v>2.2155314435039486E-3</v>
      </c>
      <c r="AE361" s="1">
        <f>(Table2[[#This Row],[Close Price]]/Table2[[#This Row],[Current Week Low]])-1</f>
        <v>1.2539545585274592E-2</v>
      </c>
      <c r="AF361" s="1">
        <f>(Table2[[#This Row],[Current Week High]]/Table2[[#This Row],[Close Price]])-1</f>
        <v>2.5620632846673708E-2</v>
      </c>
      <c r="AG361" s="1">
        <f>(Table2[[#This Row],[Close Price]]/Table2[[#This Row],[Current Month Low]])-1</f>
        <v>2.3132810229584466E-2</v>
      </c>
      <c r="AH361" s="1">
        <f>(Table2[[#This Row],[Current Month High]]/Table2[[#This Row],[Close Price]])-1</f>
        <v>0.1003806169402941</v>
      </c>
      <c r="AI361">
        <v>8.6554103326414698</v>
      </c>
      <c r="AJ361">
        <v>58.321492007104801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0.13</v>
      </c>
      <c r="AM361" t="s">
        <v>3111</v>
      </c>
      <c r="AN361">
        <v>-3.67</v>
      </c>
      <c r="AO361" t="s">
        <v>3110</v>
      </c>
      <c r="AP361">
        <v>2.9585390859903998E-2</v>
      </c>
      <c r="AQ361">
        <f>(Table2[[#This Row],[Sharpe Ratio]]-AVERAGE(Table2[Sharpe Ratio]))/_xlfn.STDEV.P(Table2[Sharpe Ratio])</f>
        <v>-0.38239625193301763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-0.28784391533351134</v>
      </c>
      <c r="AS361">
        <f>_xlfn.RANK.AVG(Table2[[#This Row],[1Y Return vs Nifty Z-Score]],Table2[1Y Return vs Nifty Z-Score])</f>
        <v>311</v>
      </c>
      <c r="AT361">
        <f>_xlfn.RANK.AVG(Table2[[#This Row],[6M Return vs Nifty Z-Score]],Table2[6M Return vs Nifty Z-Score])</f>
        <v>350</v>
      </c>
      <c r="AU361">
        <f>_xlfn.RANK.AVG(Table2[[#This Row],[Sharpe Ratio Z-Score]],Table2[Sharpe Ratio Z-Score])</f>
        <v>442</v>
      </c>
      <c r="AV361">
        <f>(Table2[[#This Row],[Rank 1Y]]+Table2[[#This Row],[Rank 6M]]+Table2[[#This Row],[Rank Sharpe]])/3</f>
        <v>367.66666666666669</v>
      </c>
    </row>
    <row r="362" spans="1:48" x14ac:dyDescent="0.3">
      <c r="A362" t="s">
        <v>1684</v>
      </c>
      <c r="B362" t="s">
        <v>1685</v>
      </c>
      <c r="C362" t="s">
        <v>3067</v>
      </c>
      <c r="D362" t="s">
        <v>260</v>
      </c>
      <c r="E362">
        <v>4708.1355255999997</v>
      </c>
      <c r="F362">
        <v>244</v>
      </c>
      <c r="G362">
        <v>-7.3734954809294697</v>
      </c>
      <c r="H362">
        <f>(Table2[[#This Row],[1Y Return vs Nifty]]-AVERAGE(Table2[1Y Return vs Nifty]))/_xlfn.STDEV.P(Table2[1Y Return vs Nifty])</f>
        <v>-0.62278628338567243</v>
      </c>
      <c r="I362">
        <v>3.3843293804518702</v>
      </c>
      <c r="J362">
        <f>(Table2[[#This Row],[1M Return vs Nifty]]-AVERAGE(Table2[1M Return vs Nifty]))/_xlfn.STDEV.P(Table2[1M Return vs Nifty])</f>
        <v>0.32642379801885374</v>
      </c>
      <c r="K362">
        <v>-8.1147303610031098</v>
      </c>
      <c r="L362">
        <f>(Table2[[#This Row],[6M Return vs Nifty]]-AVERAGE(Table2[6M Return vs Nifty]))/_xlfn.STDEV.P(Table2[6M Return vs Nifty])</f>
        <v>-0.49842812737001913</v>
      </c>
      <c r="M362">
        <v>-2.6837529865627201</v>
      </c>
      <c r="N362">
        <f>(Table2[[#This Row],[1W Return vs Nifty]]-AVERAGE(Table2[1W Return vs Nifty]))/_xlfn.STDEV.P(Table2[1W Return vs Nifty])</f>
        <v>-0.46156243046432638</v>
      </c>
      <c r="O362">
        <v>243.44</v>
      </c>
      <c r="P362">
        <v>243.38937304515699</v>
      </c>
      <c r="Q362">
        <v>227.75239530538701</v>
      </c>
      <c r="R362">
        <v>51.970532921329898</v>
      </c>
      <c r="S362" s="1">
        <f>(Table2[[#This Row],[Close Price]]-Table2[[#This Row],[20D EMA]])/Table2[[#This Row],[20D EMA]]</f>
        <v>2.3003614853762829E-3</v>
      </c>
      <c r="T362" s="1">
        <f>(Table2[[#This Row],[Close Price]]-Table2[[#This Row],[50D EMA]])/Table2[[#This Row],[50D EMA]]</f>
        <v>2.5088480536482644E-3</v>
      </c>
      <c r="U362" s="1">
        <f>(Table2[[#This Row],[Close Price]]-Table2[[#This Row],[200D EMA]])/Table2[[#This Row],[200D EMA]]</f>
        <v>7.1338897107215998E-2</v>
      </c>
      <c r="V362">
        <v>0.73162665082712497</v>
      </c>
      <c r="W362">
        <v>236</v>
      </c>
      <c r="X362">
        <v>246.8</v>
      </c>
      <c r="Y362">
        <v>236</v>
      </c>
      <c r="Z362">
        <v>260.39999999999998</v>
      </c>
      <c r="AA362">
        <v>231</v>
      </c>
      <c r="AB362">
        <v>260.39999999999998</v>
      </c>
      <c r="AC362" s="1">
        <f>(Table2[[#This Row],[Close Price]]/Table2[[#This Row],[Day Low]])-1</f>
        <v>3.3898305084745672E-2</v>
      </c>
      <c r="AD362" s="1">
        <f>(Table2[[#This Row],[Day High]]/Table2[[#This Row],[Close Price]])-1</f>
        <v>1.1475409836065653E-2</v>
      </c>
      <c r="AE362" s="1">
        <f>(Table2[[#This Row],[Close Price]]/Table2[[#This Row],[Current Week Low]])-1</f>
        <v>3.3898305084745672E-2</v>
      </c>
      <c r="AF362" s="1">
        <f>(Table2[[#This Row],[Current Week High]]/Table2[[#This Row],[Close Price]])-1</f>
        <v>6.7213114754098191E-2</v>
      </c>
      <c r="AG362" s="1">
        <f>(Table2[[#This Row],[Close Price]]/Table2[[#This Row],[Current Month Low]])-1</f>
        <v>5.6277056277056259E-2</v>
      </c>
      <c r="AH362" s="1">
        <f>(Table2[[#This Row],[Current Month High]]/Table2[[#This Row],[Close Price]])-1</f>
        <v>6.7213114754098191E-2</v>
      </c>
      <c r="AI362">
        <v>20.9630552096305</v>
      </c>
      <c r="AJ362">
        <v>36.1016949152542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-0.02</v>
      </c>
      <c r="AM362" t="s">
        <v>3110</v>
      </c>
      <c r="AN362">
        <v>-2.58</v>
      </c>
      <c r="AO362" t="s">
        <v>3110</v>
      </c>
      <c r="AP362">
        <v>0.175782816991438</v>
      </c>
      <c r="AQ362">
        <f>(Table2[[#This Row],[Sharpe Ratio]]-AVERAGE(Table2[Sharpe Ratio]))/_xlfn.STDEV.P(Table2[Sharpe Ratio])</f>
        <v>1.2834715159297367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2.7118472728572485E-2</v>
      </c>
      <c r="AS362">
        <f>_xlfn.RANK.AVG(Table2[[#This Row],[1Y Return vs Nifty Z-Score]],Table2[1Y Return vs Nifty Z-Score])</f>
        <v>544</v>
      </c>
      <c r="AT362">
        <f>_xlfn.RANK.AVG(Table2[[#This Row],[6M Return vs Nifty Z-Score]],Table2[6M Return vs Nifty Z-Score])</f>
        <v>477</v>
      </c>
      <c r="AU362">
        <f>_xlfn.RANK.AVG(Table2[[#This Row],[Sharpe Ratio Z-Score]],Table2[Sharpe Ratio Z-Score])</f>
        <v>82</v>
      </c>
      <c r="AV362">
        <f>(Table2[[#This Row],[Rank 1Y]]+Table2[[#This Row],[Rank 6M]]+Table2[[#This Row],[Rank Sharpe]])/3</f>
        <v>367.66666666666669</v>
      </c>
    </row>
    <row r="363" spans="1:48" x14ac:dyDescent="0.3">
      <c r="A363" t="s">
        <v>1082</v>
      </c>
      <c r="B363" t="s">
        <v>1083</v>
      </c>
      <c r="C363" t="s">
        <v>3064</v>
      </c>
      <c r="D363" t="s">
        <v>295</v>
      </c>
      <c r="E363">
        <v>11873.66740574</v>
      </c>
      <c r="F363">
        <v>2195.9</v>
      </c>
      <c r="G363">
        <v>14.792216597671599</v>
      </c>
      <c r="H363">
        <f>(Table2[[#This Row],[1Y Return vs Nifty]]-AVERAGE(Table2[1Y Return vs Nifty]))/_xlfn.STDEV.P(Table2[1Y Return vs Nifty])</f>
        <v>-0.28827779896335753</v>
      </c>
      <c r="I363">
        <v>-6.2017346934257898</v>
      </c>
      <c r="J363">
        <f>(Table2[[#This Row],[1M Return vs Nifty]]-AVERAGE(Table2[1M Return vs Nifty]))/_xlfn.STDEV.P(Table2[1M Return vs Nifty])</f>
        <v>-0.58010763804069909</v>
      </c>
      <c r="K363">
        <v>7.9503789530419802</v>
      </c>
      <c r="L363">
        <f>(Table2[[#This Row],[6M Return vs Nifty]]-AVERAGE(Table2[6M Return vs Nifty]))/_xlfn.STDEV.P(Table2[6M Return vs Nifty])</f>
        <v>3.9067441352216944E-2</v>
      </c>
      <c r="M363">
        <v>3.0811030935438199</v>
      </c>
      <c r="N363">
        <f>(Table2[[#This Row],[1W Return vs Nifty]]-AVERAGE(Table2[1W Return vs Nifty]))/_xlfn.STDEV.P(Table2[1W Return vs Nifty])</f>
        <v>0.63098468585907919</v>
      </c>
      <c r="O363">
        <v>2282.0100000000002</v>
      </c>
      <c r="P363">
        <v>2243.7759694772999</v>
      </c>
      <c r="Q363">
        <v>2004.11423840983</v>
      </c>
      <c r="R363">
        <v>41.379937367789303</v>
      </c>
      <c r="S363" s="1">
        <f>(Table2[[#This Row],[Close Price]]-Table2[[#This Row],[20D EMA]])/Table2[[#This Row],[20D EMA]]</f>
        <v>-3.7734278114469312E-2</v>
      </c>
      <c r="T363" s="1">
        <f>(Table2[[#This Row],[Close Price]]-Table2[[#This Row],[50D EMA]])/Table2[[#This Row],[50D EMA]]</f>
        <v>-2.1337232472657588E-2</v>
      </c>
      <c r="U363" s="1">
        <f>(Table2[[#This Row],[Close Price]]-Table2[[#This Row],[200D EMA]])/Table2[[#This Row],[200D EMA]]</f>
        <v>9.569602266901861E-2</v>
      </c>
      <c r="V363">
        <v>0.45246212378321399</v>
      </c>
      <c r="W363">
        <v>2111</v>
      </c>
      <c r="X363">
        <v>2215.25</v>
      </c>
      <c r="Y363">
        <v>2182.5500000000002</v>
      </c>
      <c r="Z363">
        <v>2390</v>
      </c>
      <c r="AA363">
        <v>2126.15</v>
      </c>
      <c r="AB363">
        <v>2406.1999999999998</v>
      </c>
      <c r="AC363" s="1">
        <f>(Table2[[#This Row],[Close Price]]/Table2[[#This Row],[Day Low]])-1</f>
        <v>4.0217906205589848E-2</v>
      </c>
      <c r="AD363" s="1">
        <f>(Table2[[#This Row],[Day High]]/Table2[[#This Row],[Close Price]])-1</f>
        <v>8.8118766792659731E-3</v>
      </c>
      <c r="AE363" s="1">
        <f>(Table2[[#This Row],[Close Price]]/Table2[[#This Row],[Current Week Low]])-1</f>
        <v>6.1166983574258982E-3</v>
      </c>
      <c r="AF363" s="1">
        <f>(Table2[[#This Row],[Current Week High]]/Table2[[#This Row],[Close Price]])-1</f>
        <v>8.8392003278837894E-2</v>
      </c>
      <c r="AG363" s="1">
        <f>(Table2[[#This Row],[Close Price]]/Table2[[#This Row],[Current Month Low]])-1</f>
        <v>3.2805775697857698E-2</v>
      </c>
      <c r="AH363" s="1">
        <f>(Table2[[#This Row],[Current Month High]]/Table2[[#This Row],[Close Price]])-1</f>
        <v>9.5769388405664957E-2</v>
      </c>
      <c r="AI363">
        <v>18.549117735881602</v>
      </c>
      <c r="AJ363">
        <v>44.868749999999999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-0.04</v>
      </c>
      <c r="AM363" t="s">
        <v>3110</v>
      </c>
      <c r="AN363">
        <v>-8.48</v>
      </c>
      <c r="AO363" t="s">
        <v>3110</v>
      </c>
      <c r="AP363">
        <v>3.8156724361058998E-2</v>
      </c>
      <c r="AQ363">
        <f>(Table2[[#This Row],[Sharpe Ratio]]-AVERAGE(Table2[Sharpe Ratio]))/_xlfn.STDEV.P(Table2[Sharpe Ratio])</f>
        <v>-0.28472894967606982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-0.48306225946883041</v>
      </c>
      <c r="AS363">
        <f>_xlfn.RANK.AVG(Table2[[#This Row],[1Y Return vs Nifty Z-Score]],Table2[1Y Return vs Nifty Z-Score])</f>
        <v>384</v>
      </c>
      <c r="AT363">
        <f>_xlfn.RANK.AVG(Table2[[#This Row],[6M Return vs Nifty Z-Score]],Table2[6M Return vs Nifty Z-Score])</f>
        <v>301</v>
      </c>
      <c r="AU363">
        <f>_xlfn.RANK.AVG(Table2[[#This Row],[Sharpe Ratio Z-Score]],Table2[Sharpe Ratio Z-Score])</f>
        <v>419</v>
      </c>
      <c r="AV363">
        <f>(Table2[[#This Row],[Rank 1Y]]+Table2[[#This Row],[Rank 6M]]+Table2[[#This Row],[Rank Sharpe]])/3</f>
        <v>368</v>
      </c>
    </row>
    <row r="364" spans="1:48" x14ac:dyDescent="0.3">
      <c r="A364" t="s">
        <v>1461</v>
      </c>
      <c r="B364" t="s">
        <v>1462</v>
      </c>
      <c r="C364" t="s">
        <v>3076</v>
      </c>
      <c r="D364" t="s">
        <v>133</v>
      </c>
      <c r="E364">
        <v>6916.2289781199997</v>
      </c>
      <c r="F364">
        <v>637.45000000000005</v>
      </c>
      <c r="G364">
        <v>40.024495948023301</v>
      </c>
      <c r="H364">
        <f>(Table2[[#This Row],[1Y Return vs Nifty]]-AVERAGE(Table2[1Y Return vs Nifty]))/_xlfn.STDEV.P(Table2[1Y Return vs Nifty])</f>
        <v>9.2509043980210842E-2</v>
      </c>
      <c r="I364">
        <v>1.7993439240407201</v>
      </c>
      <c r="J364">
        <f>(Table2[[#This Row],[1M Return vs Nifty]]-AVERAGE(Table2[1M Return vs Nifty]))/_xlfn.STDEV.P(Table2[1M Return vs Nifty])</f>
        <v>0.17653546732749739</v>
      </c>
      <c r="K364">
        <v>-13.4970408720439</v>
      </c>
      <c r="L364">
        <f>(Table2[[#This Row],[6M Return vs Nifty]]-AVERAGE(Table2[6M Return vs Nifty]))/_xlfn.STDEV.P(Table2[6M Return vs Nifty])</f>
        <v>-0.67850583444433887</v>
      </c>
      <c r="M364">
        <v>3.98797519964682</v>
      </c>
      <c r="N364">
        <f>(Table2[[#This Row],[1W Return vs Nifty]]-AVERAGE(Table2[1W Return vs Nifty]))/_xlfn.STDEV.P(Table2[1W Return vs Nifty])</f>
        <v>0.80285376474485348</v>
      </c>
      <c r="O364">
        <v>604.24</v>
      </c>
      <c r="P364">
        <v>605.03018562758803</v>
      </c>
      <c r="Q364">
        <v>578.37928971927795</v>
      </c>
      <c r="R364">
        <v>68.513502016832106</v>
      </c>
      <c r="S364" s="1">
        <f>(Table2[[#This Row],[Close Price]]-Table2[[#This Row],[20D EMA]])/Table2[[#This Row],[20D EMA]]</f>
        <v>5.4961604660399899E-2</v>
      </c>
      <c r="T364" s="1">
        <f>(Table2[[#This Row],[Close Price]]-Table2[[#This Row],[50D EMA]])/Table2[[#This Row],[50D EMA]]</f>
        <v>5.3583796548569672E-2</v>
      </c>
      <c r="U364" s="1">
        <f>(Table2[[#This Row],[Close Price]]-Table2[[#This Row],[200D EMA]])/Table2[[#This Row],[200D EMA]]</f>
        <v>0.10213144096046842</v>
      </c>
      <c r="V364">
        <v>1.26317685340399</v>
      </c>
      <c r="W364">
        <v>621.5</v>
      </c>
      <c r="X364">
        <v>643.70000000000005</v>
      </c>
      <c r="Y364">
        <v>615.65</v>
      </c>
      <c r="Z364">
        <v>682</v>
      </c>
      <c r="AA364">
        <v>549.29999999999995</v>
      </c>
      <c r="AB364">
        <v>682</v>
      </c>
      <c r="AC364" s="1">
        <f>(Table2[[#This Row],[Close Price]]/Table2[[#This Row],[Day Low]])-1</f>
        <v>2.5663716814159354E-2</v>
      </c>
      <c r="AD364" s="1">
        <f>(Table2[[#This Row],[Day High]]/Table2[[#This Row],[Close Price]])-1</f>
        <v>9.8046905639657123E-3</v>
      </c>
      <c r="AE364" s="1">
        <f>(Table2[[#This Row],[Close Price]]/Table2[[#This Row],[Current Week Low]])-1</f>
        <v>3.5409729554129799E-2</v>
      </c>
      <c r="AF364" s="1">
        <f>(Table2[[#This Row],[Current Week High]]/Table2[[#This Row],[Close Price]])-1</f>
        <v>6.9887834339948052E-2</v>
      </c>
      <c r="AG364" s="1">
        <f>(Table2[[#This Row],[Close Price]]/Table2[[#This Row],[Current Month Low]])-1</f>
        <v>0.16047697068996913</v>
      </c>
      <c r="AH364" s="1">
        <f>(Table2[[#This Row],[Current Month High]]/Table2[[#This Row],[Close Price]])-1</f>
        <v>6.9887834339948052E-2</v>
      </c>
      <c r="AI364">
        <v>32.899099952629001</v>
      </c>
      <c r="AJ364">
        <v>73.732940127563197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0</v>
      </c>
      <c r="AM364">
        <v>0</v>
      </c>
      <c r="AN364">
        <v>4.9000000000000004</v>
      </c>
      <c r="AO364" t="s">
        <v>3111</v>
      </c>
      <c r="AP364">
        <v>7.9401216541876998E-2</v>
      </c>
      <c r="AQ364">
        <f>(Table2[[#This Row],[Sharpe Ratio]]-AVERAGE(Table2[Sharpe Ratio]))/_xlfn.STDEV.P(Table2[Sharpe Ratio])</f>
        <v>0.18523739613411944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273</v>
      </c>
      <c r="AT364">
        <f>_xlfn.RANK.AVG(Table2[[#This Row],[6M Return vs Nifty Z-Score]],Table2[6M Return vs Nifty Z-Score])</f>
        <v>539</v>
      </c>
      <c r="AU364">
        <f>_xlfn.RANK.AVG(Table2[[#This Row],[Sharpe Ratio Z-Score]],Table2[Sharpe Ratio Z-Score])</f>
        <v>294</v>
      </c>
      <c r="AV364">
        <f>(Table2[[#This Row],[Rank 1Y]]+Table2[[#This Row],[Rank 6M]]+Table2[[#This Row],[Rank Sharpe]])/3</f>
        <v>368.66666666666669</v>
      </c>
    </row>
    <row r="365" spans="1:48" x14ac:dyDescent="0.3">
      <c r="A365" t="s">
        <v>643</v>
      </c>
      <c r="B365" t="s">
        <v>644</v>
      </c>
      <c r="C365" t="s">
        <v>3077</v>
      </c>
      <c r="D365" t="s">
        <v>347</v>
      </c>
      <c r="E365">
        <v>28071.251408625001</v>
      </c>
      <c r="F365">
        <v>436.25</v>
      </c>
      <c r="G365">
        <v>18.3485313914322</v>
      </c>
      <c r="H365">
        <f>(Table2[[#This Row],[1Y Return vs Nifty]]-AVERAGE(Table2[1Y Return vs Nifty]))/_xlfn.STDEV.P(Table2[1Y Return vs Nifty])</f>
        <v>-0.23460853412895674</v>
      </c>
      <c r="I365">
        <v>0.39046323544279898</v>
      </c>
      <c r="J365">
        <f>(Table2[[#This Row],[1M Return vs Nifty]]-AVERAGE(Table2[1M Return vs Nifty]))/_xlfn.STDEV.P(Table2[1M Return vs Nifty])</f>
        <v>4.3300948548132795E-2</v>
      </c>
      <c r="K365">
        <v>40.275319018693303</v>
      </c>
      <c r="L365">
        <f>(Table2[[#This Row],[6M Return vs Nifty]]-AVERAGE(Table2[6M Return vs Nifty]))/_xlfn.STDEV.P(Table2[6M Return vs Nifty])</f>
        <v>1.1205734370387574</v>
      </c>
      <c r="M365">
        <v>-1.2692642280858499</v>
      </c>
      <c r="N365">
        <f>(Table2[[#This Row],[1W Return vs Nifty]]-AVERAGE(Table2[1W Return vs Nifty]))/_xlfn.STDEV.P(Table2[1W Return vs Nifty])</f>
        <v>-0.19349058397389013</v>
      </c>
      <c r="O365">
        <v>433.16</v>
      </c>
      <c r="P365">
        <v>416.46354249211601</v>
      </c>
      <c r="Q365">
        <v>354.77819867277299</v>
      </c>
      <c r="R365">
        <v>52.322504998771798</v>
      </c>
      <c r="S365" s="1">
        <f>(Table2[[#This Row],[Close Price]]-Table2[[#This Row],[20D EMA]])/Table2[[#This Row],[20D EMA]]</f>
        <v>7.1336226798411088E-3</v>
      </c>
      <c r="T365" s="1">
        <f>(Table2[[#This Row],[Close Price]]-Table2[[#This Row],[50D EMA]])/Table2[[#This Row],[50D EMA]]</f>
        <v>4.7510659371242728E-2</v>
      </c>
      <c r="U365" s="1">
        <f>(Table2[[#This Row],[Close Price]]-Table2[[#This Row],[200D EMA]])/Table2[[#This Row],[200D EMA]]</f>
        <v>0.22964151019429443</v>
      </c>
      <c r="V365">
        <v>1.1045343585012</v>
      </c>
      <c r="W365">
        <v>425.3</v>
      </c>
      <c r="X365">
        <v>440</v>
      </c>
      <c r="Y365">
        <v>428</v>
      </c>
      <c r="Z365">
        <v>443.15</v>
      </c>
      <c r="AA365">
        <v>415.05</v>
      </c>
      <c r="AB365">
        <v>470.7</v>
      </c>
      <c r="AC365" s="1">
        <f>(Table2[[#This Row],[Close Price]]/Table2[[#This Row],[Day Low]])-1</f>
        <v>2.5746531859863531E-2</v>
      </c>
      <c r="AD365" s="1">
        <f>(Table2[[#This Row],[Day High]]/Table2[[#This Row],[Close Price]])-1</f>
        <v>8.5959885386819312E-3</v>
      </c>
      <c r="AE365" s="1">
        <f>(Table2[[#This Row],[Close Price]]/Table2[[#This Row],[Current Week Low]])-1</f>
        <v>1.9275700934579421E-2</v>
      </c>
      <c r="AF365" s="1">
        <f>(Table2[[#This Row],[Current Week High]]/Table2[[#This Row],[Close Price]])-1</f>
        <v>1.5816618911174807E-2</v>
      </c>
      <c r="AG365" s="1">
        <f>(Table2[[#This Row],[Close Price]]/Table2[[#This Row],[Current Month Low]])-1</f>
        <v>5.107818335140335E-2</v>
      </c>
      <c r="AH365" s="1">
        <f>(Table2[[#This Row],[Current Month High]]/Table2[[#This Row],[Close Price]])-1</f>
        <v>7.8968481375358168E-2</v>
      </c>
      <c r="AI365">
        <v>9.0845886442641994</v>
      </c>
      <c r="AJ365">
        <v>65.167464114832498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0.03</v>
      </c>
      <c r="AM365" t="s">
        <v>3111</v>
      </c>
      <c r="AN365">
        <v>-1.43</v>
      </c>
      <c r="AO365" t="s">
        <v>3110</v>
      </c>
      <c r="AP365">
        <v>-4.7432751273234E-2</v>
      </c>
      <c r="AQ365">
        <f>(Table2[[#This Row],[Sharpe Ratio]]-AVERAGE(Table2[Sharpe Ratio]))/_xlfn.STDEV.P(Table2[Sharpe Ratio])</f>
        <v>-1.2599906386141719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-0.5242153711301285</v>
      </c>
      <c r="AS365">
        <f>_xlfn.RANK.AVG(Table2[[#This Row],[1Y Return vs Nifty Z-Score]],Table2[1Y Return vs Nifty Z-Score])</f>
        <v>361</v>
      </c>
      <c r="AT365">
        <f>_xlfn.RANK.AVG(Table2[[#This Row],[6M Return vs Nifty Z-Score]],Table2[6M Return vs Nifty Z-Score])</f>
        <v>92</v>
      </c>
      <c r="AU365">
        <f>_xlfn.RANK.AVG(Table2[[#This Row],[Sharpe Ratio Z-Score]],Table2[Sharpe Ratio Z-Score])</f>
        <v>653</v>
      </c>
      <c r="AV365">
        <f>(Table2[[#This Row],[Rank 1Y]]+Table2[[#This Row],[Rank 6M]]+Table2[[#This Row],[Rank Sharpe]])/3</f>
        <v>368.66666666666669</v>
      </c>
    </row>
    <row r="366" spans="1:48" x14ac:dyDescent="0.3">
      <c r="A366" t="s">
        <v>975</v>
      </c>
      <c r="B366" t="s">
        <v>976</v>
      </c>
      <c r="C366" t="s">
        <v>622</v>
      </c>
      <c r="D366" t="s">
        <v>622</v>
      </c>
      <c r="E366">
        <v>14280.897498</v>
      </c>
      <c r="F366">
        <v>493.85</v>
      </c>
      <c r="G366">
        <v>27.2687616390212</v>
      </c>
      <c r="H366">
        <f>(Table2[[#This Row],[1Y Return vs Nifty]]-AVERAGE(Table2[1Y Return vs Nifty]))/_xlfn.STDEV.P(Table2[1Y Return vs Nifty])</f>
        <v>-9.9991036155600052E-2</v>
      </c>
      <c r="I366">
        <v>-3.2803305393050599</v>
      </c>
      <c r="J366">
        <f>(Table2[[#This Row],[1M Return vs Nifty]]-AVERAGE(Table2[1M Return vs Nifty]))/_xlfn.STDEV.P(Table2[1M Return vs Nifty])</f>
        <v>-0.3038373478845719</v>
      </c>
      <c r="K366">
        <v>4.0879158257795698</v>
      </c>
      <c r="L366">
        <f>(Table2[[#This Row],[6M Return vs Nifty]]-AVERAGE(Table2[6M Return vs Nifty]))/_xlfn.STDEV.P(Table2[6M Return vs Nifty])</f>
        <v>-9.0160239248845711E-2</v>
      </c>
      <c r="M366">
        <v>-3.6949320532031402</v>
      </c>
      <c r="N366">
        <f>(Table2[[#This Row],[1W Return vs Nifty]]-AVERAGE(Table2[1W Return vs Nifty]))/_xlfn.STDEV.P(Table2[1W Return vs Nifty])</f>
        <v>-0.6531996123806123</v>
      </c>
      <c r="O366">
        <v>521</v>
      </c>
      <c r="P366">
        <v>507.12160546488099</v>
      </c>
      <c r="Q366">
        <v>449.08113707521602</v>
      </c>
      <c r="R366">
        <v>34.193465091039698</v>
      </c>
      <c r="S366" s="1">
        <f>(Table2[[#This Row],[Close Price]]-Table2[[#This Row],[20D EMA]])/Table2[[#This Row],[20D EMA]]</f>
        <v>-5.2111324376199572E-2</v>
      </c>
      <c r="T366" s="1">
        <f>(Table2[[#This Row],[Close Price]]-Table2[[#This Row],[50D EMA]])/Table2[[#This Row],[50D EMA]]</f>
        <v>-2.6170459554202614E-2</v>
      </c>
      <c r="U366" s="1">
        <f>(Table2[[#This Row],[Close Price]]-Table2[[#This Row],[200D EMA]])/Table2[[#This Row],[200D EMA]]</f>
        <v>9.9689920659672956E-2</v>
      </c>
      <c r="V366">
        <v>1.6253445583736701</v>
      </c>
      <c r="W366">
        <v>485</v>
      </c>
      <c r="X366">
        <v>495.75</v>
      </c>
      <c r="Y366">
        <v>491.05</v>
      </c>
      <c r="Z366">
        <v>518.95000000000005</v>
      </c>
      <c r="AA366">
        <v>491.05</v>
      </c>
      <c r="AB366">
        <v>569.75</v>
      </c>
      <c r="AC366" s="1">
        <f>(Table2[[#This Row],[Close Price]]/Table2[[#This Row],[Day Low]])-1</f>
        <v>1.8247422680412351E-2</v>
      </c>
      <c r="AD366" s="1">
        <f>(Table2[[#This Row],[Day High]]/Table2[[#This Row],[Close Price]])-1</f>
        <v>3.84732206135463E-3</v>
      </c>
      <c r="AE366" s="1">
        <f>(Table2[[#This Row],[Close Price]]/Table2[[#This Row],[Current Week Low]])-1</f>
        <v>5.7020669992873252E-3</v>
      </c>
      <c r="AF366" s="1">
        <f>(Table2[[#This Row],[Current Week High]]/Table2[[#This Row],[Close Price]])-1</f>
        <v>5.0825149336843234E-2</v>
      </c>
      <c r="AG366" s="1">
        <f>(Table2[[#This Row],[Close Price]]/Table2[[#This Row],[Current Month Low]])-1</f>
        <v>5.7020669992873252E-3</v>
      </c>
      <c r="AH366" s="1">
        <f>(Table2[[#This Row],[Current Month High]]/Table2[[#This Row],[Close Price]])-1</f>
        <v>0.15369039181937838</v>
      </c>
      <c r="AI366">
        <v>17.3322762857992</v>
      </c>
      <c r="AJ366">
        <v>50.566994926887403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0.03</v>
      </c>
      <c r="AM366" t="s">
        <v>3111</v>
      </c>
      <c r="AN366">
        <v>-11.62</v>
      </c>
      <c r="AO366" t="s">
        <v>3110</v>
      </c>
      <c r="AP366">
        <v>2.4225583655248E-2</v>
      </c>
      <c r="AQ366">
        <f>(Table2[[#This Row],[Sharpe Ratio]]-AVERAGE(Table2[Sharpe Ratio]))/_xlfn.STDEV.P(Table2[Sharpe Ratio])</f>
        <v>-0.44346935219513717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-1.5906575878647673</v>
      </c>
      <c r="AS366">
        <f>_xlfn.RANK.AVG(Table2[[#This Row],[1Y Return vs Nifty Z-Score]],Table2[1Y Return vs Nifty Z-Score])</f>
        <v>317</v>
      </c>
      <c r="AT366">
        <f>_xlfn.RANK.AVG(Table2[[#This Row],[6M Return vs Nifty Z-Score]],Table2[6M Return vs Nifty Z-Score])</f>
        <v>333</v>
      </c>
      <c r="AU366">
        <f>_xlfn.RANK.AVG(Table2[[#This Row],[Sharpe Ratio Z-Score]],Table2[Sharpe Ratio Z-Score])</f>
        <v>456</v>
      </c>
      <c r="AV366">
        <f>(Table2[[#This Row],[Rank 1Y]]+Table2[[#This Row],[Rank 6M]]+Table2[[#This Row],[Rank Sharpe]])/3</f>
        <v>368.66666666666669</v>
      </c>
    </row>
    <row r="367" spans="1:48" x14ac:dyDescent="0.3">
      <c r="A367" t="s">
        <v>1156</v>
      </c>
      <c r="B367" t="s">
        <v>1157</v>
      </c>
      <c r="C367" t="s">
        <v>3067</v>
      </c>
      <c r="D367" t="s">
        <v>988</v>
      </c>
      <c r="E367">
        <v>10317.4563893</v>
      </c>
      <c r="F367">
        <v>511.4</v>
      </c>
      <c r="G367">
        <v>0.73932538025108097</v>
      </c>
      <c r="H367">
        <f>(Table2[[#This Row],[1Y Return vs Nifty]]-AVERAGE(Table2[1Y Return vs Nifty]))/_xlfn.STDEV.P(Table2[1Y Return vs Nifty])</f>
        <v>-0.50035360894508119</v>
      </c>
      <c r="I367">
        <v>12.430455166599</v>
      </c>
      <c r="J367">
        <f>(Table2[[#This Row],[1M Return vs Nifty]]-AVERAGE(Table2[1M Return vs Nifty]))/_xlfn.STDEV.P(Table2[1M Return vs Nifty])</f>
        <v>1.1818945456052596</v>
      </c>
      <c r="K367">
        <v>24.8946740015306</v>
      </c>
      <c r="L367">
        <f>(Table2[[#This Row],[6M Return vs Nifty]]-AVERAGE(Table2[6M Return vs Nifty]))/_xlfn.STDEV.P(Table2[6M Return vs Nifty])</f>
        <v>0.60597821211942526</v>
      </c>
      <c r="M367">
        <v>3.0307449146319598</v>
      </c>
      <c r="N367">
        <f>(Table2[[#This Row],[1W Return vs Nifty]]-AVERAGE(Table2[1W Return vs Nifty]))/_xlfn.STDEV.P(Table2[1W Return vs Nifty])</f>
        <v>0.62144087723854657</v>
      </c>
      <c r="O367">
        <v>473.82</v>
      </c>
      <c r="P367">
        <v>444.85807031214398</v>
      </c>
      <c r="Q367">
        <v>411.26628272507998</v>
      </c>
      <c r="R367">
        <v>80.156568996672902</v>
      </c>
      <c r="S367" s="1">
        <f>(Table2[[#This Row],[Close Price]]-Table2[[#This Row],[20D EMA]])/Table2[[#This Row],[20D EMA]]</f>
        <v>7.9312819214047495E-2</v>
      </c>
      <c r="T367" s="1">
        <f>(Table2[[#This Row],[Close Price]]-Table2[[#This Row],[50D EMA]])/Table2[[#This Row],[50D EMA]]</f>
        <v>0.14958013381923241</v>
      </c>
      <c r="U367" s="1">
        <f>(Table2[[#This Row],[Close Price]]-Table2[[#This Row],[200D EMA]])/Table2[[#This Row],[200D EMA]]</f>
        <v>0.24347660258318962</v>
      </c>
      <c r="V367">
        <v>1.1706881590502001</v>
      </c>
      <c r="W367">
        <v>510</v>
      </c>
      <c r="X367">
        <v>522</v>
      </c>
      <c r="Y367">
        <v>485</v>
      </c>
      <c r="Z367">
        <v>523</v>
      </c>
      <c r="AA367">
        <v>467</v>
      </c>
      <c r="AB367">
        <v>523</v>
      </c>
      <c r="AC367" s="1">
        <f>(Table2[[#This Row],[Close Price]]/Table2[[#This Row],[Day Low]])-1</f>
        <v>2.7450980392156321E-3</v>
      </c>
      <c r="AD367" s="1">
        <f>(Table2[[#This Row],[Day High]]/Table2[[#This Row],[Close Price]])-1</f>
        <v>2.0727414939382127E-2</v>
      </c>
      <c r="AE367" s="1">
        <f>(Table2[[#This Row],[Close Price]]/Table2[[#This Row],[Current Week Low]])-1</f>
        <v>5.4432989690721634E-2</v>
      </c>
      <c r="AF367" s="1">
        <f>(Table2[[#This Row],[Current Week High]]/Table2[[#This Row],[Close Price]])-1</f>
        <v>2.2682831443097351E-2</v>
      </c>
      <c r="AG367" s="1">
        <f>(Table2[[#This Row],[Close Price]]/Table2[[#This Row],[Current Month Low]])-1</f>
        <v>9.5074946466809473E-2</v>
      </c>
      <c r="AH367" s="1">
        <f>(Table2[[#This Row],[Current Month High]]/Table2[[#This Row],[Close Price]])-1</f>
        <v>2.2682831443097351E-2</v>
      </c>
      <c r="AI367">
        <v>2.17105927496719</v>
      </c>
      <c r="AJ367">
        <v>44.148471615720503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0.19</v>
      </c>
      <c r="AM367" t="s">
        <v>3111</v>
      </c>
      <c r="AN367">
        <v>10.86</v>
      </c>
      <c r="AO367" t="s">
        <v>3111</v>
      </c>
      <c r="AP367">
        <v>2.1258238040315999E-2</v>
      </c>
      <c r="AQ367">
        <f>(Table2[[#This Row],[Sharpe Ratio]]-AVERAGE(Table2[Sharpe Ratio]))/_xlfn.STDEV.P(Table2[Sharpe Ratio])</f>
        <v>-0.47728120201236102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1.4316788240057892</v>
      </c>
      <c r="AS367">
        <f>_xlfn.RANK.AVG(Table2[[#This Row],[1Y Return vs Nifty Z-Score]],Table2[1Y Return vs Nifty Z-Score])</f>
        <v>484</v>
      </c>
      <c r="AT367">
        <f>_xlfn.RANK.AVG(Table2[[#This Row],[6M Return vs Nifty Z-Score]],Table2[6M Return vs Nifty Z-Score])</f>
        <v>167</v>
      </c>
      <c r="AU367">
        <f>_xlfn.RANK.AVG(Table2[[#This Row],[Sharpe Ratio Z-Score]],Table2[Sharpe Ratio Z-Score])</f>
        <v>463</v>
      </c>
      <c r="AV367">
        <f>(Table2[[#This Row],[Rank 1Y]]+Table2[[#This Row],[Rank 6M]]+Table2[[#This Row],[Rank Sharpe]])/3</f>
        <v>371.33333333333331</v>
      </c>
    </row>
    <row r="368" spans="1:48" x14ac:dyDescent="0.3">
      <c r="A368" t="s">
        <v>184</v>
      </c>
      <c r="B368" t="s">
        <v>185</v>
      </c>
      <c r="C368" t="s">
        <v>3072</v>
      </c>
      <c r="D368" t="s">
        <v>186</v>
      </c>
      <c r="E368">
        <v>139029.88614242</v>
      </c>
      <c r="F368">
        <v>621.4</v>
      </c>
      <c r="G368">
        <v>14.2901727536465</v>
      </c>
      <c r="H368">
        <f>(Table2[[#This Row],[1Y Return vs Nifty]]-AVERAGE(Table2[1Y Return vs Nifty]))/_xlfn.STDEV.P(Table2[1Y Return vs Nifty])</f>
        <v>-0.29585427224708821</v>
      </c>
      <c r="I368">
        <v>-8.41368671331856</v>
      </c>
      <c r="J368">
        <f>(Table2[[#This Row],[1M Return vs Nifty]]-AVERAGE(Table2[1M Return vs Nifty]))/_xlfn.STDEV.P(Table2[1M Return vs Nifty])</f>
        <v>-0.78928671567199404</v>
      </c>
      <c r="K368">
        <v>9.1853517792917199</v>
      </c>
      <c r="L368">
        <f>(Table2[[#This Row],[6M Return vs Nifty]]-AVERAGE(Table2[6M Return vs Nifty]))/_xlfn.STDEV.P(Table2[6M Return vs Nifty])</f>
        <v>8.0386327431708704E-2</v>
      </c>
      <c r="M368">
        <v>-0.64408645910436901</v>
      </c>
      <c r="N368">
        <f>(Table2[[#This Row],[1W Return vs Nifty]]-AVERAGE(Table2[1W Return vs Nifty]))/_xlfn.STDEV.P(Table2[1W Return vs Nifty])</f>
        <v>-7.5007805011332904E-2</v>
      </c>
      <c r="O368">
        <v>645.44000000000005</v>
      </c>
      <c r="P368">
        <v>657.80350210596305</v>
      </c>
      <c r="Q368">
        <v>598.33425491896003</v>
      </c>
      <c r="R368">
        <v>37.907190950922498</v>
      </c>
      <c r="S368" s="1">
        <f>(Table2[[#This Row],[Close Price]]-Table2[[#This Row],[20D EMA]])/Table2[[#This Row],[20D EMA]]</f>
        <v>-3.7245909766980778E-2</v>
      </c>
      <c r="T368" s="1">
        <f>(Table2[[#This Row],[Close Price]]-Table2[[#This Row],[50D EMA]])/Table2[[#This Row],[50D EMA]]</f>
        <v>-5.5340997713476704E-2</v>
      </c>
      <c r="U368" s="1">
        <f>(Table2[[#This Row],[Close Price]]-Table2[[#This Row],[200D EMA]])/Table2[[#This Row],[200D EMA]]</f>
        <v>3.8549932402188868E-2</v>
      </c>
      <c r="V368">
        <v>0.87670304028547796</v>
      </c>
      <c r="W368">
        <v>611.6</v>
      </c>
      <c r="X368">
        <v>633.95000000000005</v>
      </c>
      <c r="Y368">
        <v>616.5</v>
      </c>
      <c r="Z368">
        <v>634.4</v>
      </c>
      <c r="AA368">
        <v>608</v>
      </c>
      <c r="AB368">
        <v>690.9</v>
      </c>
      <c r="AC368" s="1">
        <f>(Table2[[#This Row],[Close Price]]/Table2[[#This Row],[Day Low]])-1</f>
        <v>1.6023544800523037E-2</v>
      </c>
      <c r="AD368" s="1">
        <f>(Table2[[#This Row],[Day High]]/Table2[[#This Row],[Close Price]])-1</f>
        <v>2.0196330865787093E-2</v>
      </c>
      <c r="AE368" s="1">
        <f>(Table2[[#This Row],[Close Price]]/Table2[[#This Row],[Current Week Low]])-1</f>
        <v>7.9480940794809385E-3</v>
      </c>
      <c r="AF368" s="1">
        <f>(Table2[[#This Row],[Current Week High]]/Table2[[#This Row],[Close Price]])-1</f>
        <v>2.0920502092050208E-2</v>
      </c>
      <c r="AG368" s="1">
        <f>(Table2[[#This Row],[Close Price]]/Table2[[#This Row],[Current Month Low]])-1</f>
        <v>2.2039473684210442E-2</v>
      </c>
      <c r="AH368" s="1">
        <f>(Table2[[#This Row],[Current Month High]]/Table2[[#This Row],[Close Price]])-1</f>
        <v>0.11184422272288375</v>
      </c>
      <c r="AI368">
        <v>13.649002939540701</v>
      </c>
      <c r="AJ368">
        <v>43.638023507931003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0.02</v>
      </c>
      <c r="AM368" t="s">
        <v>3111</v>
      </c>
      <c r="AN368">
        <v>-6.92</v>
      </c>
      <c r="AO368" t="s">
        <v>3110</v>
      </c>
      <c r="AP368">
        <v>3.2084507076575002E-2</v>
      </c>
      <c r="AQ368">
        <f>(Table2[[#This Row],[Sharpe Ratio]]-AVERAGE(Table2[Sharpe Ratio]))/_xlfn.STDEV.P(Table2[Sharpe Ratio])</f>
        <v>-0.3539197098785104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386</v>
      </c>
      <c r="AT368">
        <f>_xlfn.RANK.AVG(Table2[[#This Row],[6M Return vs Nifty Z-Score]],Table2[6M Return vs Nifty Z-Score])</f>
        <v>289</v>
      </c>
      <c r="AU368">
        <f>_xlfn.RANK.AVG(Table2[[#This Row],[Sharpe Ratio Z-Score]],Table2[Sharpe Ratio Z-Score])</f>
        <v>440</v>
      </c>
      <c r="AV368">
        <f>(Table2[[#This Row],[Rank 1Y]]+Table2[[#This Row],[Rank 6M]]+Table2[[#This Row],[Rank Sharpe]])/3</f>
        <v>371.66666666666669</v>
      </c>
    </row>
    <row r="369" spans="1:48" x14ac:dyDescent="0.3">
      <c r="A369" t="s">
        <v>1429</v>
      </c>
      <c r="B369" t="s">
        <v>1430</v>
      </c>
      <c r="C369" t="s">
        <v>622</v>
      </c>
      <c r="D369" t="s">
        <v>622</v>
      </c>
      <c r="E369">
        <v>7211.6716724799999</v>
      </c>
      <c r="F369">
        <v>545.6</v>
      </c>
      <c r="G369">
        <v>44.018624331832697</v>
      </c>
      <c r="H369">
        <f>(Table2[[#This Row],[1Y Return vs Nifty]]-AVERAGE(Table2[1Y Return vs Nifty]))/_xlfn.STDEV.P(Table2[1Y Return vs Nifty])</f>
        <v>0.15278546675058879</v>
      </c>
      <c r="I369">
        <v>8.7323185429679402</v>
      </c>
      <c r="J369">
        <f>(Table2[[#This Row],[1M Return vs Nifty]]-AVERAGE(Table2[1M Return vs Nifty]))/_xlfn.STDEV.P(Table2[1M Return vs Nifty])</f>
        <v>0.83217050054068498</v>
      </c>
      <c r="K369">
        <v>-15.6986590530106</v>
      </c>
      <c r="L369">
        <f>(Table2[[#This Row],[6M Return vs Nifty]]-AVERAGE(Table2[6M Return vs Nifty]))/_xlfn.STDEV.P(Table2[6M Return vs Nifty])</f>
        <v>-0.75216608742832247</v>
      </c>
      <c r="M369">
        <v>-6.0561879347328196</v>
      </c>
      <c r="N369">
        <f>(Table2[[#This Row],[1W Return vs Nifty]]-AVERAGE(Table2[1W Return vs Nifty]))/_xlfn.STDEV.P(Table2[1W Return vs Nifty])</f>
        <v>-1.1007013831827128</v>
      </c>
      <c r="O369">
        <v>550.69000000000005</v>
      </c>
      <c r="P369">
        <v>528.61400520819097</v>
      </c>
      <c r="Q369">
        <v>497.341295764253</v>
      </c>
      <c r="R369">
        <v>42.472801341879901</v>
      </c>
      <c r="S369" s="1">
        <f>(Table2[[#This Row],[Close Price]]-Table2[[#This Row],[20D EMA]])/Table2[[#This Row],[20D EMA]]</f>
        <v>-9.242949753945108E-3</v>
      </c>
      <c r="T369" s="1">
        <f>(Table2[[#This Row],[Close Price]]-Table2[[#This Row],[50D EMA]])/Table2[[#This Row],[50D EMA]]</f>
        <v>3.2133077490293191E-2</v>
      </c>
      <c r="U369" s="1">
        <f>(Table2[[#This Row],[Close Price]]-Table2[[#This Row],[200D EMA]])/Table2[[#This Row],[200D EMA]]</f>
        <v>9.7033374559393801E-2</v>
      </c>
      <c r="V369">
        <v>2.1407605221834398</v>
      </c>
      <c r="W369">
        <v>535</v>
      </c>
      <c r="X369">
        <v>562.25</v>
      </c>
      <c r="Y369">
        <v>539.54999999999995</v>
      </c>
      <c r="Z369">
        <v>563.65</v>
      </c>
      <c r="AA369">
        <v>539.54999999999995</v>
      </c>
      <c r="AB369">
        <v>604.5</v>
      </c>
      <c r="AC369" s="1">
        <f>(Table2[[#This Row],[Close Price]]/Table2[[#This Row],[Day Low]])-1</f>
        <v>1.9813084112149548E-2</v>
      </c>
      <c r="AD369" s="1">
        <f>(Table2[[#This Row],[Day High]]/Table2[[#This Row],[Close Price]])-1</f>
        <v>3.0516862170087977E-2</v>
      </c>
      <c r="AE369" s="1">
        <f>(Table2[[#This Row],[Close Price]]/Table2[[#This Row],[Current Week Low]])-1</f>
        <v>1.1213047910295648E-2</v>
      </c>
      <c r="AF369" s="1">
        <f>(Table2[[#This Row],[Current Week High]]/Table2[[#This Row],[Close Price]])-1</f>
        <v>3.3082844574779946E-2</v>
      </c>
      <c r="AG369" s="1">
        <f>(Table2[[#This Row],[Close Price]]/Table2[[#This Row],[Current Month Low]])-1</f>
        <v>1.1213047910295648E-2</v>
      </c>
      <c r="AH369" s="1">
        <f>(Table2[[#This Row],[Current Month High]]/Table2[[#This Row],[Close Price]])-1</f>
        <v>0.10795454545454541</v>
      </c>
      <c r="AI369">
        <v>20.674035151295499</v>
      </c>
      <c r="AJ369">
        <v>74.679537901566604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0.15</v>
      </c>
      <c r="AM369" t="s">
        <v>3111</v>
      </c>
      <c r="AN369">
        <v>-1.55</v>
      </c>
      <c r="AO369" t="s">
        <v>3110</v>
      </c>
      <c r="AP369">
        <v>7.8831096019885999E-2</v>
      </c>
      <c r="AQ369">
        <f>(Table2[[#This Row],[Sharpe Ratio]]-AVERAGE(Table2[Sharpe Ratio]))/_xlfn.STDEV.P(Table2[Sharpe Ratio])</f>
        <v>0.17874107518981355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-0.689170428129948</v>
      </c>
      <c r="AS369">
        <f>_xlfn.RANK.AVG(Table2[[#This Row],[1Y Return vs Nifty Z-Score]],Table2[1Y Return vs Nifty Z-Score])</f>
        <v>251</v>
      </c>
      <c r="AT369">
        <f>_xlfn.RANK.AVG(Table2[[#This Row],[6M Return vs Nifty Z-Score]],Table2[6M Return vs Nifty Z-Score])</f>
        <v>568</v>
      </c>
      <c r="AU369">
        <f>_xlfn.RANK.AVG(Table2[[#This Row],[Sharpe Ratio Z-Score]],Table2[Sharpe Ratio Z-Score])</f>
        <v>296</v>
      </c>
      <c r="AV369">
        <f>(Table2[[#This Row],[Rank 1Y]]+Table2[[#This Row],[Rank 6M]]+Table2[[#This Row],[Rank Sharpe]])/3</f>
        <v>371.66666666666669</v>
      </c>
    </row>
    <row r="370" spans="1:48" x14ac:dyDescent="0.3">
      <c r="A370" t="s">
        <v>1287</v>
      </c>
      <c r="B370" t="s">
        <v>1288</v>
      </c>
      <c r="C370" t="s">
        <v>3065</v>
      </c>
      <c r="D370" t="s">
        <v>21</v>
      </c>
      <c r="E370">
        <v>8594.3495842640004</v>
      </c>
      <c r="F370">
        <v>31.03</v>
      </c>
      <c r="G370">
        <v>106.284231556186</v>
      </c>
      <c r="H370">
        <f>(Table2[[#This Row],[1Y Return vs Nifty]]-AVERAGE(Table2[1Y Return vs Nifty]))/_xlfn.STDEV.P(Table2[1Y Return vs Nifty])</f>
        <v>1.0924518230758351</v>
      </c>
      <c r="I370">
        <v>8.5602412478582792</v>
      </c>
      <c r="J370">
        <f>(Table2[[#This Row],[1M Return vs Nifty]]-AVERAGE(Table2[1M Return vs Nifty]))/_xlfn.STDEV.P(Table2[1M Return vs Nifty])</f>
        <v>0.81589755720890689</v>
      </c>
      <c r="K370">
        <v>-17.740932987081901</v>
      </c>
      <c r="L370">
        <f>(Table2[[#This Row],[6M Return vs Nifty]]-AVERAGE(Table2[6M Return vs Nifty]))/_xlfn.STDEV.P(Table2[6M Return vs Nifty])</f>
        <v>-0.82049510830342876</v>
      </c>
      <c r="M370">
        <v>-0.77926158309381999</v>
      </c>
      <c r="N370">
        <f>(Table2[[#This Row],[1W Return vs Nifty]]-AVERAGE(Table2[1W Return vs Nifty]))/_xlfn.STDEV.P(Table2[1W Return vs Nifty])</f>
        <v>-0.10062599735840085</v>
      </c>
      <c r="O370">
        <v>31.32</v>
      </c>
      <c r="P370">
        <v>31.172580505085499</v>
      </c>
      <c r="Q370">
        <v>29.0248249876358</v>
      </c>
      <c r="R370">
        <v>44.721317935731598</v>
      </c>
      <c r="S370" s="1">
        <f>(Table2[[#This Row],[Close Price]]-Table2[[#This Row],[20D EMA]])/Table2[[#This Row],[20D EMA]]</f>
        <v>-9.2592592592592327E-3</v>
      </c>
      <c r="T370" s="1">
        <f>(Table2[[#This Row],[Close Price]]-Table2[[#This Row],[50D EMA]])/Table2[[#This Row],[50D EMA]]</f>
        <v>-4.5739076706285825E-3</v>
      </c>
      <c r="U370" s="1">
        <f>(Table2[[#This Row],[Close Price]]-Table2[[#This Row],[200D EMA]])/Table2[[#This Row],[200D EMA]]</f>
        <v>6.9084826978918226E-2</v>
      </c>
      <c r="V370">
        <v>1.8746131401072099</v>
      </c>
      <c r="W370">
        <v>30.26</v>
      </c>
      <c r="X370">
        <v>31.19</v>
      </c>
      <c r="Y370">
        <v>30.9</v>
      </c>
      <c r="Z370">
        <v>33.299999999999997</v>
      </c>
      <c r="AA370">
        <v>30.3</v>
      </c>
      <c r="AB370">
        <v>34.19</v>
      </c>
      <c r="AC370" s="1">
        <f>(Table2[[#This Row],[Close Price]]/Table2[[#This Row],[Day Low]])-1</f>
        <v>2.544613350958369E-2</v>
      </c>
      <c r="AD370" s="1">
        <f>(Table2[[#This Row],[Day High]]/Table2[[#This Row],[Close Price]])-1</f>
        <v>5.1563003544956576E-3</v>
      </c>
      <c r="AE370" s="1">
        <f>(Table2[[#This Row],[Close Price]]/Table2[[#This Row],[Current Week Low]])-1</f>
        <v>4.2071197411004402E-3</v>
      </c>
      <c r="AF370" s="1">
        <f>(Table2[[#This Row],[Current Week High]]/Table2[[#This Row],[Close Price]])-1</f>
        <v>7.3155011279406823E-2</v>
      </c>
      <c r="AG370" s="1">
        <f>(Table2[[#This Row],[Close Price]]/Table2[[#This Row],[Current Month Low]])-1</f>
        <v>2.409240924092404E-2</v>
      </c>
      <c r="AH370" s="1">
        <f>(Table2[[#This Row],[Current Month High]]/Table2[[#This Row],[Close Price]])-1</f>
        <v>0.10183693200128907</v>
      </c>
      <c r="AI370">
        <v>30.6084818684695</v>
      </c>
      <c r="AJ370">
        <v>137.51824817518201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-0.15</v>
      </c>
      <c r="AM370" t="s">
        <v>3110</v>
      </c>
      <c r="AN370">
        <v>-1.05</v>
      </c>
      <c r="AO370" t="s">
        <v>3110</v>
      </c>
      <c r="AP370">
        <v>3.4446756609841998E-2</v>
      </c>
      <c r="AQ370">
        <f>(Table2[[#This Row],[Sharpe Ratio]]-AVERAGE(Table2[Sharpe Ratio]))/_xlfn.STDEV.P(Table2[Sharpe Ratio])</f>
        <v>-0.32700271509107948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0.66022555953183293</v>
      </c>
      <c r="AS370">
        <f>_xlfn.RANK.AVG(Table2[[#This Row],[1Y Return vs Nifty Z-Score]],Table2[1Y Return vs Nifty Z-Score])</f>
        <v>91</v>
      </c>
      <c r="AT370">
        <f>_xlfn.RANK.AVG(Table2[[#This Row],[6M Return vs Nifty Z-Score]],Table2[6M Return vs Nifty Z-Score])</f>
        <v>596</v>
      </c>
      <c r="AU370">
        <f>_xlfn.RANK.AVG(Table2[[#This Row],[Sharpe Ratio Z-Score]],Table2[Sharpe Ratio Z-Score])</f>
        <v>432</v>
      </c>
      <c r="AV370">
        <f>(Table2[[#This Row],[Rank 1Y]]+Table2[[#This Row],[Rank 6M]]+Table2[[#This Row],[Rank Sharpe]])/3</f>
        <v>373</v>
      </c>
    </row>
    <row r="371" spans="1:48" x14ac:dyDescent="0.3">
      <c r="A371" t="s">
        <v>1465</v>
      </c>
      <c r="B371" t="s">
        <v>1466</v>
      </c>
      <c r="C371" t="s">
        <v>3065</v>
      </c>
      <c r="D371" t="s">
        <v>416</v>
      </c>
      <c r="E371">
        <v>6884.1498398009999</v>
      </c>
      <c r="F371">
        <v>76.569999999999993</v>
      </c>
      <c r="G371">
        <v>23.8704831386701</v>
      </c>
      <c r="H371">
        <f>(Table2[[#This Row],[1Y Return vs Nifty]]-AVERAGE(Table2[1Y Return vs Nifty]))/_xlfn.STDEV.P(Table2[1Y Return vs Nifty])</f>
        <v>-0.15127533447935268</v>
      </c>
      <c r="I371">
        <v>22.138913160790398</v>
      </c>
      <c r="J371">
        <f>(Table2[[#This Row],[1M Return vs Nifty]]-AVERAGE(Table2[1M Return vs Nifty]))/_xlfn.STDEV.P(Table2[1M Return vs Nifty])</f>
        <v>2.1000004856000953</v>
      </c>
      <c r="K371">
        <v>-2.1432788573177399</v>
      </c>
      <c r="L371">
        <f>(Table2[[#This Row],[6M Return vs Nifty]]-AVERAGE(Table2[6M Return vs Nifty]))/_xlfn.STDEV.P(Table2[6M Return vs Nifty])</f>
        <v>-0.29863933917518448</v>
      </c>
      <c r="M371">
        <v>21.980621147233499</v>
      </c>
      <c r="N371">
        <f>(Table2[[#This Row],[1W Return vs Nifty]]-AVERAGE(Table2[1W Return vs Nifty]))/_xlfn.STDEV.P(Table2[1W Return vs Nifty])</f>
        <v>4.2127937826577622</v>
      </c>
      <c r="O371">
        <v>69.75</v>
      </c>
      <c r="P371">
        <v>68.800208158810804</v>
      </c>
      <c r="Q371">
        <v>67.662618608318297</v>
      </c>
      <c r="R371">
        <v>64.107647415529996</v>
      </c>
      <c r="S371" s="1">
        <f>(Table2[[#This Row],[Close Price]]-Table2[[#This Row],[20D EMA]])/Table2[[#This Row],[20D EMA]]</f>
        <v>9.7777777777777686E-2</v>
      </c>
      <c r="T371" s="1">
        <f>(Table2[[#This Row],[Close Price]]-Table2[[#This Row],[50D EMA]])/Table2[[#This Row],[50D EMA]]</f>
        <v>0.112932679262456</v>
      </c>
      <c r="U371" s="1">
        <f>(Table2[[#This Row],[Close Price]]-Table2[[#This Row],[200D EMA]])/Table2[[#This Row],[200D EMA]]</f>
        <v>0.13164405361318135</v>
      </c>
      <c r="V371">
        <v>2.11756751737716</v>
      </c>
      <c r="W371">
        <v>76.27</v>
      </c>
      <c r="X371">
        <v>81.55</v>
      </c>
      <c r="Y371">
        <v>76.400000000000006</v>
      </c>
      <c r="Z371">
        <v>84.7</v>
      </c>
      <c r="AA371">
        <v>62.02</v>
      </c>
      <c r="AB371">
        <v>85</v>
      </c>
      <c r="AC371" s="1">
        <f>(Table2[[#This Row],[Close Price]]/Table2[[#This Row],[Day Low]])-1</f>
        <v>3.933394519470168E-3</v>
      </c>
      <c r="AD371" s="1">
        <f>(Table2[[#This Row],[Day High]]/Table2[[#This Row],[Close Price]])-1</f>
        <v>6.5038526838187227E-2</v>
      </c>
      <c r="AE371" s="1">
        <f>(Table2[[#This Row],[Close Price]]/Table2[[#This Row],[Current Week Low]])-1</f>
        <v>2.2251308900522737E-3</v>
      </c>
      <c r="AF371" s="1">
        <f>(Table2[[#This Row],[Current Week High]]/Table2[[#This Row],[Close Price]])-1</f>
        <v>0.10617735405511319</v>
      </c>
      <c r="AG371" s="1">
        <f>(Table2[[#This Row],[Close Price]]/Table2[[#This Row],[Current Month Low]])-1</f>
        <v>0.23460174137375023</v>
      </c>
      <c r="AH371" s="1">
        <f>(Table2[[#This Row],[Current Month High]]/Table2[[#This Row],[Close Price]])-1</f>
        <v>0.11009533759958212</v>
      </c>
      <c r="AI371">
        <v>9.9011140317937194</v>
      </c>
      <c r="AJ371">
        <v>64.552008238928906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-0.09</v>
      </c>
      <c r="AM371" t="s">
        <v>3110</v>
      </c>
      <c r="AN371">
        <v>16.79</v>
      </c>
      <c r="AO371" t="s">
        <v>3111</v>
      </c>
      <c r="AP371">
        <v>5.2859070217393E-2</v>
      </c>
      <c r="AQ371">
        <f>(Table2[[#This Row],[Sharpe Ratio]]-AVERAGE(Table2[Sharpe Ratio]))/_xlfn.STDEV.P(Table2[Sharpe Ratio])</f>
        <v>-0.11720093825949598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5.7456786563438245</v>
      </c>
      <c r="AS371">
        <f>_xlfn.RANK.AVG(Table2[[#This Row],[1Y Return vs Nifty Z-Score]],Table2[1Y Return vs Nifty Z-Score])</f>
        <v>333</v>
      </c>
      <c r="AT371">
        <f>_xlfn.RANK.AVG(Table2[[#This Row],[6M Return vs Nifty Z-Score]],Table2[6M Return vs Nifty Z-Score])</f>
        <v>407</v>
      </c>
      <c r="AU371">
        <f>_xlfn.RANK.AVG(Table2[[#This Row],[Sharpe Ratio Z-Score]],Table2[Sharpe Ratio Z-Score])</f>
        <v>380</v>
      </c>
      <c r="AV371">
        <f>(Table2[[#This Row],[Rank 1Y]]+Table2[[#This Row],[Rank 6M]]+Table2[[#This Row],[Rank Sharpe]])/3</f>
        <v>373.33333333333331</v>
      </c>
    </row>
    <row r="372" spans="1:48" x14ac:dyDescent="0.3">
      <c r="A372" t="s">
        <v>333</v>
      </c>
      <c r="B372" t="s">
        <v>334</v>
      </c>
      <c r="C372" t="s">
        <v>3065</v>
      </c>
      <c r="D372" t="s">
        <v>57</v>
      </c>
      <c r="E372">
        <v>74395.273641209904</v>
      </c>
      <c r="F372">
        <v>1853.1</v>
      </c>
      <c r="G372">
        <v>22.093508427400501</v>
      </c>
      <c r="H372">
        <f>(Table2[[#This Row],[1Y Return vs Nifty]]-AVERAGE(Table2[1Y Return vs Nifty]))/_xlfn.STDEV.P(Table2[1Y Return vs Nifty])</f>
        <v>-0.17809211868261879</v>
      </c>
      <c r="I372">
        <v>2.5831005124905402</v>
      </c>
      <c r="J372">
        <f>(Table2[[#This Row],[1M Return vs Nifty]]-AVERAGE(Table2[1M Return vs Nifty]))/_xlfn.STDEV.P(Table2[1M Return vs Nifty])</f>
        <v>0.25065347657226</v>
      </c>
      <c r="K372">
        <v>22.886065548946299</v>
      </c>
      <c r="L372">
        <f>(Table2[[#This Row],[6M Return vs Nifty]]-AVERAGE(Table2[6M Return vs Nifty]))/_xlfn.STDEV.P(Table2[6M Return vs Nifty])</f>
        <v>0.53877554816878392</v>
      </c>
      <c r="M372">
        <v>5.7946124201779003</v>
      </c>
      <c r="N372">
        <f>(Table2[[#This Row],[1W Return vs Nifty]]-AVERAGE(Table2[1W Return vs Nifty]))/_xlfn.STDEV.P(Table2[1W Return vs Nifty])</f>
        <v>1.1452450158196392</v>
      </c>
      <c r="O372">
        <v>1830.98</v>
      </c>
      <c r="P372">
        <v>1785.04459702383</v>
      </c>
      <c r="Q372">
        <v>1579.7591736813299</v>
      </c>
      <c r="R372">
        <v>53.523194606850801</v>
      </c>
      <c r="S372" s="1">
        <f>(Table2[[#This Row],[Close Price]]-Table2[[#This Row],[20D EMA]])/Table2[[#This Row],[20D EMA]]</f>
        <v>1.2080962107723673E-2</v>
      </c>
      <c r="T372" s="1">
        <f>(Table2[[#This Row],[Close Price]]-Table2[[#This Row],[50D EMA]])/Table2[[#This Row],[50D EMA]]</f>
        <v>3.8125323641570293E-2</v>
      </c>
      <c r="U372" s="1">
        <f>(Table2[[#This Row],[Close Price]]-Table2[[#This Row],[200D EMA]])/Table2[[#This Row],[200D EMA]]</f>
        <v>0.17302689604371843</v>
      </c>
      <c r="V372">
        <v>1.0301003694370201</v>
      </c>
      <c r="W372">
        <v>1785.15</v>
      </c>
      <c r="X372">
        <v>1900.05</v>
      </c>
      <c r="Y372">
        <v>1842.75</v>
      </c>
      <c r="Z372">
        <v>1904.95</v>
      </c>
      <c r="AA372">
        <v>1670</v>
      </c>
      <c r="AB372">
        <v>1904.95</v>
      </c>
      <c r="AC372" s="1">
        <f>(Table2[[#This Row],[Close Price]]/Table2[[#This Row],[Day Low]])-1</f>
        <v>3.8064028232921432E-2</v>
      </c>
      <c r="AD372" s="1">
        <f>(Table2[[#This Row],[Day High]]/Table2[[#This Row],[Close Price]])-1</f>
        <v>2.533592358750214E-2</v>
      </c>
      <c r="AE372" s="1">
        <f>(Table2[[#This Row],[Close Price]]/Table2[[#This Row],[Current Week Low]])-1</f>
        <v>5.6166056166055967E-3</v>
      </c>
      <c r="AF372" s="1">
        <f>(Table2[[#This Row],[Current Week High]]/Table2[[#This Row],[Close Price]])-1</f>
        <v>2.7980141384706725E-2</v>
      </c>
      <c r="AG372" s="1">
        <f>(Table2[[#This Row],[Close Price]]/Table2[[#This Row],[Current Month Low]])-1</f>
        <v>0.10964071856287427</v>
      </c>
      <c r="AH372" s="1">
        <f>(Table2[[#This Row],[Current Month High]]/Table2[[#This Row],[Close Price]])-1</f>
        <v>2.7980141384706725E-2</v>
      </c>
      <c r="AI372">
        <v>0.74863763822019502</v>
      </c>
      <c r="AJ372">
        <v>59.859601640800101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0.06</v>
      </c>
      <c r="AM372" t="s">
        <v>3111</v>
      </c>
      <c r="AN372">
        <v>3.92</v>
      </c>
      <c r="AO372" t="s">
        <v>3111</v>
      </c>
      <c r="AP372">
        <v>-1.0930427489781E-2</v>
      </c>
      <c r="AQ372">
        <f>(Table2[[#This Row],[Sharpe Ratio]]-AVERAGE(Table2[Sharpe Ratio]))/_xlfn.STDEV.P(Table2[Sharpe Ratio])</f>
        <v>-0.84405961813071073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0.91252230374735366</v>
      </c>
      <c r="AS372">
        <f>_xlfn.RANK.AVG(Table2[[#This Row],[1Y Return vs Nifty Z-Score]],Table2[1Y Return vs Nifty Z-Score])</f>
        <v>337</v>
      </c>
      <c r="AT372">
        <f>_xlfn.RANK.AVG(Table2[[#This Row],[6M Return vs Nifty Z-Score]],Table2[6M Return vs Nifty Z-Score])</f>
        <v>188</v>
      </c>
      <c r="AU372">
        <f>_xlfn.RANK.AVG(Table2[[#This Row],[Sharpe Ratio Z-Score]],Table2[Sharpe Ratio Z-Score])</f>
        <v>595</v>
      </c>
      <c r="AV372">
        <f>(Table2[[#This Row],[Rank 1Y]]+Table2[[#This Row],[Rank 6M]]+Table2[[#This Row],[Rank Sharpe]])/3</f>
        <v>373.33333333333331</v>
      </c>
    </row>
    <row r="373" spans="1:48" x14ac:dyDescent="0.3">
      <c r="A373" t="s">
        <v>989</v>
      </c>
      <c r="B373" t="s">
        <v>990</v>
      </c>
      <c r="C373" t="s">
        <v>3077</v>
      </c>
      <c r="D373" t="s">
        <v>347</v>
      </c>
      <c r="E373">
        <v>13745.572146054999</v>
      </c>
      <c r="F373">
        <v>4074.05</v>
      </c>
      <c r="G373">
        <v>34.449235912901699</v>
      </c>
      <c r="H373">
        <f>(Table2[[#This Row],[1Y Return vs Nifty]]-AVERAGE(Table2[1Y Return vs Nifty]))/_xlfn.STDEV.P(Table2[1Y Return vs Nifty])</f>
        <v>8.3713551933351001E-3</v>
      </c>
      <c r="I373">
        <v>-9.0170183733635803</v>
      </c>
      <c r="J373">
        <f>(Table2[[#This Row],[1M Return vs Nifty]]-AVERAGE(Table2[1M Return vs Nifty]))/_xlfn.STDEV.P(Table2[1M Return vs Nifty])</f>
        <v>-0.84634236562234577</v>
      </c>
      <c r="K373">
        <v>0.41639548383423802</v>
      </c>
      <c r="L373">
        <f>(Table2[[#This Row],[6M Return vs Nifty]]-AVERAGE(Table2[6M Return vs Nifty]))/_xlfn.STDEV.P(Table2[6M Return vs Nifty])</f>
        <v>-0.21299948520056022</v>
      </c>
      <c r="M373">
        <v>-4.4950812787584704</v>
      </c>
      <c r="N373">
        <f>(Table2[[#This Row],[1W Return vs Nifty]]-AVERAGE(Table2[1W Return vs Nifty]))/_xlfn.STDEV.P(Table2[1W Return vs Nifty])</f>
        <v>-0.80484272659912481</v>
      </c>
      <c r="O373">
        <v>4287.12</v>
      </c>
      <c r="P373">
        <v>4220.5510800501097</v>
      </c>
      <c r="Q373">
        <v>3722.48521034233</v>
      </c>
      <c r="R373">
        <v>30.717702448585101</v>
      </c>
      <c r="S373" s="1">
        <f>(Table2[[#This Row],[Close Price]]-Table2[[#This Row],[20D EMA]])/Table2[[#This Row],[20D EMA]]</f>
        <v>-4.9700031722928147E-2</v>
      </c>
      <c r="T373" s="1">
        <f>(Table2[[#This Row],[Close Price]]-Table2[[#This Row],[50D EMA]])/Table2[[#This Row],[50D EMA]]</f>
        <v>-3.4711362869791436E-2</v>
      </c>
      <c r="U373" s="1">
        <f>(Table2[[#This Row],[Close Price]]-Table2[[#This Row],[200D EMA]])/Table2[[#This Row],[200D EMA]]</f>
        <v>9.4443569226522014E-2</v>
      </c>
      <c r="V373">
        <v>0.86352454621849295</v>
      </c>
      <c r="W373">
        <v>3964</v>
      </c>
      <c r="X373">
        <v>4050</v>
      </c>
      <c r="Y373">
        <v>4045.05</v>
      </c>
      <c r="Z373">
        <v>4270</v>
      </c>
      <c r="AA373">
        <v>4045.05</v>
      </c>
      <c r="AB373">
        <v>4615</v>
      </c>
      <c r="AC373" s="1">
        <f>(Table2[[#This Row],[Close Price]]/Table2[[#This Row],[Day Low]])-1</f>
        <v>2.7762361251261414E-2</v>
      </c>
      <c r="AD373" s="1">
        <f>(Table2[[#This Row],[Day High]]/Table2[[#This Row],[Close Price]])-1</f>
        <v>-5.9032167008260528E-3</v>
      </c>
      <c r="AE373" s="1">
        <f>(Table2[[#This Row],[Close Price]]/Table2[[#This Row],[Current Week Low]])-1</f>
        <v>7.1692562514678038E-3</v>
      </c>
      <c r="AF373" s="1">
        <f>(Table2[[#This Row],[Current Week High]]/Table2[[#This Row],[Close Price]])-1</f>
        <v>4.8097102391968738E-2</v>
      </c>
      <c r="AG373" s="1">
        <f>(Table2[[#This Row],[Close Price]]/Table2[[#This Row],[Current Month Low]])-1</f>
        <v>7.1692562514678038E-3</v>
      </c>
      <c r="AH373" s="1">
        <f>(Table2[[#This Row],[Current Month High]]/Table2[[#This Row],[Close Price]])-1</f>
        <v>0.13277942096930562</v>
      </c>
      <c r="AI373">
        <v>17.5339040107723</v>
      </c>
      <c r="AJ373">
        <v>68.498673095233201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0.01</v>
      </c>
      <c r="AM373" t="s">
        <v>3111</v>
      </c>
      <c r="AN373">
        <v>-6.99</v>
      </c>
      <c r="AO373" t="s">
        <v>3110</v>
      </c>
      <c r="AP373">
        <v>2.4322511984192999E-2</v>
      </c>
      <c r="AQ373">
        <f>(Table2[[#This Row],[Sharpe Ratio]]-AVERAGE(Table2[Sharpe Ratio]))/_xlfn.STDEV.P(Table2[Sharpe Ratio])</f>
        <v>-0.44236488829823528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-2.2981781105269308</v>
      </c>
      <c r="AS373">
        <f>_xlfn.RANK.AVG(Table2[[#This Row],[1Y Return vs Nifty Z-Score]],Table2[1Y Return vs Nifty Z-Score])</f>
        <v>294</v>
      </c>
      <c r="AT373">
        <f>_xlfn.RANK.AVG(Table2[[#This Row],[6M Return vs Nifty Z-Score]],Table2[6M Return vs Nifty Z-Score])</f>
        <v>379</v>
      </c>
      <c r="AU373">
        <f>_xlfn.RANK.AVG(Table2[[#This Row],[Sharpe Ratio Z-Score]],Table2[Sharpe Ratio Z-Score])</f>
        <v>455</v>
      </c>
      <c r="AV373">
        <f>(Table2[[#This Row],[Rank 1Y]]+Table2[[#This Row],[Rank 6M]]+Table2[[#This Row],[Rank Sharpe]])/3</f>
        <v>376</v>
      </c>
    </row>
    <row r="374" spans="1:48" x14ac:dyDescent="0.3">
      <c r="A374" t="s">
        <v>1721</v>
      </c>
      <c r="B374" t="s">
        <v>1722</v>
      </c>
      <c r="C374" t="s">
        <v>3070</v>
      </c>
      <c r="D374" t="s">
        <v>212</v>
      </c>
      <c r="E374">
        <v>4523.1412316039996</v>
      </c>
      <c r="F374">
        <v>177.88</v>
      </c>
      <c r="G374">
        <v>8.1913202818175606</v>
      </c>
      <c r="H374">
        <f>(Table2[[#This Row],[1Y Return vs Nifty]]-AVERAGE(Table2[1Y Return vs Nifty]))/_xlfn.STDEV.P(Table2[1Y Return vs Nifty])</f>
        <v>-0.38789362969395913</v>
      </c>
      <c r="I374">
        <v>-13.883377938987801</v>
      </c>
      <c r="J374">
        <f>(Table2[[#This Row],[1M Return vs Nifty]]-AVERAGE(Table2[1M Return vs Nifty]))/_xlfn.STDEV.P(Table2[1M Return vs Nifty])</f>
        <v>-1.3065424948316811</v>
      </c>
      <c r="K374">
        <v>6.3095978102028498</v>
      </c>
      <c r="L374">
        <f>(Table2[[#This Row],[6M Return vs Nifty]]-AVERAGE(Table2[6M Return vs Nifty]))/_xlfn.STDEV.P(Table2[6M Return vs Nifty])</f>
        <v>-1.5828705090310993E-2</v>
      </c>
      <c r="M374">
        <v>-4.3995950111849202</v>
      </c>
      <c r="N374">
        <f>(Table2[[#This Row],[1W Return vs Nifty]]-AVERAGE(Table2[1W Return vs Nifty]))/_xlfn.STDEV.P(Table2[1W Return vs Nifty])</f>
        <v>-0.78674630843424342</v>
      </c>
      <c r="O374">
        <v>193.56</v>
      </c>
      <c r="P374">
        <v>194.72733805810901</v>
      </c>
      <c r="Q374">
        <v>171.46226586091299</v>
      </c>
      <c r="R374">
        <v>20.538544676851899</v>
      </c>
      <c r="S374" s="1">
        <f>(Table2[[#This Row],[Close Price]]-Table2[[#This Row],[20D EMA]])/Table2[[#This Row],[20D EMA]]</f>
        <v>-8.1008472824963873E-2</v>
      </c>
      <c r="T374" s="1">
        <f>(Table2[[#This Row],[Close Price]]-Table2[[#This Row],[50D EMA]])/Table2[[#This Row],[50D EMA]]</f>
        <v>-8.6517580048681028E-2</v>
      </c>
      <c r="U374" s="1">
        <f>(Table2[[#This Row],[Close Price]]-Table2[[#This Row],[200D EMA]])/Table2[[#This Row],[200D EMA]]</f>
        <v>3.7429425692373328E-2</v>
      </c>
      <c r="V374">
        <v>0.65659101353660299</v>
      </c>
      <c r="W374">
        <v>174</v>
      </c>
      <c r="X374">
        <v>179.22</v>
      </c>
      <c r="Y374">
        <v>176.01</v>
      </c>
      <c r="Z374">
        <v>181.8</v>
      </c>
      <c r="AA374">
        <v>176.01</v>
      </c>
      <c r="AB374">
        <v>220</v>
      </c>
      <c r="AC374" s="1">
        <f>(Table2[[#This Row],[Close Price]]/Table2[[#This Row],[Day Low]])-1</f>
        <v>2.2298850574712592E-2</v>
      </c>
      <c r="AD374" s="1">
        <f>(Table2[[#This Row],[Day High]]/Table2[[#This Row],[Close Price]])-1</f>
        <v>7.5331684281538802E-3</v>
      </c>
      <c r="AE374" s="1">
        <f>(Table2[[#This Row],[Close Price]]/Table2[[#This Row],[Current Week Low]])-1</f>
        <v>1.0624396341117004E-2</v>
      </c>
      <c r="AF374" s="1">
        <f>(Table2[[#This Row],[Current Week High]]/Table2[[#This Row],[Close Price]])-1</f>
        <v>2.2037328536091749E-2</v>
      </c>
      <c r="AG374" s="1">
        <f>(Table2[[#This Row],[Close Price]]/Table2[[#This Row],[Current Month Low]])-1</f>
        <v>1.0624396341117004E-2</v>
      </c>
      <c r="AH374" s="1">
        <f>(Table2[[#This Row],[Current Month High]]/Table2[[#This Row],[Close Price]])-1</f>
        <v>0.23678884641331233</v>
      </c>
      <c r="AI374">
        <v>25.131673781671001</v>
      </c>
      <c r="AJ374">
        <v>43.094010313367697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0.04</v>
      </c>
      <c r="AM374" t="s">
        <v>3111</v>
      </c>
      <c r="AN374">
        <v>-15.81</v>
      </c>
      <c r="AO374" t="s">
        <v>3110</v>
      </c>
      <c r="AP374">
        <v>4.8090625780582999E-2</v>
      </c>
      <c r="AQ374">
        <f>(Table2[[#This Row],[Sharpe Ratio]]-AVERAGE(Table2[Sharpe Ratio]))/_xlfn.STDEV.P(Table2[Sharpe Ratio])</f>
        <v>-0.171535669727199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422</v>
      </c>
      <c r="AT374">
        <f>_xlfn.RANK.AVG(Table2[[#This Row],[6M Return vs Nifty Z-Score]],Table2[6M Return vs Nifty Z-Score])</f>
        <v>318</v>
      </c>
      <c r="AU374">
        <f>_xlfn.RANK.AVG(Table2[[#This Row],[Sharpe Ratio Z-Score]],Table2[Sharpe Ratio Z-Score])</f>
        <v>395</v>
      </c>
      <c r="AV374">
        <f>(Table2[[#This Row],[Rank 1Y]]+Table2[[#This Row],[Rank 6M]]+Table2[[#This Row],[Rank Sharpe]])/3</f>
        <v>378.33333333333331</v>
      </c>
    </row>
    <row r="375" spans="1:48" x14ac:dyDescent="0.3">
      <c r="A375" t="s">
        <v>1078</v>
      </c>
      <c r="B375" t="s">
        <v>1079</v>
      </c>
      <c r="C375" t="s">
        <v>3069</v>
      </c>
      <c r="D375" t="s">
        <v>54</v>
      </c>
      <c r="E375">
        <v>11950.178786639901</v>
      </c>
      <c r="F375">
        <v>1572.15</v>
      </c>
      <c r="G375">
        <v>28.0693407517611</v>
      </c>
      <c r="H375">
        <f>(Table2[[#This Row],[1Y Return vs Nifty]]-AVERAGE(Table2[1Y Return vs Nifty]))/_xlfn.STDEV.P(Table2[1Y Return vs Nifty])</f>
        <v>-8.7909290046422631E-2</v>
      </c>
      <c r="I375">
        <v>3.9237527446748</v>
      </c>
      <c r="J375">
        <f>(Table2[[#This Row],[1M Return vs Nifty]]-AVERAGE(Table2[1M Return vs Nifty]))/_xlfn.STDEV.P(Table2[1M Return vs Nifty])</f>
        <v>0.37743579139219668</v>
      </c>
      <c r="K375">
        <v>-9.6872339909005998</v>
      </c>
      <c r="L375">
        <f>(Table2[[#This Row],[6M Return vs Nifty]]-AVERAGE(Table2[6M Return vs Nifty]))/_xlfn.STDEV.P(Table2[6M Return vs Nifty])</f>
        <v>-0.55103989093459038</v>
      </c>
      <c r="M375">
        <v>-0.98605538216073296</v>
      </c>
      <c r="N375">
        <f>(Table2[[#This Row],[1W Return vs Nifty]]-AVERAGE(Table2[1W Return vs Nifty]))/_xlfn.STDEV.P(Table2[1W Return vs Nifty])</f>
        <v>-0.13981725655110946</v>
      </c>
      <c r="O375">
        <v>1532.91</v>
      </c>
      <c r="P375">
        <v>1476.80706367571</v>
      </c>
      <c r="Q375">
        <v>1329.6945482379101</v>
      </c>
      <c r="R375">
        <v>56.408569355970698</v>
      </c>
      <c r="S375" s="1">
        <f>(Table2[[#This Row],[Close Price]]-Table2[[#This Row],[20D EMA]])/Table2[[#This Row],[20D EMA]]</f>
        <v>2.5598371724367384E-2</v>
      </c>
      <c r="T375" s="1">
        <f>(Table2[[#This Row],[Close Price]]-Table2[[#This Row],[50D EMA]])/Table2[[#This Row],[50D EMA]]</f>
        <v>6.4560184379796784E-2</v>
      </c>
      <c r="U375" s="1">
        <f>(Table2[[#This Row],[Close Price]]-Table2[[#This Row],[200D EMA]])/Table2[[#This Row],[200D EMA]]</f>
        <v>0.1823392087178127</v>
      </c>
      <c r="V375">
        <v>1.27913169483446</v>
      </c>
      <c r="W375">
        <v>1535</v>
      </c>
      <c r="X375">
        <v>1595</v>
      </c>
      <c r="Y375">
        <v>1514.3</v>
      </c>
      <c r="Z375">
        <v>1594</v>
      </c>
      <c r="AA375">
        <v>1452</v>
      </c>
      <c r="AB375">
        <v>1655</v>
      </c>
      <c r="AC375" s="1">
        <f>(Table2[[#This Row],[Close Price]]/Table2[[#This Row],[Day Low]])-1</f>
        <v>2.4201954397394143E-2</v>
      </c>
      <c r="AD375" s="1">
        <f>(Table2[[#This Row],[Day High]]/Table2[[#This Row],[Close Price]])-1</f>
        <v>1.4534236555036051E-2</v>
      </c>
      <c r="AE375" s="1">
        <f>(Table2[[#This Row],[Close Price]]/Table2[[#This Row],[Current Week Low]])-1</f>
        <v>3.8202469788020998E-2</v>
      </c>
      <c r="AF375" s="1">
        <f>(Table2[[#This Row],[Current Week High]]/Table2[[#This Row],[Close Price]])-1</f>
        <v>1.3898164933371371E-2</v>
      </c>
      <c r="AG375" s="1">
        <f>(Table2[[#This Row],[Close Price]]/Table2[[#This Row],[Current Month Low]])-1</f>
        <v>8.2747933884297575E-2</v>
      </c>
      <c r="AH375" s="1">
        <f>(Table2[[#This Row],[Current Month High]]/Table2[[#This Row],[Close Price]])-1</f>
        <v>5.2698533854911966E-2</v>
      </c>
      <c r="AI375">
        <v>6.2975689649635402</v>
      </c>
      <c r="AJ375">
        <v>63.202306079664503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0.04</v>
      </c>
      <c r="AM375" t="s">
        <v>3111</v>
      </c>
      <c r="AN375">
        <v>2.93</v>
      </c>
      <c r="AO375" t="s">
        <v>3111</v>
      </c>
      <c r="AP375">
        <v>6.9982088597570005E-2</v>
      </c>
      <c r="AQ375">
        <f>(Table2[[#This Row],[Sharpe Ratio]]-AVERAGE(Table2[Sharpe Ratio]))/_xlfn.STDEV.P(Table2[Sharpe Ratio])</f>
        <v>7.7909777180833931E-2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-0.32342086895909183</v>
      </c>
      <c r="AS375">
        <f>_xlfn.RANK.AVG(Table2[[#This Row],[1Y Return vs Nifty Z-Score]],Table2[1Y Return vs Nifty Z-Score])</f>
        <v>314</v>
      </c>
      <c r="AT375">
        <f>_xlfn.RANK.AVG(Table2[[#This Row],[6M Return vs Nifty Z-Score]],Table2[6M Return vs Nifty Z-Score])</f>
        <v>497</v>
      </c>
      <c r="AU375">
        <f>_xlfn.RANK.AVG(Table2[[#This Row],[Sharpe Ratio Z-Score]],Table2[Sharpe Ratio Z-Score])</f>
        <v>326</v>
      </c>
      <c r="AV375">
        <f>(Table2[[#This Row],[Rank 1Y]]+Table2[[#This Row],[Rank 6M]]+Table2[[#This Row],[Rank Sharpe]])/3</f>
        <v>379</v>
      </c>
    </row>
    <row r="376" spans="1:48" x14ac:dyDescent="0.3">
      <c r="A376" t="s">
        <v>366</v>
      </c>
      <c r="B376" t="s">
        <v>367</v>
      </c>
      <c r="C376" t="s">
        <v>3067</v>
      </c>
      <c r="D376" t="s">
        <v>368</v>
      </c>
      <c r="E376">
        <v>64755.449278904998</v>
      </c>
      <c r="F376">
        <v>1788.85</v>
      </c>
      <c r="G376">
        <v>13.693818608981401</v>
      </c>
      <c r="H376">
        <f>(Table2[[#This Row],[1Y Return vs Nifty]]-AVERAGE(Table2[1Y Return vs Nifty]))/_xlfn.STDEV.P(Table2[1Y Return vs Nifty])</f>
        <v>-0.30485400662979151</v>
      </c>
      <c r="I376">
        <v>11.174120812458099</v>
      </c>
      <c r="J376">
        <f>(Table2[[#This Row],[1M Return vs Nifty]]-AVERAGE(Table2[1M Return vs Nifty]))/_xlfn.STDEV.P(Table2[1M Return vs Nifty])</f>
        <v>1.0630859733431715</v>
      </c>
      <c r="K376">
        <v>3.6195531297221999</v>
      </c>
      <c r="L376">
        <f>(Table2[[#This Row],[6M Return vs Nifty]]-AVERAGE(Table2[6M Return vs Nifty]))/_xlfn.STDEV.P(Table2[6M Return vs Nifty])</f>
        <v>-0.10583040175844949</v>
      </c>
      <c r="M376">
        <v>2.2201265319405401</v>
      </c>
      <c r="N376">
        <f>(Table2[[#This Row],[1W Return vs Nifty]]-AVERAGE(Table2[1W Return vs Nifty]))/_xlfn.STDEV.P(Table2[1W Return vs Nifty])</f>
        <v>0.46781366362875149</v>
      </c>
      <c r="O376">
        <v>1712.16</v>
      </c>
      <c r="P376">
        <v>1617.68197745615</v>
      </c>
      <c r="Q376">
        <v>1484.97565427319</v>
      </c>
      <c r="R376">
        <v>66.616675561095903</v>
      </c>
      <c r="S376" s="1">
        <f>(Table2[[#This Row],[Close Price]]-Table2[[#This Row],[20D EMA]])/Table2[[#This Row],[20D EMA]]</f>
        <v>4.4791374637884206E-2</v>
      </c>
      <c r="T376" s="1">
        <f>(Table2[[#This Row],[Close Price]]-Table2[[#This Row],[50D EMA]])/Table2[[#This Row],[50D EMA]]</f>
        <v>0.10581067535475447</v>
      </c>
      <c r="U376" s="1">
        <f>(Table2[[#This Row],[Close Price]]-Table2[[#This Row],[200D EMA]])/Table2[[#This Row],[200D EMA]]</f>
        <v>0.20463254387529933</v>
      </c>
      <c r="V376">
        <v>1.03130755131503</v>
      </c>
      <c r="W376">
        <v>1760</v>
      </c>
      <c r="X376">
        <v>1796</v>
      </c>
      <c r="Y376">
        <v>1752</v>
      </c>
      <c r="Z376">
        <v>1824.9</v>
      </c>
      <c r="AA376">
        <v>1633.9</v>
      </c>
      <c r="AB376">
        <v>1839</v>
      </c>
      <c r="AC376" s="1">
        <f>(Table2[[#This Row],[Close Price]]/Table2[[#This Row],[Day Low]])-1</f>
        <v>1.6392045454545423E-2</v>
      </c>
      <c r="AD376" s="1">
        <f>(Table2[[#This Row],[Day High]]/Table2[[#This Row],[Close Price]])-1</f>
        <v>3.9969813008358113E-3</v>
      </c>
      <c r="AE376" s="1">
        <f>(Table2[[#This Row],[Close Price]]/Table2[[#This Row],[Current Week Low]])-1</f>
        <v>2.1033105022830956E-2</v>
      </c>
      <c r="AF376" s="1">
        <f>(Table2[[#This Row],[Current Week High]]/Table2[[#This Row],[Close Price]])-1</f>
        <v>2.0152612013304649E-2</v>
      </c>
      <c r="AG376" s="1">
        <f>(Table2[[#This Row],[Close Price]]/Table2[[#This Row],[Current Month Low]])-1</f>
        <v>9.4834445192484074E-2</v>
      </c>
      <c r="AH376" s="1">
        <f>(Table2[[#This Row],[Current Month High]]/Table2[[#This Row],[Close Price]])-1</f>
        <v>2.8034770942225506E-2</v>
      </c>
      <c r="AI376">
        <v>3.6728020971333599</v>
      </c>
      <c r="AJ376">
        <v>51.6175904953203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0.13</v>
      </c>
      <c r="AM376" t="s">
        <v>3111</v>
      </c>
      <c r="AN376">
        <v>7.25</v>
      </c>
      <c r="AO376" t="s">
        <v>3111</v>
      </c>
      <c r="AP376">
        <v>4.1097617079403001E-2</v>
      </c>
      <c r="AQ376">
        <f>(Table2[[#This Row],[Sharpe Ratio]]-AVERAGE(Table2[Sharpe Ratio]))/_xlfn.STDEV.P(Table2[Sharpe Ratio])</f>
        <v>-0.2512185212241777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0.86899670735950418</v>
      </c>
      <c r="AS376">
        <f>_xlfn.RANK.AVG(Table2[[#This Row],[1Y Return vs Nifty Z-Score]],Table2[1Y Return vs Nifty Z-Score])</f>
        <v>388</v>
      </c>
      <c r="AT376">
        <f>_xlfn.RANK.AVG(Table2[[#This Row],[6M Return vs Nifty Z-Score]],Table2[6M Return vs Nifty Z-Score])</f>
        <v>340</v>
      </c>
      <c r="AU376">
        <f>_xlfn.RANK.AVG(Table2[[#This Row],[Sharpe Ratio Z-Score]],Table2[Sharpe Ratio Z-Score])</f>
        <v>410</v>
      </c>
      <c r="AV376">
        <f>(Table2[[#This Row],[Rank 1Y]]+Table2[[#This Row],[Rank 6M]]+Table2[[#This Row],[Rank Sharpe]])/3</f>
        <v>379.33333333333331</v>
      </c>
    </row>
    <row r="377" spans="1:48" x14ac:dyDescent="0.3">
      <c r="A377" t="s">
        <v>1820</v>
      </c>
      <c r="B377" t="s">
        <v>1821</v>
      </c>
      <c r="C377" t="s">
        <v>3076</v>
      </c>
      <c r="D377" t="s">
        <v>1458</v>
      </c>
      <c r="E377">
        <v>3929.3880106900001</v>
      </c>
      <c r="F377">
        <v>544.15</v>
      </c>
      <c r="G377">
        <v>23.475078600043101</v>
      </c>
      <c r="H377">
        <f>(Table2[[#This Row],[1Y Return vs Nifty]]-AVERAGE(Table2[1Y Return vs Nifty]))/_xlfn.STDEV.P(Table2[1Y Return vs Nifty])</f>
        <v>-0.1572424864698142</v>
      </c>
      <c r="I377">
        <v>6.8494976510194601</v>
      </c>
      <c r="J377">
        <f>(Table2[[#This Row],[1M Return vs Nifty]]-AVERAGE(Table2[1M Return vs Nifty]))/_xlfn.STDEV.P(Table2[1M Return vs Nifty])</f>
        <v>0.65411657623277553</v>
      </c>
      <c r="K377">
        <v>15.8852314975979</v>
      </c>
      <c r="L377">
        <f>(Table2[[#This Row],[6M Return vs Nifty]]-AVERAGE(Table2[6M Return vs Nifty]))/_xlfn.STDEV.P(Table2[6M Return vs Nifty])</f>
        <v>0.30454637447310712</v>
      </c>
      <c r="M377">
        <v>5.9334081823812301</v>
      </c>
      <c r="N377">
        <f>(Table2[[#This Row],[1W Return vs Nifty]]-AVERAGE(Table2[1W Return vs Nifty]))/_xlfn.STDEV.P(Table2[1W Return vs Nifty])</f>
        <v>1.171549386240341</v>
      </c>
      <c r="O377">
        <v>565.99</v>
      </c>
      <c r="P377">
        <v>534.76398844955202</v>
      </c>
      <c r="Q377">
        <v>480.172862037215</v>
      </c>
      <c r="R377">
        <v>37.945997678337299</v>
      </c>
      <c r="S377" s="1">
        <f>(Table2[[#This Row],[Close Price]]-Table2[[#This Row],[20D EMA]])/Table2[[#This Row],[20D EMA]]</f>
        <v>-3.8587254191770226E-2</v>
      </c>
      <c r="T377" s="1">
        <f>(Table2[[#This Row],[Close Price]]-Table2[[#This Row],[50D EMA]])/Table2[[#This Row],[50D EMA]]</f>
        <v>1.7551689629776573E-2</v>
      </c>
      <c r="U377" s="1">
        <f>(Table2[[#This Row],[Close Price]]-Table2[[#This Row],[200D EMA]])/Table2[[#This Row],[200D EMA]]</f>
        <v>0.13323772128926881</v>
      </c>
      <c r="V377">
        <v>1.4517029712263501</v>
      </c>
      <c r="W377">
        <v>538.75</v>
      </c>
      <c r="X377">
        <v>575</v>
      </c>
      <c r="Y377">
        <v>541.1</v>
      </c>
      <c r="Z377">
        <v>604.70000000000005</v>
      </c>
      <c r="AA377">
        <v>541.1</v>
      </c>
      <c r="AB377">
        <v>612</v>
      </c>
      <c r="AC377" s="1">
        <f>(Table2[[#This Row],[Close Price]]/Table2[[#This Row],[Day Low]])-1</f>
        <v>1.0023201856148356E-2</v>
      </c>
      <c r="AD377" s="1">
        <f>(Table2[[#This Row],[Day High]]/Table2[[#This Row],[Close Price]])-1</f>
        <v>5.6693926307084475E-2</v>
      </c>
      <c r="AE377" s="1">
        <f>(Table2[[#This Row],[Close Price]]/Table2[[#This Row],[Current Week Low]])-1</f>
        <v>5.6366660506375066E-3</v>
      </c>
      <c r="AF377" s="1">
        <f>(Table2[[#This Row],[Current Week High]]/Table2[[#This Row],[Close Price]])-1</f>
        <v>0.11127446476155489</v>
      </c>
      <c r="AG377" s="1">
        <f>(Table2[[#This Row],[Close Price]]/Table2[[#This Row],[Current Month Low]])-1</f>
        <v>5.6366660506375066E-3</v>
      </c>
      <c r="AH377" s="1">
        <f>(Table2[[#This Row],[Current Month High]]/Table2[[#This Row],[Close Price]])-1</f>
        <v>0.12468988330423603</v>
      </c>
      <c r="AI377">
        <v>1.98135198135198</v>
      </c>
      <c r="AJ377">
        <v>61.908613020622703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0.15</v>
      </c>
      <c r="AM377" t="s">
        <v>3111</v>
      </c>
      <c r="AN377">
        <v>-4.1399999999999997</v>
      </c>
      <c r="AO377" t="s">
        <v>3110</v>
      </c>
      <c r="AP377">
        <v>-6.3468443520099996E-4</v>
      </c>
      <c r="AQ377">
        <f>(Table2[[#This Row],[Sharpe Ratio]]-AVERAGE(Table2[Sharpe Ratio]))/_xlfn.STDEV.P(Table2[Sharpe Ratio])</f>
        <v>-0.72674328121113629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1.2462265692652732</v>
      </c>
      <c r="AS377">
        <f>_xlfn.RANK.AVG(Table2[[#This Row],[1Y Return vs Nifty Z-Score]],Table2[1Y Return vs Nifty Z-Score])</f>
        <v>334</v>
      </c>
      <c r="AT377">
        <f>_xlfn.RANK.AVG(Table2[[#This Row],[6M Return vs Nifty Z-Score]],Table2[6M Return vs Nifty Z-Score])</f>
        <v>239</v>
      </c>
      <c r="AU377">
        <f>_xlfn.RANK.AVG(Table2[[#This Row],[Sharpe Ratio Z-Score]],Table2[Sharpe Ratio Z-Score])</f>
        <v>565</v>
      </c>
      <c r="AV377">
        <f>(Table2[[#This Row],[Rank 1Y]]+Table2[[#This Row],[Rank 6M]]+Table2[[#This Row],[Rank Sharpe]])/3</f>
        <v>379.33333333333331</v>
      </c>
    </row>
    <row r="378" spans="1:48" x14ac:dyDescent="0.3">
      <c r="A378" t="s">
        <v>1919</v>
      </c>
      <c r="B378" t="s">
        <v>1920</v>
      </c>
      <c r="C378" t="s">
        <v>3076</v>
      </c>
      <c r="D378" t="s">
        <v>508</v>
      </c>
      <c r="E378">
        <v>3450.5410879199999</v>
      </c>
      <c r="F378">
        <v>3993.9</v>
      </c>
      <c r="G378">
        <v>7.0758203005511797</v>
      </c>
      <c r="H378">
        <f>(Table2[[#This Row],[1Y Return vs Nifty]]-AVERAGE(Table2[1Y Return vs Nifty]))/_xlfn.STDEV.P(Table2[1Y Return vs Nifty])</f>
        <v>-0.40472792794629336</v>
      </c>
      <c r="I378">
        <v>-3.9231189678337599</v>
      </c>
      <c r="J378">
        <f>(Table2[[#This Row],[1M Return vs Nifty]]-AVERAGE(Table2[1M Return vs Nifty]))/_xlfn.STDEV.P(Table2[1M Return vs Nifty])</f>
        <v>-0.36462433122891275</v>
      </c>
      <c r="K378">
        <v>13.627481532183101</v>
      </c>
      <c r="L378">
        <f>(Table2[[#This Row],[6M Return vs Nifty]]-AVERAGE(Table2[6M Return vs Nifty]))/_xlfn.STDEV.P(Table2[6M Return vs Nifty])</f>
        <v>0.22900810218557935</v>
      </c>
      <c r="M378">
        <v>-4.8597157689571997</v>
      </c>
      <c r="N378">
        <f>(Table2[[#This Row],[1W Return vs Nifty]]-AVERAGE(Table2[1W Return vs Nifty]))/_xlfn.STDEV.P(Table2[1W Return vs Nifty])</f>
        <v>-0.87394772336624527</v>
      </c>
      <c r="O378">
        <v>4081.94</v>
      </c>
      <c r="P378">
        <v>3977.9413226891402</v>
      </c>
      <c r="Q378">
        <v>3591.0132601567898</v>
      </c>
      <c r="R378">
        <v>40.234963544975002</v>
      </c>
      <c r="S378" s="1">
        <f>(Table2[[#This Row],[Close Price]]-Table2[[#This Row],[20D EMA]])/Table2[[#This Row],[20D EMA]]</f>
        <v>-2.1568175916353488E-2</v>
      </c>
      <c r="T378" s="1">
        <f>(Table2[[#This Row],[Close Price]]-Table2[[#This Row],[50D EMA]])/Table2[[#This Row],[50D EMA]]</f>
        <v>4.0117930397403747E-3</v>
      </c>
      <c r="U378" s="1">
        <f>(Table2[[#This Row],[Close Price]]-Table2[[#This Row],[200D EMA]])/Table2[[#This Row],[200D EMA]]</f>
        <v>0.11219305267216406</v>
      </c>
      <c r="V378">
        <v>0.38798692413187003</v>
      </c>
      <c r="W378">
        <v>3600</v>
      </c>
      <c r="X378">
        <v>3989.25</v>
      </c>
      <c r="Y378">
        <v>3849.75</v>
      </c>
      <c r="Z378">
        <v>4080.9</v>
      </c>
      <c r="AA378">
        <v>3849.75</v>
      </c>
      <c r="AB378">
        <v>4339.95</v>
      </c>
      <c r="AC378" s="1">
        <f>(Table2[[#This Row],[Close Price]]/Table2[[#This Row],[Day Low]])-1</f>
        <v>0.10941666666666672</v>
      </c>
      <c r="AD378" s="1">
        <f>(Table2[[#This Row],[Day High]]/Table2[[#This Row],[Close Price]])-1</f>
        <v>-1.1642755201682897E-3</v>
      </c>
      <c r="AE378" s="1">
        <f>(Table2[[#This Row],[Close Price]]/Table2[[#This Row],[Current Week Low]])-1</f>
        <v>3.7443989869472061E-2</v>
      </c>
      <c r="AF378" s="1">
        <f>(Table2[[#This Row],[Current Week High]]/Table2[[#This Row],[Close Price]])-1</f>
        <v>2.1783219409599708E-2</v>
      </c>
      <c r="AG378" s="1">
        <f>(Table2[[#This Row],[Close Price]]/Table2[[#This Row],[Current Month Low]])-1</f>
        <v>3.7443989869472061E-2</v>
      </c>
      <c r="AH378" s="1">
        <f>(Table2[[#This Row],[Current Month High]]/Table2[[#This Row],[Close Price]])-1</f>
        <v>8.6644633065424692E-2</v>
      </c>
      <c r="AI378">
        <v>11.762834785927801</v>
      </c>
      <c r="AJ378">
        <v>32.092436974789898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0.13</v>
      </c>
      <c r="AM378" t="s">
        <v>3111</v>
      </c>
      <c r="AN378">
        <v>-7.77</v>
      </c>
      <c r="AO378" t="s">
        <v>3110</v>
      </c>
      <c r="AP378">
        <v>2.3176071940247001E-2</v>
      </c>
      <c r="AQ378">
        <f>(Table2[[#This Row],[Sharpe Ratio]]-AVERAGE(Table2[Sharpe Ratio]))/_xlfn.STDEV.P(Table2[Sharpe Ratio])</f>
        <v>-0.45542816559067223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-1.8697200459465444</v>
      </c>
      <c r="AS378">
        <f>_xlfn.RANK.AVG(Table2[[#This Row],[1Y Return vs Nifty Z-Score]],Table2[1Y Return vs Nifty Z-Score])</f>
        <v>432</v>
      </c>
      <c r="AT378">
        <f>_xlfn.RANK.AVG(Table2[[#This Row],[6M Return vs Nifty Z-Score]],Table2[6M Return vs Nifty Z-Score])</f>
        <v>257</v>
      </c>
      <c r="AU378">
        <f>_xlfn.RANK.AVG(Table2[[#This Row],[Sharpe Ratio Z-Score]],Table2[Sharpe Ratio Z-Score])</f>
        <v>459</v>
      </c>
      <c r="AV378">
        <f>(Table2[[#This Row],[Rank 1Y]]+Table2[[#This Row],[Rank 6M]]+Table2[[#This Row],[Rank Sharpe]])/3</f>
        <v>382.66666666666669</v>
      </c>
    </row>
    <row r="379" spans="1:48" x14ac:dyDescent="0.3">
      <c r="A379" t="s">
        <v>305</v>
      </c>
      <c r="B379" t="s">
        <v>306</v>
      </c>
      <c r="C379" t="s">
        <v>3065</v>
      </c>
      <c r="D379" t="s">
        <v>263</v>
      </c>
      <c r="E379">
        <v>88478.625378165001</v>
      </c>
      <c r="F379">
        <v>4142.05</v>
      </c>
      <c r="G379">
        <v>43.364413071247597</v>
      </c>
      <c r="H379">
        <f>(Table2[[#This Row],[1Y Return vs Nifty]]-AVERAGE(Table2[1Y Return vs Nifty]))/_xlfn.STDEV.P(Table2[1Y Return vs Nifty])</f>
        <v>0.14291259569215783</v>
      </c>
      <c r="I379">
        <v>1.4018878996567601</v>
      </c>
      <c r="J379">
        <f>(Table2[[#This Row],[1M Return vs Nifty]]-AVERAGE(Table2[1M Return vs Nifty]))/_xlfn.STDEV.P(Table2[1M Return vs Nifty])</f>
        <v>0.13894898993922716</v>
      </c>
      <c r="K379">
        <v>-2.6134467342535599</v>
      </c>
      <c r="L379">
        <f>(Table2[[#This Row],[6M Return vs Nifty]]-AVERAGE(Table2[6M Return vs Nifty]))/_xlfn.STDEV.P(Table2[6M Return vs Nifty])</f>
        <v>-0.31436989820646399</v>
      </c>
      <c r="M379">
        <v>2.4236599691689502</v>
      </c>
      <c r="N379">
        <f>(Table2[[#This Row],[1W Return vs Nifty]]-AVERAGE(Table2[1W Return vs Nifty]))/_xlfn.STDEV.P(Table2[1W Return vs Nifty])</f>
        <v>0.5063870238010284</v>
      </c>
      <c r="O379">
        <v>4104.6899999999996</v>
      </c>
      <c r="P379">
        <v>4034.1885930588101</v>
      </c>
      <c r="Q379">
        <v>3588.9358229366799</v>
      </c>
      <c r="R379">
        <v>54.016245329962103</v>
      </c>
      <c r="S379" s="1">
        <f>(Table2[[#This Row],[Close Price]]-Table2[[#This Row],[20D EMA]])/Table2[[#This Row],[20D EMA]]</f>
        <v>9.1017835695267092E-3</v>
      </c>
      <c r="T379" s="1">
        <f>(Table2[[#This Row],[Close Price]]-Table2[[#This Row],[50D EMA]])/Table2[[#This Row],[50D EMA]]</f>
        <v>2.6736828101387111E-2</v>
      </c>
      <c r="U379" s="1">
        <f>(Table2[[#This Row],[Close Price]]-Table2[[#This Row],[200D EMA]])/Table2[[#This Row],[200D EMA]]</f>
        <v>0.15411648587539509</v>
      </c>
      <c r="V379">
        <v>1.0704894151890101</v>
      </c>
      <c r="W379">
        <v>4135.45</v>
      </c>
      <c r="X379">
        <v>4201.1000000000004</v>
      </c>
      <c r="Y379">
        <v>4070</v>
      </c>
      <c r="Z379">
        <v>4255.2</v>
      </c>
      <c r="AA379">
        <v>3955.55</v>
      </c>
      <c r="AB379">
        <v>4255.2</v>
      </c>
      <c r="AC379" s="1">
        <f>(Table2[[#This Row],[Close Price]]/Table2[[#This Row],[Day Low]])-1</f>
        <v>1.5959569091634762E-3</v>
      </c>
      <c r="AD379" s="1">
        <f>(Table2[[#This Row],[Day High]]/Table2[[#This Row],[Close Price]])-1</f>
        <v>1.4256225781919651E-2</v>
      </c>
      <c r="AE379" s="1">
        <f>(Table2[[#This Row],[Close Price]]/Table2[[#This Row],[Current Week Low]])-1</f>
        <v>1.7702702702702799E-2</v>
      </c>
      <c r="AF379" s="1">
        <f>(Table2[[#This Row],[Current Week High]]/Table2[[#This Row],[Close Price]])-1</f>
        <v>2.7317391146895798E-2</v>
      </c>
      <c r="AG379" s="1">
        <f>(Table2[[#This Row],[Close Price]]/Table2[[#This Row],[Current Month Low]])-1</f>
        <v>4.7148942624919421E-2</v>
      </c>
      <c r="AH379" s="1">
        <f>(Table2[[#This Row],[Current Month High]]/Table2[[#This Row],[Close Price]])-1</f>
        <v>2.7317391146895798E-2</v>
      </c>
      <c r="AI379">
        <v>2.0983341650625902</v>
      </c>
      <c r="AJ379">
        <v>74.1727199354318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0.05</v>
      </c>
      <c r="AM379" t="s">
        <v>3111</v>
      </c>
      <c r="AN379">
        <v>0.9</v>
      </c>
      <c r="AO379" t="s">
        <v>3111</v>
      </c>
      <c r="AP379">
        <v>1.3233082695888E-2</v>
      </c>
      <c r="AQ379">
        <f>(Table2[[#This Row],[Sharpe Ratio]]-AVERAGE(Table2[Sharpe Ratio]))/_xlfn.STDEV.P(Table2[Sharpe Ratio])</f>
        <v>-0.5687249980771848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-9.4846286851235417E-2</v>
      </c>
      <c r="AS379">
        <f>_xlfn.RANK.AVG(Table2[[#This Row],[1Y Return vs Nifty Z-Score]],Table2[1Y Return vs Nifty Z-Score])</f>
        <v>253</v>
      </c>
      <c r="AT379">
        <f>_xlfn.RANK.AVG(Table2[[#This Row],[6M Return vs Nifty Z-Score]],Table2[6M Return vs Nifty Z-Score])</f>
        <v>413</v>
      </c>
      <c r="AU379">
        <f>_xlfn.RANK.AVG(Table2[[#This Row],[Sharpe Ratio Z-Score]],Table2[Sharpe Ratio Z-Score])</f>
        <v>483</v>
      </c>
      <c r="AV379">
        <f>(Table2[[#This Row],[Rank 1Y]]+Table2[[#This Row],[Rank 6M]]+Table2[[#This Row],[Rank Sharpe]])/3</f>
        <v>383</v>
      </c>
    </row>
    <row r="380" spans="1:48" x14ac:dyDescent="0.3">
      <c r="A380" t="s">
        <v>1297</v>
      </c>
      <c r="B380" t="s">
        <v>1298</v>
      </c>
      <c r="C380" t="s">
        <v>3063</v>
      </c>
      <c r="D380" t="s">
        <v>116</v>
      </c>
      <c r="E380">
        <v>8510.8851184499999</v>
      </c>
      <c r="F380">
        <v>525.25</v>
      </c>
      <c r="G380">
        <v>127.348566106002</v>
      </c>
      <c r="H380">
        <f>(Table2[[#This Row],[1Y Return vs Nifty]]-AVERAGE(Table2[1Y Return vs Nifty]))/_xlfn.STDEV.P(Table2[1Y Return vs Nifty])</f>
        <v>1.4103391348227923</v>
      </c>
      <c r="I380">
        <v>-3.79243585342663</v>
      </c>
      <c r="J380">
        <f>(Table2[[#This Row],[1M Return vs Nifty]]-AVERAGE(Table2[1M Return vs Nifty]))/_xlfn.STDEV.P(Table2[1M Return vs Nifty])</f>
        <v>-0.35226593778826587</v>
      </c>
      <c r="K380">
        <v>-14.254052934752201</v>
      </c>
      <c r="L380">
        <f>(Table2[[#This Row],[6M Return vs Nifty]]-AVERAGE(Table2[6M Return vs Nifty]))/_xlfn.STDEV.P(Table2[6M Return vs Nifty])</f>
        <v>-0.70383343235985785</v>
      </c>
      <c r="M380">
        <v>-5.3467658504909004</v>
      </c>
      <c r="N380">
        <f>(Table2[[#This Row],[1W Return vs Nifty]]-AVERAGE(Table2[1W Return vs Nifty]))/_xlfn.STDEV.P(Table2[1W Return vs Nifty])</f>
        <v>-0.96625274446139287</v>
      </c>
      <c r="O380">
        <v>552.84</v>
      </c>
      <c r="P380">
        <v>547.33518822099097</v>
      </c>
      <c r="Q380">
        <v>454.94082375445402</v>
      </c>
      <c r="R380">
        <v>31.409389879387899</v>
      </c>
      <c r="S380" s="1">
        <f>(Table2[[#This Row],[Close Price]]-Table2[[#This Row],[20D EMA]])/Table2[[#This Row],[20D EMA]]</f>
        <v>-4.9905940235873004E-2</v>
      </c>
      <c r="T380" s="1">
        <f>(Table2[[#This Row],[Close Price]]-Table2[[#This Row],[50D EMA]])/Table2[[#This Row],[50D EMA]]</f>
        <v>-4.0350389845708039E-2</v>
      </c>
      <c r="U380" s="1">
        <f>(Table2[[#This Row],[Close Price]]-Table2[[#This Row],[200D EMA]])/Table2[[#This Row],[200D EMA]]</f>
        <v>0.15454576194176425</v>
      </c>
      <c r="V380">
        <v>0.94428411040471505</v>
      </c>
      <c r="W380">
        <v>507.35</v>
      </c>
      <c r="X380">
        <v>532.85</v>
      </c>
      <c r="Y380">
        <v>521.35</v>
      </c>
      <c r="Z380">
        <v>550</v>
      </c>
      <c r="AA380">
        <v>521.35</v>
      </c>
      <c r="AB380">
        <v>614.65</v>
      </c>
      <c r="AC380" s="1">
        <f>(Table2[[#This Row],[Close Price]]/Table2[[#This Row],[Day Low]])-1</f>
        <v>3.5281363949935862E-2</v>
      </c>
      <c r="AD380" s="1">
        <f>(Table2[[#This Row],[Day High]]/Table2[[#This Row],[Close Price]])-1</f>
        <v>1.4469300333174617E-2</v>
      </c>
      <c r="AE380" s="1">
        <f>(Table2[[#This Row],[Close Price]]/Table2[[#This Row],[Current Week Low]])-1</f>
        <v>7.4805792653687142E-3</v>
      </c>
      <c r="AF380" s="1">
        <f>(Table2[[#This Row],[Current Week High]]/Table2[[#This Row],[Close Price]])-1</f>
        <v>4.7120418848167533E-2</v>
      </c>
      <c r="AG380" s="1">
        <f>(Table2[[#This Row],[Close Price]]/Table2[[#This Row],[Current Month Low]])-1</f>
        <v>7.4805792653687142E-3</v>
      </c>
      <c r="AH380" s="1">
        <f>(Table2[[#This Row],[Current Month High]]/Table2[[#This Row],[Close Price]])-1</f>
        <v>0.1702046644455022</v>
      </c>
      <c r="AI380">
        <v>18.289387869188399</v>
      </c>
      <c r="AJ380">
        <v>163.06372549019599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0.1</v>
      </c>
      <c r="AM380" t="s">
        <v>3111</v>
      </c>
      <c r="AN380">
        <v>-6.84</v>
      </c>
      <c r="AO380" t="s">
        <v>3110</v>
      </c>
      <c r="AQ380">
        <f>(Table2[[#This Row],[Sharpe Ratio]]-AVERAGE(Table2[Sharpe Ratio]))/_xlfn.STDEV.P(Table2[Sharpe Ratio])</f>
        <v>-0.71951127739723697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-1.3315242571839612</v>
      </c>
      <c r="AS380">
        <f>_xlfn.RANK.AVG(Table2[[#This Row],[1Y Return vs Nifty Z-Score]],Table2[1Y Return vs Nifty Z-Score])</f>
        <v>61</v>
      </c>
      <c r="AT380">
        <f>_xlfn.RANK.AVG(Table2[[#This Row],[6M Return vs Nifty Z-Score]],Table2[6M Return vs Nifty Z-Score])</f>
        <v>546</v>
      </c>
      <c r="AU380">
        <f>_xlfn.RANK.AVG(Table2[[#This Row],[Sharpe Ratio Z-Score]],Table2[Sharpe Ratio Z-Score])</f>
        <v>542.5</v>
      </c>
      <c r="AV380">
        <f>(Table2[[#This Row],[Rank 1Y]]+Table2[[#This Row],[Rank 6M]]+Table2[[#This Row],[Rank Sharpe]])/3</f>
        <v>383.16666666666669</v>
      </c>
    </row>
    <row r="381" spans="1:48" x14ac:dyDescent="0.3">
      <c r="A381" t="s">
        <v>1187</v>
      </c>
      <c r="B381" t="s">
        <v>1188</v>
      </c>
      <c r="C381" t="s">
        <v>3068</v>
      </c>
      <c r="D381" t="s">
        <v>46</v>
      </c>
      <c r="E381">
        <v>9760.2467930000003</v>
      </c>
      <c r="F381">
        <v>347.05</v>
      </c>
      <c r="G381">
        <v>18.314836679808401</v>
      </c>
      <c r="H381">
        <f>(Table2[[#This Row],[1Y Return vs Nifty]]-AVERAGE(Table2[1Y Return vs Nifty]))/_xlfn.STDEV.P(Table2[1Y Return vs Nifty])</f>
        <v>-0.23511702972243714</v>
      </c>
      <c r="I381">
        <v>-0.47486139669369998</v>
      </c>
      <c r="J381">
        <f>(Table2[[#This Row],[1M Return vs Nifty]]-AVERAGE(Table2[1M Return vs Nifty]))/_xlfn.STDEV.P(Table2[1M Return vs Nifty])</f>
        <v>-3.8530757914798167E-2</v>
      </c>
      <c r="K381">
        <v>20.898228393500801</v>
      </c>
      <c r="L381">
        <f>(Table2[[#This Row],[6M Return vs Nifty]]-AVERAGE(Table2[6M Return vs Nifty]))/_xlfn.STDEV.P(Table2[6M Return vs Nifty])</f>
        <v>0.47226783623810559</v>
      </c>
      <c r="M381">
        <v>-3.2175959456521301</v>
      </c>
      <c r="N381">
        <f>(Table2[[#This Row],[1W Return vs Nifty]]-AVERAGE(Table2[1W Return vs Nifty]))/_xlfn.STDEV.P(Table2[1W Return vs Nifty])</f>
        <v>-0.56273556946694125</v>
      </c>
      <c r="O381">
        <v>366.99</v>
      </c>
      <c r="P381">
        <v>352.66425825910898</v>
      </c>
      <c r="Q381">
        <v>302.74924857952999</v>
      </c>
      <c r="R381">
        <v>35.865855929806401</v>
      </c>
      <c r="S381" s="1">
        <f>(Table2[[#This Row],[Close Price]]-Table2[[#This Row],[20D EMA]])/Table2[[#This Row],[20D EMA]]</f>
        <v>-5.4333905556009691E-2</v>
      </c>
      <c r="T381" s="1">
        <f>(Table2[[#This Row],[Close Price]]-Table2[[#This Row],[50D EMA]])/Table2[[#This Row],[50D EMA]]</f>
        <v>-1.591955557623893E-2</v>
      </c>
      <c r="U381" s="1">
        <f>(Table2[[#This Row],[Close Price]]-Table2[[#This Row],[200D EMA]])/Table2[[#This Row],[200D EMA]]</f>
        <v>0.14632819611716572</v>
      </c>
      <c r="V381">
        <v>0.89926710233798801</v>
      </c>
      <c r="W381">
        <v>339.45</v>
      </c>
      <c r="X381">
        <v>354.95</v>
      </c>
      <c r="Y381">
        <v>345.05</v>
      </c>
      <c r="Z381">
        <v>368</v>
      </c>
      <c r="AA381">
        <v>345.05</v>
      </c>
      <c r="AB381">
        <v>409.05</v>
      </c>
      <c r="AC381" s="1">
        <f>(Table2[[#This Row],[Close Price]]/Table2[[#This Row],[Day Low]])-1</f>
        <v>2.2389158933569187E-2</v>
      </c>
      <c r="AD381" s="1">
        <f>(Table2[[#This Row],[Day High]]/Table2[[#This Row],[Close Price]])-1</f>
        <v>2.2763290592133556E-2</v>
      </c>
      <c r="AE381" s="1">
        <f>(Table2[[#This Row],[Close Price]]/Table2[[#This Row],[Current Week Low]])-1</f>
        <v>5.7962614113895583E-3</v>
      </c>
      <c r="AF381" s="1">
        <f>(Table2[[#This Row],[Current Week High]]/Table2[[#This Row],[Close Price]])-1</f>
        <v>6.0365941506987486E-2</v>
      </c>
      <c r="AG381" s="1">
        <f>(Table2[[#This Row],[Close Price]]/Table2[[#This Row],[Current Month Low]])-1</f>
        <v>5.7962614113895583E-3</v>
      </c>
      <c r="AH381" s="1">
        <f>(Table2[[#This Row],[Current Month High]]/Table2[[#This Row],[Close Price]])-1</f>
        <v>0.1786486097104163</v>
      </c>
      <c r="AI381">
        <v>14.9259925300871</v>
      </c>
      <c r="AJ381">
        <v>52.671594508975701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0.25</v>
      </c>
      <c r="AM381" t="s">
        <v>3111</v>
      </c>
      <c r="AN381">
        <v>-5.54</v>
      </c>
      <c r="AO381" t="s">
        <v>3110</v>
      </c>
      <c r="AP381">
        <v>-6.6914695153099998E-3</v>
      </c>
      <c r="AQ381">
        <f>(Table2[[#This Row],[Sharpe Ratio]]-AVERAGE(Table2[Sharpe Ratio]))/_xlfn.STDEV.P(Table2[Sharpe Ratio])</f>
        <v>-0.79575819692345395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-1.1598737177895249</v>
      </c>
      <c r="AS381">
        <f>_xlfn.RANK.AVG(Table2[[#This Row],[1Y Return vs Nifty Z-Score]],Table2[1Y Return vs Nifty Z-Score])</f>
        <v>362</v>
      </c>
      <c r="AT381">
        <f>_xlfn.RANK.AVG(Table2[[#This Row],[6M Return vs Nifty Z-Score]],Table2[6M Return vs Nifty Z-Score])</f>
        <v>201</v>
      </c>
      <c r="AU381">
        <f>_xlfn.RANK.AVG(Table2[[#This Row],[Sharpe Ratio Z-Score]],Table2[Sharpe Ratio Z-Score])</f>
        <v>587</v>
      </c>
      <c r="AV381">
        <f>(Table2[[#This Row],[Rank 1Y]]+Table2[[#This Row],[Rank 6M]]+Table2[[#This Row],[Rank Sharpe]])/3</f>
        <v>383.33333333333331</v>
      </c>
    </row>
    <row r="382" spans="1:48" x14ac:dyDescent="0.3">
      <c r="A382" t="s">
        <v>1260</v>
      </c>
      <c r="B382" t="s">
        <v>1261</v>
      </c>
      <c r="C382" t="s">
        <v>3074</v>
      </c>
      <c r="D382" t="s">
        <v>347</v>
      </c>
      <c r="E382">
        <v>8799.20418694</v>
      </c>
      <c r="F382">
        <v>228.7</v>
      </c>
      <c r="G382">
        <v>62.9098751192385</v>
      </c>
      <c r="H382">
        <f>(Table2[[#This Row],[1Y Return vs Nifty]]-AVERAGE(Table2[1Y Return vs Nifty]))/_xlfn.STDEV.P(Table2[1Y Return vs Nifty])</f>
        <v>0.43787821032356239</v>
      </c>
      <c r="I382">
        <v>-1.3209363936818901</v>
      </c>
      <c r="J382">
        <f>(Table2[[#This Row],[1M Return vs Nifty]]-AVERAGE(Table2[1M Return vs Nifty]))/_xlfn.STDEV.P(Table2[1M Return vs Nifty])</f>
        <v>-0.11854207185164828</v>
      </c>
      <c r="K382">
        <v>-4.1166988734423802</v>
      </c>
      <c r="L382">
        <f>(Table2[[#This Row],[6M Return vs Nifty]]-AVERAGE(Table2[6M Return vs Nifty]))/_xlfn.STDEV.P(Table2[6M Return vs Nifty])</f>
        <v>-0.36466469220327907</v>
      </c>
      <c r="M382">
        <v>6.7084509722287899</v>
      </c>
      <c r="N382">
        <f>(Table2[[#This Row],[1W Return vs Nifty]]-AVERAGE(Table2[1W Return vs Nifty]))/_xlfn.STDEV.P(Table2[1W Return vs Nifty])</f>
        <v>1.3184343653809738</v>
      </c>
      <c r="O382">
        <v>221.52</v>
      </c>
      <c r="P382">
        <v>221.354143331573</v>
      </c>
      <c r="Q382">
        <v>200.74142296272601</v>
      </c>
      <c r="R382">
        <v>65.372255647737006</v>
      </c>
      <c r="S382" s="1">
        <f>(Table2[[#This Row],[Close Price]]-Table2[[#This Row],[20D EMA]])/Table2[[#This Row],[20D EMA]]</f>
        <v>3.2412423257493578E-2</v>
      </c>
      <c r="T382" s="1">
        <f>(Table2[[#This Row],[Close Price]]-Table2[[#This Row],[50D EMA]])/Table2[[#This Row],[50D EMA]]</f>
        <v>3.3185991271116218E-2</v>
      </c>
      <c r="U382" s="1">
        <f>(Table2[[#This Row],[Close Price]]-Table2[[#This Row],[200D EMA]])/Table2[[#This Row],[200D EMA]]</f>
        <v>0.13927657094702062</v>
      </c>
      <c r="V382">
        <v>1.57655180789</v>
      </c>
      <c r="W382">
        <v>228.05</v>
      </c>
      <c r="X382">
        <v>238.2</v>
      </c>
      <c r="Y382">
        <v>220.41</v>
      </c>
      <c r="Z382">
        <v>238.7</v>
      </c>
      <c r="AA382">
        <v>204</v>
      </c>
      <c r="AB382">
        <v>238.7</v>
      </c>
      <c r="AC382" s="1">
        <f>(Table2[[#This Row],[Close Price]]/Table2[[#This Row],[Day Low]])-1</f>
        <v>2.8502521376889689E-3</v>
      </c>
      <c r="AD382" s="1">
        <f>(Table2[[#This Row],[Day High]]/Table2[[#This Row],[Close Price]])-1</f>
        <v>4.1539134236991737E-2</v>
      </c>
      <c r="AE382" s="1">
        <f>(Table2[[#This Row],[Close Price]]/Table2[[#This Row],[Current Week Low]])-1</f>
        <v>3.7611723606006953E-2</v>
      </c>
      <c r="AF382" s="1">
        <f>(Table2[[#This Row],[Current Week High]]/Table2[[#This Row],[Close Price]])-1</f>
        <v>4.3725404459991291E-2</v>
      </c>
      <c r="AG382" s="1">
        <f>(Table2[[#This Row],[Close Price]]/Table2[[#This Row],[Current Month Low]])-1</f>
        <v>0.12107843137254903</v>
      </c>
      <c r="AH382" s="1">
        <f>(Table2[[#This Row],[Current Month High]]/Table2[[#This Row],[Close Price]])-1</f>
        <v>4.3725404459991291E-2</v>
      </c>
      <c r="AI382">
        <v>14.5154945583286</v>
      </c>
      <c r="AJ382">
        <v>95.547008547008502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-0.03</v>
      </c>
      <c r="AM382" t="s">
        <v>3110</v>
      </c>
      <c r="AN382">
        <v>1.61</v>
      </c>
      <c r="AO382" t="s">
        <v>3111</v>
      </c>
      <c r="AQ382">
        <f>(Table2[[#This Row],[Sharpe Ratio]]-AVERAGE(Table2[Sharpe Ratio]))/_xlfn.STDEV.P(Table2[Sharpe Ratio])</f>
        <v>-0.71951127739723697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0.55359453425237182</v>
      </c>
      <c r="AS382">
        <f>_xlfn.RANK.AVG(Table2[[#This Row],[1Y Return vs Nifty Z-Score]],Table2[1Y Return vs Nifty Z-Score])</f>
        <v>183</v>
      </c>
      <c r="AT382">
        <f>_xlfn.RANK.AVG(Table2[[#This Row],[6M Return vs Nifty Z-Score]],Table2[6M Return vs Nifty Z-Score])</f>
        <v>431</v>
      </c>
      <c r="AU382">
        <f>_xlfn.RANK.AVG(Table2[[#This Row],[Sharpe Ratio Z-Score]],Table2[Sharpe Ratio Z-Score])</f>
        <v>542.5</v>
      </c>
      <c r="AV382">
        <f>(Table2[[#This Row],[Rank 1Y]]+Table2[[#This Row],[Rank 6M]]+Table2[[#This Row],[Rank Sharpe]])/3</f>
        <v>385.5</v>
      </c>
    </row>
    <row r="383" spans="1:48" x14ac:dyDescent="0.3">
      <c r="A383" t="s">
        <v>1548</v>
      </c>
      <c r="B383" t="s">
        <v>1549</v>
      </c>
      <c r="C383" t="s">
        <v>3074</v>
      </c>
      <c r="D383" t="s">
        <v>622</v>
      </c>
      <c r="E383">
        <v>6141.4866507050001</v>
      </c>
      <c r="F383">
        <v>461.05</v>
      </c>
      <c r="G383">
        <v>30.529087708871</v>
      </c>
      <c r="H383">
        <f>(Table2[[#This Row],[1Y Return vs Nifty]]-AVERAGE(Table2[1Y Return vs Nifty]))/_xlfn.STDEV.P(Table2[1Y Return vs Nifty])</f>
        <v>-5.0788613581461403E-2</v>
      </c>
      <c r="I383">
        <v>-5.2990773010416703</v>
      </c>
      <c r="J383">
        <f>(Table2[[#This Row],[1M Return vs Nifty]]-AVERAGE(Table2[1M Return vs Nifty]))/_xlfn.STDEV.P(Table2[1M Return vs Nifty])</f>
        <v>-0.49474546062550667</v>
      </c>
      <c r="K383">
        <v>-10.935432379811999</v>
      </c>
      <c r="L383">
        <f>(Table2[[#This Row],[6M Return vs Nifty]]-AVERAGE(Table2[6M Return vs Nifty]))/_xlfn.STDEV.P(Table2[6M Return vs Nifty])</f>
        <v>-0.59280126895021135</v>
      </c>
      <c r="M383">
        <v>-4.9195547508700699</v>
      </c>
      <c r="N383">
        <f>(Table2[[#This Row],[1W Return vs Nifty]]-AVERAGE(Table2[1W Return vs Nifty]))/_xlfn.STDEV.P(Table2[1W Return vs Nifty])</f>
        <v>-0.88528831994388368</v>
      </c>
      <c r="O383">
        <v>489.08</v>
      </c>
      <c r="P383">
        <v>490.54290604553199</v>
      </c>
      <c r="Q383">
        <v>449.863903804438</v>
      </c>
      <c r="R383">
        <v>27.032197003201901</v>
      </c>
      <c r="S383" s="1">
        <f>(Table2[[#This Row],[Close Price]]-Table2[[#This Row],[20D EMA]])/Table2[[#This Row],[20D EMA]]</f>
        <v>-5.7311687249529675E-2</v>
      </c>
      <c r="T383" s="1">
        <f>(Table2[[#This Row],[Close Price]]-Table2[[#This Row],[50D EMA]])/Table2[[#This Row],[50D EMA]]</f>
        <v>-6.0122989614275375E-2</v>
      </c>
      <c r="U383" s="1">
        <f>(Table2[[#This Row],[Close Price]]-Table2[[#This Row],[200D EMA]])/Table2[[#This Row],[200D EMA]]</f>
        <v>2.4865511771366224E-2</v>
      </c>
      <c r="V383">
        <v>1.48908239203648</v>
      </c>
      <c r="W383">
        <v>462.05</v>
      </c>
      <c r="X383">
        <v>472.7</v>
      </c>
      <c r="Y383">
        <v>457.05</v>
      </c>
      <c r="Z383">
        <v>490</v>
      </c>
      <c r="AA383">
        <v>457.05</v>
      </c>
      <c r="AB383">
        <v>528</v>
      </c>
      <c r="AC383" s="1">
        <f>(Table2[[#This Row],[Close Price]]/Table2[[#This Row],[Day Low]])-1</f>
        <v>-2.1642679363704787E-3</v>
      </c>
      <c r="AD383" s="1">
        <f>(Table2[[#This Row],[Day High]]/Table2[[#This Row],[Close Price]])-1</f>
        <v>2.5268409066261821E-2</v>
      </c>
      <c r="AE383" s="1">
        <f>(Table2[[#This Row],[Close Price]]/Table2[[#This Row],[Current Week Low]])-1</f>
        <v>8.7517777048462531E-3</v>
      </c>
      <c r="AF383" s="1">
        <f>(Table2[[#This Row],[Current Week High]]/Table2[[#This Row],[Close Price]])-1</f>
        <v>6.2791454289122584E-2</v>
      </c>
      <c r="AG383" s="1">
        <f>(Table2[[#This Row],[Close Price]]/Table2[[#This Row],[Current Month Low]])-1</f>
        <v>8.7517777048462531E-3</v>
      </c>
      <c r="AH383" s="1">
        <f>(Table2[[#This Row],[Current Month High]]/Table2[[#This Row],[Close Price]])-1</f>
        <v>0.14521201605031986</v>
      </c>
      <c r="AI383">
        <v>17.481636935991599</v>
      </c>
      <c r="AJ383">
        <v>60.006715916722598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-0.09</v>
      </c>
      <c r="AM383" t="s">
        <v>3110</v>
      </c>
      <c r="AN383">
        <v>-5.53</v>
      </c>
      <c r="AO383" t="s">
        <v>3110</v>
      </c>
      <c r="AP383">
        <v>6.2416491537709999E-2</v>
      </c>
      <c r="AQ383">
        <f>(Table2[[#This Row],[Sharpe Ratio]]-AVERAGE(Table2[Sharpe Ratio]))/_xlfn.STDEV.P(Table2[Sharpe Ratio])</f>
        <v>-8.2975153833923041E-3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305</v>
      </c>
      <c r="AT383">
        <f>_xlfn.RANK.AVG(Table2[[#This Row],[6M Return vs Nifty Z-Score]],Table2[6M Return vs Nifty Z-Score])</f>
        <v>508</v>
      </c>
      <c r="AU383">
        <f>_xlfn.RANK.AVG(Table2[[#This Row],[Sharpe Ratio Z-Score]],Table2[Sharpe Ratio Z-Score])</f>
        <v>348</v>
      </c>
      <c r="AV383">
        <f>(Table2[[#This Row],[Rank 1Y]]+Table2[[#This Row],[Rank 6M]]+Table2[[#This Row],[Rank Sharpe]])/3</f>
        <v>387</v>
      </c>
    </row>
    <row r="384" spans="1:48" x14ac:dyDescent="0.3">
      <c r="A384" t="s">
        <v>938</v>
      </c>
      <c r="B384" t="s">
        <v>939</v>
      </c>
      <c r="C384" t="s">
        <v>3069</v>
      </c>
      <c r="D384" t="s">
        <v>54</v>
      </c>
      <c r="E384">
        <v>15313.521180239901</v>
      </c>
      <c r="F384">
        <v>6649.2</v>
      </c>
      <c r="G384">
        <v>26.237958822705501</v>
      </c>
      <c r="H384">
        <f>(Table2[[#This Row],[1Y Return vs Nifty]]-AVERAGE(Table2[1Y Return vs Nifty]))/_xlfn.STDEV.P(Table2[1Y Return vs Nifty])</f>
        <v>-0.11554714762187245</v>
      </c>
      <c r="I384">
        <v>5.1777472930513104</v>
      </c>
      <c r="J384">
        <f>(Table2[[#This Row],[1M Return vs Nifty]]-AVERAGE(Table2[1M Return vs Nifty]))/_xlfn.STDEV.P(Table2[1M Return vs Nifty])</f>
        <v>0.49602309375004205</v>
      </c>
      <c r="K384">
        <v>6.0377526396040597</v>
      </c>
      <c r="L384">
        <f>(Table2[[#This Row],[6M Return vs Nifty]]-AVERAGE(Table2[6M Return vs Nifty]))/_xlfn.STDEV.P(Table2[6M Return vs Nifty])</f>
        <v>-2.4923917062983157E-2</v>
      </c>
      <c r="M384">
        <v>1.64131140719927</v>
      </c>
      <c r="N384">
        <f>(Table2[[#This Row],[1W Return vs Nifty]]-AVERAGE(Table2[1W Return vs Nifty]))/_xlfn.STDEV.P(Table2[1W Return vs Nifty])</f>
        <v>0.35811746538319872</v>
      </c>
      <c r="O384">
        <v>6611.35</v>
      </c>
      <c r="P384">
        <v>6355.2028798745896</v>
      </c>
      <c r="Q384">
        <v>5583.25260542255</v>
      </c>
      <c r="R384">
        <v>57.075104380748101</v>
      </c>
      <c r="S384" s="1">
        <f>(Table2[[#This Row],[Close Price]]-Table2[[#This Row],[20D EMA]])/Table2[[#This Row],[20D EMA]]</f>
        <v>5.7250032141694888E-3</v>
      </c>
      <c r="T384" s="1">
        <f>(Table2[[#This Row],[Close Price]]-Table2[[#This Row],[50D EMA]])/Table2[[#This Row],[50D EMA]]</f>
        <v>4.6260855189443111E-2</v>
      </c>
      <c r="U384" s="1">
        <f>(Table2[[#This Row],[Close Price]]-Table2[[#This Row],[200D EMA]])/Table2[[#This Row],[200D EMA]]</f>
        <v>0.1909187117097628</v>
      </c>
      <c r="V384">
        <v>0.66516537371201701</v>
      </c>
      <c r="W384">
        <v>6560.1</v>
      </c>
      <c r="X384">
        <v>6658.8</v>
      </c>
      <c r="Y384">
        <v>6603.1</v>
      </c>
      <c r="Z384">
        <v>6792.5</v>
      </c>
      <c r="AA384">
        <v>6382.35</v>
      </c>
      <c r="AB384">
        <v>6792.5</v>
      </c>
      <c r="AC384" s="1">
        <f>(Table2[[#This Row],[Close Price]]/Table2[[#This Row],[Day Low]])-1</f>
        <v>1.358211002881049E-2</v>
      </c>
      <c r="AD384" s="1">
        <f>(Table2[[#This Row],[Day High]]/Table2[[#This Row],[Close Price]])-1</f>
        <v>1.4437827107021128E-3</v>
      </c>
      <c r="AE384" s="1">
        <f>(Table2[[#This Row],[Close Price]]/Table2[[#This Row],[Current Week Low]])-1</f>
        <v>6.9815692629218162E-3</v>
      </c>
      <c r="AF384" s="1">
        <f>(Table2[[#This Row],[Current Week High]]/Table2[[#This Row],[Close Price]])-1</f>
        <v>2.1551464837875178E-2</v>
      </c>
      <c r="AG384" s="1">
        <f>(Table2[[#This Row],[Close Price]]/Table2[[#This Row],[Current Month Low]])-1</f>
        <v>4.1810618345907047E-2</v>
      </c>
      <c r="AH384" s="1">
        <f>(Table2[[#This Row],[Current Month High]]/Table2[[#This Row],[Close Price]])-1</f>
        <v>2.1551464837875178E-2</v>
      </c>
      <c r="AI384">
        <v>11.9158063486644</v>
      </c>
      <c r="AJ384">
        <v>53.872862023809503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-0.35</v>
      </c>
      <c r="AM384" t="s">
        <v>3110</v>
      </c>
      <c r="AN384">
        <v>-0.4</v>
      </c>
      <c r="AO384" t="s">
        <v>3110</v>
      </c>
      <c r="AP384">
        <v>1.244556906777E-3</v>
      </c>
      <c r="AQ384">
        <f>(Table2[[#This Row],[Sharpe Ratio]]-AVERAGE(Table2[Sharpe Ratio]))/_xlfn.STDEV.P(Table2[Sharpe Ratio])</f>
        <v>-0.70532999328621948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8.3395011621656967E-3</v>
      </c>
      <c r="AS384">
        <f>_xlfn.RANK.AVG(Table2[[#This Row],[1Y Return vs Nifty Z-Score]],Table2[1Y Return vs Nifty Z-Score])</f>
        <v>323</v>
      </c>
      <c r="AT384">
        <f>_xlfn.RANK.AVG(Table2[[#This Row],[6M Return vs Nifty Z-Score]],Table2[6M Return vs Nifty Z-Score])</f>
        <v>321</v>
      </c>
      <c r="AU384">
        <f>_xlfn.RANK.AVG(Table2[[#This Row],[Sharpe Ratio Z-Score]],Table2[Sharpe Ratio Z-Score])</f>
        <v>519</v>
      </c>
      <c r="AV384">
        <f>(Table2[[#This Row],[Rank 1Y]]+Table2[[#This Row],[Rank 6M]]+Table2[[#This Row],[Rank Sharpe]])/3</f>
        <v>387.66666666666669</v>
      </c>
    </row>
    <row r="385" spans="1:48" x14ac:dyDescent="0.3">
      <c r="A385" t="s">
        <v>1573</v>
      </c>
      <c r="B385" t="s">
        <v>1574</v>
      </c>
      <c r="C385" t="s">
        <v>3079</v>
      </c>
      <c r="D385" t="s">
        <v>304</v>
      </c>
      <c r="E385">
        <v>5925.7849316100001</v>
      </c>
      <c r="F385">
        <v>618.85</v>
      </c>
      <c r="G385">
        <v>-6.57201074400243</v>
      </c>
      <c r="H385">
        <f>(Table2[[#This Row],[1Y Return vs Nifty]]-AVERAGE(Table2[1Y Return vs Nifty]))/_xlfn.STDEV.P(Table2[1Y Return vs Nifty])</f>
        <v>-0.61069087026804425</v>
      </c>
      <c r="I385">
        <v>12.5248616037461</v>
      </c>
      <c r="J385">
        <f>(Table2[[#This Row],[1M Return vs Nifty]]-AVERAGE(Table2[1M Return vs Nifty]))/_xlfn.STDEV.P(Table2[1M Return vs Nifty])</f>
        <v>1.1908223393671897</v>
      </c>
      <c r="K385">
        <v>8.2234388026330194</v>
      </c>
      <c r="L385">
        <f>(Table2[[#This Row],[6M Return vs Nifty]]-AVERAGE(Table2[6M Return vs Nifty]))/_xlfn.STDEV.P(Table2[6M Return vs Nifty])</f>
        <v>4.8203293233587588E-2</v>
      </c>
      <c r="M385">
        <v>2.9987306357586099</v>
      </c>
      <c r="N385">
        <f>(Table2[[#This Row],[1W Return vs Nifty]]-AVERAGE(Table2[1W Return vs Nifty]))/_xlfn.STDEV.P(Table2[1W Return vs Nifty])</f>
        <v>0.61537357779893842</v>
      </c>
      <c r="O385">
        <v>585.28</v>
      </c>
      <c r="P385">
        <v>556.906505904558</v>
      </c>
      <c r="Q385">
        <v>537.22308654920698</v>
      </c>
      <c r="R385">
        <v>62.381325178143697</v>
      </c>
      <c r="S385" s="1">
        <f>(Table2[[#This Row],[Close Price]]-Table2[[#This Row],[20D EMA]])/Table2[[#This Row],[20D EMA]]</f>
        <v>5.7357162383816385E-2</v>
      </c>
      <c r="T385" s="1">
        <f>(Table2[[#This Row],[Close Price]]-Table2[[#This Row],[50D EMA]])/Table2[[#This Row],[50D EMA]]</f>
        <v>0.11122781551066639</v>
      </c>
      <c r="U385" s="1">
        <f>(Table2[[#This Row],[Close Price]]-Table2[[#This Row],[200D EMA]])/Table2[[#This Row],[200D EMA]]</f>
        <v>0.15194230384832208</v>
      </c>
      <c r="V385">
        <v>2.8459124706796199</v>
      </c>
      <c r="W385">
        <v>615</v>
      </c>
      <c r="X385">
        <v>628.70000000000005</v>
      </c>
      <c r="Y385">
        <v>612.79999999999995</v>
      </c>
      <c r="Z385">
        <v>645.5</v>
      </c>
      <c r="AA385">
        <v>538</v>
      </c>
      <c r="AB385">
        <v>662</v>
      </c>
      <c r="AC385" s="1">
        <f>(Table2[[#This Row],[Close Price]]/Table2[[#This Row],[Day Low]])-1</f>
        <v>6.2601626016260958E-3</v>
      </c>
      <c r="AD385" s="1">
        <f>(Table2[[#This Row],[Day High]]/Table2[[#This Row],[Close Price]])-1</f>
        <v>1.5916619536236576E-2</v>
      </c>
      <c r="AE385" s="1">
        <f>(Table2[[#This Row],[Close Price]]/Table2[[#This Row],[Current Week Low]])-1</f>
        <v>9.8727154046998056E-3</v>
      </c>
      <c r="AF385" s="1">
        <f>(Table2[[#This Row],[Current Week High]]/Table2[[#This Row],[Close Price]])-1</f>
        <v>4.3063747273167863E-2</v>
      </c>
      <c r="AG385" s="1">
        <f>(Table2[[#This Row],[Close Price]]/Table2[[#This Row],[Current Month Low]])-1</f>
        <v>0.15027881040892188</v>
      </c>
      <c r="AH385" s="1">
        <f>(Table2[[#This Row],[Current Month High]]/Table2[[#This Row],[Close Price]])-1</f>
        <v>6.9726104871939754E-2</v>
      </c>
      <c r="AI385">
        <v>5.0877053734423097</v>
      </c>
      <c r="AJ385">
        <v>44.832739395332801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0.19</v>
      </c>
      <c r="AM385" t="s">
        <v>3111</v>
      </c>
      <c r="AN385">
        <v>14.12</v>
      </c>
      <c r="AO385" t="s">
        <v>3111</v>
      </c>
      <c r="AP385">
        <v>6.7323430897055003E-2</v>
      </c>
      <c r="AQ385">
        <f>(Table2[[#This Row],[Sharpe Ratio]]-AVERAGE(Table2[Sharpe Ratio]))/_xlfn.STDEV.P(Table2[Sharpe Ratio])</f>
        <v>4.7615316558228322E-2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1.2913236566899</v>
      </c>
      <c r="AS385">
        <f>_xlfn.RANK.AVG(Table2[[#This Row],[1Y Return vs Nifty Z-Score]],Table2[1Y Return vs Nifty Z-Score])</f>
        <v>532</v>
      </c>
      <c r="AT385">
        <f>_xlfn.RANK.AVG(Table2[[#This Row],[6M Return vs Nifty Z-Score]],Table2[6M Return vs Nifty Z-Score])</f>
        <v>298</v>
      </c>
      <c r="AU385">
        <f>_xlfn.RANK.AVG(Table2[[#This Row],[Sharpe Ratio Z-Score]],Table2[Sharpe Ratio Z-Score])</f>
        <v>334</v>
      </c>
      <c r="AV385">
        <f>(Table2[[#This Row],[Rank 1Y]]+Table2[[#This Row],[Rank 6M]]+Table2[[#This Row],[Rank Sharpe]])/3</f>
        <v>388</v>
      </c>
    </row>
    <row r="386" spans="1:48" x14ac:dyDescent="0.3">
      <c r="A386" t="s">
        <v>670</v>
      </c>
      <c r="B386" t="s">
        <v>671</v>
      </c>
      <c r="C386" t="s">
        <v>3077</v>
      </c>
      <c r="D386" t="s">
        <v>347</v>
      </c>
      <c r="E386">
        <v>25923.721023900001</v>
      </c>
      <c r="F386">
        <v>2043.3</v>
      </c>
      <c r="G386">
        <v>8.6981369337288594</v>
      </c>
      <c r="H386">
        <f>(Table2[[#This Row],[1Y Return vs Nifty]]-AVERAGE(Table2[1Y Return vs Nifty]))/_xlfn.STDEV.P(Table2[1Y Return vs Nifty])</f>
        <v>-0.38024512873402333</v>
      </c>
      <c r="I386">
        <v>6.5338544107129399</v>
      </c>
      <c r="J386">
        <f>(Table2[[#This Row],[1M Return vs Nifty]]-AVERAGE(Table2[1M Return vs Nifty]))/_xlfn.STDEV.P(Table2[1M Return vs Nifty])</f>
        <v>0.62426694058332244</v>
      </c>
      <c r="K386">
        <v>39.538880395126299</v>
      </c>
      <c r="L386">
        <f>(Table2[[#This Row],[6M Return vs Nifty]]-AVERAGE(Table2[6M Return vs Nifty]))/_xlfn.STDEV.P(Table2[6M Return vs Nifty])</f>
        <v>1.0959341713440569</v>
      </c>
      <c r="M386">
        <v>2.1213151658062901</v>
      </c>
      <c r="N386">
        <f>(Table2[[#This Row],[1W Return vs Nifty]]-AVERAGE(Table2[1W Return vs Nifty]))/_xlfn.STDEV.P(Table2[1W Return vs Nifty])</f>
        <v>0.44908707763426536</v>
      </c>
      <c r="O386">
        <v>2057.38</v>
      </c>
      <c r="P386">
        <v>1923.3488298417899</v>
      </c>
      <c r="Q386">
        <v>1629.68305953601</v>
      </c>
      <c r="R386">
        <v>42.115194519749203</v>
      </c>
      <c r="S386" s="1">
        <f>(Table2[[#This Row],[Close Price]]-Table2[[#This Row],[20D EMA]])/Table2[[#This Row],[20D EMA]]</f>
        <v>-6.8436555230439464E-3</v>
      </c>
      <c r="T386" s="1">
        <f>(Table2[[#This Row],[Close Price]]-Table2[[#This Row],[50D EMA]])/Table2[[#This Row],[50D EMA]]</f>
        <v>6.2365790488497587E-2</v>
      </c>
      <c r="U386" s="1">
        <f>(Table2[[#This Row],[Close Price]]-Table2[[#This Row],[200D EMA]])/Table2[[#This Row],[200D EMA]]</f>
        <v>0.2538020739945297</v>
      </c>
      <c r="V386">
        <v>1.1822825349656501</v>
      </c>
      <c r="W386">
        <v>2005</v>
      </c>
      <c r="X386">
        <v>2064.4499999999998</v>
      </c>
      <c r="Y386">
        <v>2009.7</v>
      </c>
      <c r="Z386">
        <v>2107.9</v>
      </c>
      <c r="AA386">
        <v>2000.25</v>
      </c>
      <c r="AB386">
        <v>2150.5</v>
      </c>
      <c r="AC386" s="1">
        <f>(Table2[[#This Row],[Close Price]]/Table2[[#This Row],[Day Low]])-1</f>
        <v>1.9102244389027412E-2</v>
      </c>
      <c r="AD386" s="1">
        <f>(Table2[[#This Row],[Day High]]/Table2[[#This Row],[Close Price]])-1</f>
        <v>1.0350902951108409E-2</v>
      </c>
      <c r="AE386" s="1">
        <f>(Table2[[#This Row],[Close Price]]/Table2[[#This Row],[Current Week Low]])-1</f>
        <v>1.6718913270637348E-2</v>
      </c>
      <c r="AF386" s="1">
        <f>(Table2[[#This Row],[Current Week High]]/Table2[[#This Row],[Close Price]])-1</f>
        <v>3.1615523907404741E-2</v>
      </c>
      <c r="AG386" s="1">
        <f>(Table2[[#This Row],[Close Price]]/Table2[[#This Row],[Current Month Low]])-1</f>
        <v>2.1522309711285992E-2</v>
      </c>
      <c r="AH386" s="1">
        <f>(Table2[[#This Row],[Current Month High]]/Table2[[#This Row],[Close Price]])-1</f>
        <v>5.246415112807723E-2</v>
      </c>
      <c r="AI386">
        <v>5.0395091790207598</v>
      </c>
      <c r="AJ386">
        <v>76.582918809543798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0.24</v>
      </c>
      <c r="AM386" t="s">
        <v>3111</v>
      </c>
      <c r="AN386">
        <v>-0.68</v>
      </c>
      <c r="AO386" t="s">
        <v>3110</v>
      </c>
      <c r="AP386">
        <v>-5.0033689318770003E-2</v>
      </c>
      <c r="AQ386">
        <f>(Table2[[#This Row],[Sharpe Ratio]]-AVERAGE(Table2[Sharpe Ratio]))/_xlfn.STDEV.P(Table2[Sharpe Ratio])</f>
        <v>-1.2896274042598828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0.49941565656773845</v>
      </c>
      <c r="AS386">
        <f>_xlfn.RANK.AVG(Table2[[#This Row],[1Y Return vs Nifty Z-Score]],Table2[1Y Return vs Nifty Z-Score])</f>
        <v>418</v>
      </c>
      <c r="AT386">
        <f>_xlfn.RANK.AVG(Table2[[#This Row],[6M Return vs Nifty Z-Score]],Table2[6M Return vs Nifty Z-Score])</f>
        <v>95</v>
      </c>
      <c r="AU386">
        <f>_xlfn.RANK.AVG(Table2[[#This Row],[Sharpe Ratio Z-Score]],Table2[Sharpe Ratio Z-Score])</f>
        <v>657</v>
      </c>
      <c r="AV386">
        <f>(Table2[[#This Row],[Rank 1Y]]+Table2[[#This Row],[Rank 6M]]+Table2[[#This Row],[Rank Sharpe]])/3</f>
        <v>390</v>
      </c>
    </row>
    <row r="387" spans="1:48" x14ac:dyDescent="0.3">
      <c r="A387" t="s">
        <v>490</v>
      </c>
      <c r="B387" t="s">
        <v>491</v>
      </c>
      <c r="C387" t="s">
        <v>3080</v>
      </c>
      <c r="D387" t="s">
        <v>492</v>
      </c>
      <c r="E387">
        <v>41681.829181649999</v>
      </c>
      <c r="F387">
        <v>37000.949999999997</v>
      </c>
      <c r="G387">
        <v>6.1967191610799901</v>
      </c>
      <c r="H387">
        <f>(Table2[[#This Row],[1Y Return vs Nifty]]-AVERAGE(Table2[1Y Return vs Nifty]))/_xlfn.STDEV.P(Table2[1Y Return vs Nifty])</f>
        <v>-0.41799467023617143</v>
      </c>
      <c r="I387">
        <v>-2.97398318027791</v>
      </c>
      <c r="J387">
        <f>(Table2[[#This Row],[1M Return vs Nifty]]-AVERAGE(Table2[1M Return vs Nifty]))/_xlfn.STDEV.P(Table2[1M Return vs Nifty])</f>
        <v>-0.27486680176974754</v>
      </c>
      <c r="K387">
        <v>4.9371141040646203</v>
      </c>
      <c r="L387">
        <f>(Table2[[#This Row],[6M Return vs Nifty]]-AVERAGE(Table2[6M Return vs Nifty]))/_xlfn.STDEV.P(Table2[6M Return vs Nifty])</f>
        <v>-6.1748337242942826E-2</v>
      </c>
      <c r="M387">
        <v>-4.2480005455444196</v>
      </c>
      <c r="N387">
        <f>(Table2[[#This Row],[1W Return vs Nifty]]-AVERAGE(Table2[1W Return vs Nifty]))/_xlfn.STDEV.P(Table2[1W Return vs Nifty])</f>
        <v>-0.75801634640489535</v>
      </c>
      <c r="O387">
        <v>38058.36</v>
      </c>
      <c r="P387">
        <v>37044.714579187203</v>
      </c>
      <c r="Q387">
        <v>33170.450815965502</v>
      </c>
      <c r="R387">
        <v>33.568361101898098</v>
      </c>
      <c r="S387" s="1">
        <f>(Table2[[#This Row],[Close Price]]-Table2[[#This Row],[20D EMA]])/Table2[[#This Row],[20D EMA]]</f>
        <v>-2.7783908712829545E-2</v>
      </c>
      <c r="T387" s="1">
        <f>(Table2[[#This Row],[Close Price]]-Table2[[#This Row],[50D EMA]])/Table2[[#This Row],[50D EMA]]</f>
        <v>-1.1813987416114077E-3</v>
      </c>
      <c r="U387" s="1">
        <f>(Table2[[#This Row],[Close Price]]-Table2[[#This Row],[200D EMA]])/Table2[[#This Row],[200D EMA]]</f>
        <v>0.11547926210851531</v>
      </c>
      <c r="V387">
        <v>0.667160378986142</v>
      </c>
      <c r="W387">
        <v>36881</v>
      </c>
      <c r="X387">
        <v>37689.9</v>
      </c>
      <c r="Y387">
        <v>36801.1</v>
      </c>
      <c r="Z387">
        <v>38199.85</v>
      </c>
      <c r="AA387">
        <v>36801.1</v>
      </c>
      <c r="AB387">
        <v>39949</v>
      </c>
      <c r="AC387" s="1">
        <f>(Table2[[#This Row],[Close Price]]/Table2[[#This Row],[Day Low]])-1</f>
        <v>3.252352159648586E-3</v>
      </c>
      <c r="AD387" s="1">
        <f>(Table2[[#This Row],[Day High]]/Table2[[#This Row],[Close Price]])-1</f>
        <v>1.8619792194524809E-2</v>
      </c>
      <c r="AE387" s="1">
        <f>(Table2[[#This Row],[Close Price]]/Table2[[#This Row],[Current Week Low]])-1</f>
        <v>5.4305441956896683E-3</v>
      </c>
      <c r="AF387" s="1">
        <f>(Table2[[#This Row],[Current Week High]]/Table2[[#This Row],[Close Price]])-1</f>
        <v>3.2401870762777785E-2</v>
      </c>
      <c r="AG387" s="1">
        <f>(Table2[[#This Row],[Close Price]]/Table2[[#This Row],[Current Month Low]])-1</f>
        <v>5.4305441956896683E-3</v>
      </c>
      <c r="AH387" s="1">
        <f>(Table2[[#This Row],[Current Month High]]/Table2[[#This Row],[Close Price]])-1</f>
        <v>7.9674981318047289E-2</v>
      </c>
      <c r="AI387">
        <v>8.3190941351294292</v>
      </c>
      <c r="AJ387">
        <v>32.718450530523299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</v>
      </c>
      <c r="AM387">
        <v>0</v>
      </c>
      <c r="AN387">
        <v>-2.44</v>
      </c>
      <c r="AO387" t="s">
        <v>3110</v>
      </c>
      <c r="AP387">
        <v>4.3159628177777E-2</v>
      </c>
      <c r="AQ387">
        <f>(Table2[[#This Row],[Sharpe Ratio]]-AVERAGE(Table2[Sharpe Ratio]))/_xlfn.STDEV.P(Table2[Sharpe Ratio])</f>
        <v>-0.22772263681191721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-1.7403487924656744</v>
      </c>
      <c r="AS387">
        <f>_xlfn.RANK.AVG(Table2[[#This Row],[1Y Return vs Nifty Z-Score]],Table2[1Y Return vs Nifty Z-Score])</f>
        <v>442</v>
      </c>
      <c r="AT387">
        <f>_xlfn.RANK.AVG(Table2[[#This Row],[6M Return vs Nifty Z-Score]],Table2[6M Return vs Nifty Z-Score])</f>
        <v>328</v>
      </c>
      <c r="AU387">
        <f>_xlfn.RANK.AVG(Table2[[#This Row],[Sharpe Ratio Z-Score]],Table2[Sharpe Ratio Z-Score])</f>
        <v>403</v>
      </c>
      <c r="AV387">
        <f>(Table2[[#This Row],[Rank 1Y]]+Table2[[#This Row],[Rank 6M]]+Table2[[#This Row],[Rank Sharpe]])/3</f>
        <v>391</v>
      </c>
    </row>
    <row r="388" spans="1:48" x14ac:dyDescent="0.3">
      <c r="A388" t="s">
        <v>1345</v>
      </c>
      <c r="B388" t="s">
        <v>1346</v>
      </c>
      <c r="C388" t="s">
        <v>3070</v>
      </c>
      <c r="D388" t="s">
        <v>212</v>
      </c>
      <c r="E388">
        <v>8117.541432</v>
      </c>
      <c r="F388">
        <v>531.29999999999995</v>
      </c>
      <c r="G388">
        <v>22.2355338943484</v>
      </c>
      <c r="H388">
        <f>(Table2[[#This Row],[1Y Return vs Nifty]]-AVERAGE(Table2[1Y Return vs Nifty]))/_xlfn.STDEV.P(Table2[1Y Return vs Nifty])</f>
        <v>-0.17594877568828393</v>
      </c>
      <c r="I388">
        <v>-16.015742584372401</v>
      </c>
      <c r="J388">
        <f>(Table2[[#This Row],[1M Return vs Nifty]]-AVERAGE(Table2[1M Return vs Nifty]))/_xlfn.STDEV.P(Table2[1M Return vs Nifty])</f>
        <v>-1.5081951824504465</v>
      </c>
      <c r="K388">
        <v>-9.4688508042489108</v>
      </c>
      <c r="L388">
        <f>(Table2[[#This Row],[6M Return vs Nifty]]-AVERAGE(Table2[6M Return vs Nifty]))/_xlfn.STDEV.P(Table2[6M Return vs Nifty])</f>
        <v>-0.54373337388486809</v>
      </c>
      <c r="M388">
        <v>-11.293260430425899</v>
      </c>
      <c r="N388">
        <f>(Table2[[#This Row],[1W Return vs Nifty]]-AVERAGE(Table2[1W Return vs Nifty]))/_xlfn.STDEV.P(Table2[1W Return vs Nifty])</f>
        <v>-2.0932237243545591</v>
      </c>
      <c r="O388">
        <v>603.86</v>
      </c>
      <c r="P388">
        <v>614.273523583268</v>
      </c>
      <c r="Q388">
        <v>545.57723588226202</v>
      </c>
      <c r="R388">
        <v>12.590292850285</v>
      </c>
      <c r="S388" s="1">
        <f>(Table2[[#This Row],[Close Price]]-Table2[[#This Row],[20D EMA]])/Table2[[#This Row],[20D EMA]]</f>
        <v>-0.12016030205676823</v>
      </c>
      <c r="T388" s="1">
        <f>(Table2[[#This Row],[Close Price]]-Table2[[#This Row],[50D EMA]])/Table2[[#This Row],[50D EMA]]</f>
        <v>-0.13507585855117937</v>
      </c>
      <c r="U388" s="1">
        <f>(Table2[[#This Row],[Close Price]]-Table2[[#This Row],[200D EMA]])/Table2[[#This Row],[200D EMA]]</f>
        <v>-2.6169046183120354E-2</v>
      </c>
      <c r="V388">
        <v>0.55125159326972295</v>
      </c>
      <c r="W388">
        <v>518</v>
      </c>
      <c r="X388">
        <v>533.54999999999995</v>
      </c>
      <c r="Y388">
        <v>528.1</v>
      </c>
      <c r="Z388">
        <v>558.45000000000005</v>
      </c>
      <c r="AA388">
        <v>528.1</v>
      </c>
      <c r="AB388">
        <v>644</v>
      </c>
      <c r="AC388" s="1">
        <f>(Table2[[#This Row],[Close Price]]/Table2[[#This Row],[Day Low]])-1</f>
        <v>2.5675675675675524E-2</v>
      </c>
      <c r="AD388" s="1">
        <f>(Table2[[#This Row],[Day High]]/Table2[[#This Row],[Close Price]])-1</f>
        <v>4.2348955392432774E-3</v>
      </c>
      <c r="AE388" s="1">
        <f>(Table2[[#This Row],[Close Price]]/Table2[[#This Row],[Current Week Low]])-1</f>
        <v>6.0594584359021653E-3</v>
      </c>
      <c r="AF388" s="1">
        <f>(Table2[[#This Row],[Current Week High]]/Table2[[#This Row],[Close Price]])-1</f>
        <v>5.1101072840203488E-2</v>
      </c>
      <c r="AG388" s="1">
        <f>(Table2[[#This Row],[Close Price]]/Table2[[#This Row],[Current Month Low]])-1</f>
        <v>6.0594584359021653E-3</v>
      </c>
      <c r="AH388" s="1">
        <f>(Table2[[#This Row],[Current Month High]]/Table2[[#This Row],[Close Price]])-1</f>
        <v>0.21212121212121215</v>
      </c>
      <c r="AI388">
        <v>28.937061663175101</v>
      </c>
      <c r="AJ388">
        <v>49.1711956521739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-0.12</v>
      </c>
      <c r="AM388" t="s">
        <v>3110</v>
      </c>
      <c r="AN388">
        <v>-15.61</v>
      </c>
      <c r="AO388" t="s">
        <v>3110</v>
      </c>
      <c r="AP388">
        <v>6.3292995852552006E-2</v>
      </c>
      <c r="AQ388">
        <f>(Table2[[#This Row],[Sharpe Ratio]]-AVERAGE(Table2[Sharpe Ratio]))/_xlfn.STDEV.P(Table2[Sharpe Ratio])</f>
        <v>1.6899401082949223E-3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336</v>
      </c>
      <c r="AT388">
        <f>_xlfn.RANK.AVG(Table2[[#This Row],[6M Return vs Nifty Z-Score]],Table2[6M Return vs Nifty Z-Score])</f>
        <v>493</v>
      </c>
      <c r="AU388">
        <f>_xlfn.RANK.AVG(Table2[[#This Row],[Sharpe Ratio Z-Score]],Table2[Sharpe Ratio Z-Score])</f>
        <v>344</v>
      </c>
      <c r="AV388">
        <f>(Table2[[#This Row],[Rank 1Y]]+Table2[[#This Row],[Rank 6M]]+Table2[[#This Row],[Rank Sharpe]])/3</f>
        <v>391</v>
      </c>
    </row>
    <row r="389" spans="1:48" x14ac:dyDescent="0.3">
      <c r="A389" t="s">
        <v>509</v>
      </c>
      <c r="B389" t="s">
        <v>510</v>
      </c>
      <c r="C389" t="s">
        <v>3072</v>
      </c>
      <c r="D389" t="s">
        <v>133</v>
      </c>
      <c r="E389">
        <v>39690.949512585001</v>
      </c>
      <c r="F389">
        <v>746.8</v>
      </c>
      <c r="G389">
        <v>0.73260059976247005</v>
      </c>
      <c r="H389">
        <f>(Table2[[#This Row],[1Y Return vs Nifty]]-AVERAGE(Table2[1Y Return vs Nifty]))/_xlfn.STDEV.P(Table2[1Y Return vs Nifty])</f>
        <v>-0.50045509434385116</v>
      </c>
      <c r="I389">
        <v>1.5903383528947499</v>
      </c>
      <c r="J389">
        <f>(Table2[[#This Row],[1M Return vs Nifty]]-AVERAGE(Table2[1M Return vs Nifty]))/_xlfn.STDEV.P(Table2[1M Return vs Nifty])</f>
        <v>0.15677030415988244</v>
      </c>
      <c r="K389">
        <v>27.755234969196799</v>
      </c>
      <c r="L389">
        <f>(Table2[[#This Row],[6M Return vs Nifty]]-AVERAGE(Table2[6M Return vs Nifty]))/_xlfn.STDEV.P(Table2[6M Return vs Nifty])</f>
        <v>0.70168492746907829</v>
      </c>
      <c r="M389">
        <v>1.7021161742737201</v>
      </c>
      <c r="N389">
        <f>(Table2[[#This Row],[1W Return vs Nifty]]-AVERAGE(Table2[1W Return vs Nifty]))/_xlfn.STDEV.P(Table2[1W Return vs Nifty])</f>
        <v>0.36964109615607293</v>
      </c>
      <c r="O389">
        <v>741.84</v>
      </c>
      <c r="P389">
        <v>727.813217128426</v>
      </c>
      <c r="Q389">
        <v>640.876000389002</v>
      </c>
      <c r="R389">
        <v>57.7671116388535</v>
      </c>
      <c r="S389" s="1">
        <f>(Table2[[#This Row],[Close Price]]-Table2[[#This Row],[20D EMA]])/Table2[[#This Row],[20D EMA]]</f>
        <v>6.6860778604549802E-3</v>
      </c>
      <c r="T389" s="1">
        <f>(Table2[[#This Row],[Close Price]]-Table2[[#This Row],[50D EMA]])/Table2[[#This Row],[50D EMA]]</f>
        <v>2.6087438953755142E-2</v>
      </c>
      <c r="U389" s="1">
        <f>(Table2[[#This Row],[Close Price]]-Table2[[#This Row],[200D EMA]])/Table2[[#This Row],[200D EMA]]</f>
        <v>0.16528002226125443</v>
      </c>
      <c r="V389">
        <v>1.53889083302191</v>
      </c>
      <c r="W389">
        <v>726.2</v>
      </c>
      <c r="X389">
        <v>753.5</v>
      </c>
      <c r="Y389">
        <v>741</v>
      </c>
      <c r="Z389">
        <v>774</v>
      </c>
      <c r="AA389">
        <v>705</v>
      </c>
      <c r="AB389">
        <v>799</v>
      </c>
      <c r="AC389" s="1">
        <f>(Table2[[#This Row],[Close Price]]/Table2[[#This Row],[Day Low]])-1</f>
        <v>2.8366841090608608E-2</v>
      </c>
      <c r="AD389" s="1">
        <f>(Table2[[#This Row],[Day High]]/Table2[[#This Row],[Close Price]])-1</f>
        <v>8.9716122121050734E-3</v>
      </c>
      <c r="AE389" s="1">
        <f>(Table2[[#This Row],[Close Price]]/Table2[[#This Row],[Current Week Low]])-1</f>
        <v>7.8272604588394135E-3</v>
      </c>
      <c r="AF389" s="1">
        <f>(Table2[[#This Row],[Current Week High]]/Table2[[#This Row],[Close Price]])-1</f>
        <v>3.6422067487948739E-2</v>
      </c>
      <c r="AG389" s="1">
        <f>(Table2[[#This Row],[Close Price]]/Table2[[#This Row],[Current Month Low]])-1</f>
        <v>5.9290780141843857E-2</v>
      </c>
      <c r="AH389" s="1">
        <f>(Table2[[#This Row],[Current Month High]]/Table2[[#This Row],[Close Price]])-1</f>
        <v>6.9898232458489584E-2</v>
      </c>
      <c r="AI389">
        <v>5.2077161103430001</v>
      </c>
      <c r="AJ389">
        <v>54.359756097560897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0.18</v>
      </c>
      <c r="AM389" t="s">
        <v>3111</v>
      </c>
      <c r="AN389">
        <v>-0.28999999999999998</v>
      </c>
      <c r="AO389" t="s">
        <v>3110</v>
      </c>
      <c r="AQ389">
        <f>(Table2[[#This Row],[Sharpe Ratio]]-AVERAGE(Table2[Sharpe Ratio]))/_xlfn.STDEV.P(Table2[Sharpe Ratio])</f>
        <v>-0.71951127739723697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8.1299560439456742E-3</v>
      </c>
      <c r="AS389">
        <f>_xlfn.RANK.AVG(Table2[[#This Row],[1Y Return vs Nifty Z-Score]],Table2[1Y Return vs Nifty Z-Score])</f>
        <v>485</v>
      </c>
      <c r="AT389">
        <f>_xlfn.RANK.AVG(Table2[[#This Row],[6M Return vs Nifty Z-Score]],Table2[6M Return vs Nifty Z-Score])</f>
        <v>149</v>
      </c>
      <c r="AU389">
        <f>_xlfn.RANK.AVG(Table2[[#This Row],[Sharpe Ratio Z-Score]],Table2[Sharpe Ratio Z-Score])</f>
        <v>542.5</v>
      </c>
      <c r="AV389">
        <f>(Table2[[#This Row],[Rank 1Y]]+Table2[[#This Row],[Rank 6M]]+Table2[[#This Row],[Rank Sharpe]])/3</f>
        <v>392.16666666666669</v>
      </c>
    </row>
    <row r="390" spans="1:48" x14ac:dyDescent="0.3">
      <c r="A390" t="s">
        <v>817</v>
      </c>
      <c r="B390" t="s">
        <v>818</v>
      </c>
      <c r="C390" t="s">
        <v>3075</v>
      </c>
      <c r="D390" t="s">
        <v>396</v>
      </c>
      <c r="E390">
        <v>18937.1454857299</v>
      </c>
      <c r="F390">
        <v>7980.95</v>
      </c>
      <c r="G390">
        <v>2.8050644338747901</v>
      </c>
      <c r="H390">
        <f>(Table2[[#This Row],[1Y Return vs Nifty]]-AVERAGE(Table2[1Y Return vs Nifty]))/_xlfn.STDEV.P(Table2[1Y Return vs Nifty])</f>
        <v>-0.46917900748904418</v>
      </c>
      <c r="I390">
        <v>-2.23019889427934</v>
      </c>
      <c r="J390">
        <f>(Table2[[#This Row],[1M Return vs Nifty]]-AVERAGE(Table2[1M Return vs Nifty]))/_xlfn.STDEV.P(Table2[1M Return vs Nifty])</f>
        <v>-0.20452887874853554</v>
      </c>
      <c r="K390">
        <v>19.0877685978279</v>
      </c>
      <c r="L390">
        <f>(Table2[[#This Row],[6M Return vs Nifty]]-AVERAGE(Table2[6M Return vs Nifty]))/_xlfn.STDEV.P(Table2[6M Return vs Nifty])</f>
        <v>0.41169469611803217</v>
      </c>
      <c r="M390">
        <v>1.54549564111307</v>
      </c>
      <c r="N390">
        <f>(Table2[[#This Row],[1W Return vs Nifty]]-AVERAGE(Table2[1W Return vs Nifty]))/_xlfn.STDEV.P(Table2[1W Return vs Nifty])</f>
        <v>0.33995860114076976</v>
      </c>
      <c r="O390">
        <v>8053.67</v>
      </c>
      <c r="P390">
        <v>7865.0186185644798</v>
      </c>
      <c r="Q390">
        <v>7162.1384256113697</v>
      </c>
      <c r="R390">
        <v>46.469675875259803</v>
      </c>
      <c r="S390" s="1">
        <f>(Table2[[#This Row],[Close Price]]-Table2[[#This Row],[20D EMA]])/Table2[[#This Row],[20D EMA]]</f>
        <v>-9.0294238527280427E-3</v>
      </c>
      <c r="T390" s="1">
        <f>(Table2[[#This Row],[Close Price]]-Table2[[#This Row],[50D EMA]])/Table2[[#This Row],[50D EMA]]</f>
        <v>1.4740128035028072E-2</v>
      </c>
      <c r="U390" s="1">
        <f>(Table2[[#This Row],[Close Price]]-Table2[[#This Row],[200D EMA]])/Table2[[#This Row],[200D EMA]]</f>
        <v>0.11432501380601776</v>
      </c>
      <c r="V390">
        <v>0.75772070471490505</v>
      </c>
      <c r="W390">
        <v>7810</v>
      </c>
      <c r="X390">
        <v>8091.95</v>
      </c>
      <c r="Y390">
        <v>7875.25</v>
      </c>
      <c r="Z390">
        <v>8210</v>
      </c>
      <c r="AA390">
        <v>7827</v>
      </c>
      <c r="AB390">
        <v>8296.15</v>
      </c>
      <c r="AC390" s="1">
        <f>(Table2[[#This Row],[Close Price]]/Table2[[#This Row],[Day Low]])-1</f>
        <v>2.1888604353393015E-2</v>
      </c>
      <c r="AD390" s="1">
        <f>(Table2[[#This Row],[Day High]]/Table2[[#This Row],[Close Price]])-1</f>
        <v>1.3908118707672612E-2</v>
      </c>
      <c r="AE390" s="1">
        <f>(Table2[[#This Row],[Close Price]]/Table2[[#This Row],[Current Week Low]])-1</f>
        <v>1.3421796133455954E-2</v>
      </c>
      <c r="AF390" s="1">
        <f>(Table2[[#This Row],[Current Week High]]/Table2[[#This Row],[Close Price]])-1</f>
        <v>2.8699590900832739E-2</v>
      </c>
      <c r="AG390" s="1">
        <f>(Table2[[#This Row],[Close Price]]/Table2[[#This Row],[Current Month Low]])-1</f>
        <v>1.9669094161236744E-2</v>
      </c>
      <c r="AH390" s="1">
        <f>(Table2[[#This Row],[Current Month High]]/Table2[[#This Row],[Close Price]])-1</f>
        <v>3.9494045195120897E-2</v>
      </c>
      <c r="AI390">
        <v>9.8854034739939998</v>
      </c>
      <c r="AJ390">
        <v>48.947435570298502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0.06</v>
      </c>
      <c r="AM390" t="s">
        <v>3111</v>
      </c>
      <c r="AN390">
        <v>1.0900000000000001</v>
      </c>
      <c r="AO390" t="s">
        <v>3111</v>
      </c>
      <c r="AP390">
        <v>9.8467576405030007E-3</v>
      </c>
      <c r="AQ390">
        <f>(Table2[[#This Row],[Sharpe Ratio]]-AVERAGE(Table2[Sharpe Ratio]))/_xlfn.STDEV.P(Table2[Sharpe Ratio])</f>
        <v>-0.60731096987258804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-0.52936555885136571</v>
      </c>
      <c r="AS390">
        <f>_xlfn.RANK.AVG(Table2[[#This Row],[1Y Return vs Nifty Z-Score]],Table2[1Y Return vs Nifty Z-Score])</f>
        <v>468</v>
      </c>
      <c r="AT390">
        <f>_xlfn.RANK.AVG(Table2[[#This Row],[6M Return vs Nifty Z-Score]],Table2[6M Return vs Nifty Z-Score])</f>
        <v>214</v>
      </c>
      <c r="AU390">
        <f>_xlfn.RANK.AVG(Table2[[#This Row],[Sharpe Ratio Z-Score]],Table2[Sharpe Ratio Z-Score])</f>
        <v>498</v>
      </c>
      <c r="AV390">
        <f>(Table2[[#This Row],[Rank 1Y]]+Table2[[#This Row],[Rank 6M]]+Table2[[#This Row],[Rank Sharpe]])/3</f>
        <v>393.33333333333331</v>
      </c>
    </row>
    <row r="391" spans="1:48" x14ac:dyDescent="0.3">
      <c r="A391" t="s">
        <v>911</v>
      </c>
      <c r="B391" t="s">
        <v>912</v>
      </c>
      <c r="C391" t="s">
        <v>3068</v>
      </c>
      <c r="D391" t="s">
        <v>590</v>
      </c>
      <c r="E391">
        <v>16071.39020256</v>
      </c>
      <c r="F391">
        <v>668.8</v>
      </c>
      <c r="G391">
        <v>19.155760816129799</v>
      </c>
      <c r="H391">
        <f>(Table2[[#This Row],[1Y Return vs Nifty]]-AVERAGE(Table2[1Y Return vs Nifty]))/_xlfn.STDEV.P(Table2[1Y Return vs Nifty])</f>
        <v>-0.22242642644483795</v>
      </c>
      <c r="I391">
        <v>-12.297658117715301</v>
      </c>
      <c r="J391">
        <f>(Table2[[#This Row],[1M Return vs Nifty]]-AVERAGE(Table2[1M Return vs Nifty]))/_xlfn.STDEV.P(Table2[1M Return vs Nifty])</f>
        <v>-1.1565847169900427</v>
      </c>
      <c r="K391">
        <v>-17.7080601598039</v>
      </c>
      <c r="L391">
        <f>(Table2[[#This Row],[6M Return vs Nifty]]-AVERAGE(Table2[6M Return vs Nifty]))/_xlfn.STDEV.P(Table2[6M Return vs Nifty])</f>
        <v>-0.81939527146771862</v>
      </c>
      <c r="M391">
        <v>-5.1425468133016299</v>
      </c>
      <c r="N391">
        <f>(Table2[[#This Row],[1W Return vs Nifty]]-AVERAGE(Table2[1W Return vs Nifty]))/_xlfn.STDEV.P(Table2[1W Return vs Nifty])</f>
        <v>-0.92754945038447356</v>
      </c>
      <c r="O391">
        <v>701.67</v>
      </c>
      <c r="P391">
        <v>705.45194800591105</v>
      </c>
      <c r="Q391">
        <v>638.83110230118302</v>
      </c>
      <c r="R391">
        <v>33.224689100846099</v>
      </c>
      <c r="S391" s="1">
        <f>(Table2[[#This Row],[Close Price]]-Table2[[#This Row],[20D EMA]])/Table2[[#This Row],[20D EMA]]</f>
        <v>-4.6845383157324678E-2</v>
      </c>
      <c r="T391" s="1">
        <f>(Table2[[#This Row],[Close Price]]-Table2[[#This Row],[50D EMA]])/Table2[[#This Row],[50D EMA]]</f>
        <v>-5.195527223294872E-2</v>
      </c>
      <c r="U391" s="1">
        <f>(Table2[[#This Row],[Close Price]]-Table2[[#This Row],[200D EMA]])/Table2[[#This Row],[200D EMA]]</f>
        <v>4.6912083007329547E-2</v>
      </c>
      <c r="V391">
        <v>1.5092369911962</v>
      </c>
      <c r="W391">
        <v>652.6</v>
      </c>
      <c r="X391">
        <v>670.25</v>
      </c>
      <c r="Y391">
        <v>666.7</v>
      </c>
      <c r="Z391">
        <v>687</v>
      </c>
      <c r="AA391">
        <v>666.7</v>
      </c>
      <c r="AB391">
        <v>733.8</v>
      </c>
      <c r="AC391" s="1">
        <f>(Table2[[#This Row],[Close Price]]/Table2[[#This Row],[Day Low]])-1</f>
        <v>2.4823781795893174E-2</v>
      </c>
      <c r="AD391" s="1">
        <f>(Table2[[#This Row],[Day High]]/Table2[[#This Row],[Close Price]])-1</f>
        <v>2.1680622009569994E-3</v>
      </c>
      <c r="AE391" s="1">
        <f>(Table2[[#This Row],[Close Price]]/Table2[[#This Row],[Current Week Low]])-1</f>
        <v>3.149842507874423E-3</v>
      </c>
      <c r="AF391" s="1">
        <f>(Table2[[#This Row],[Current Week High]]/Table2[[#This Row],[Close Price]])-1</f>
        <v>2.7212918660287189E-2</v>
      </c>
      <c r="AG391" s="1">
        <f>(Table2[[#This Row],[Close Price]]/Table2[[#This Row],[Current Month Low]])-1</f>
        <v>3.149842507874423E-3</v>
      </c>
      <c r="AH391" s="1">
        <f>(Table2[[#This Row],[Current Month High]]/Table2[[#This Row],[Close Price]])-1</f>
        <v>9.7188995215311103E-2</v>
      </c>
      <c r="AI391">
        <v>22.236199496818099</v>
      </c>
      <c r="AJ391">
        <v>56.3034929447143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-0.11</v>
      </c>
      <c r="AM391" t="s">
        <v>3110</v>
      </c>
      <c r="AN391">
        <v>0.25</v>
      </c>
      <c r="AO391" t="s">
        <v>3111</v>
      </c>
      <c r="AP391">
        <v>9.8076133245230998E-2</v>
      </c>
      <c r="AQ391">
        <f>(Table2[[#This Row],[Sharpe Ratio]]-AVERAGE(Table2[Sharpe Ratio]))/_xlfn.STDEV.P(Table2[Sharpe Ratio])</f>
        <v>0.39803144201321405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354</v>
      </c>
      <c r="AT391">
        <f>_xlfn.RANK.AVG(Table2[[#This Row],[6M Return vs Nifty Z-Score]],Table2[6M Return vs Nifty Z-Score])</f>
        <v>595</v>
      </c>
      <c r="AU391">
        <f>_xlfn.RANK.AVG(Table2[[#This Row],[Sharpe Ratio Z-Score]],Table2[Sharpe Ratio Z-Score])</f>
        <v>234</v>
      </c>
      <c r="AV391">
        <f>(Table2[[#This Row],[Rank 1Y]]+Table2[[#This Row],[Rank 6M]]+Table2[[#This Row],[Rank Sharpe]])/3</f>
        <v>394.33333333333331</v>
      </c>
    </row>
    <row r="392" spans="1:48" x14ac:dyDescent="0.3">
      <c r="A392" t="s">
        <v>1611</v>
      </c>
      <c r="B392" t="s">
        <v>1612</v>
      </c>
      <c r="C392" t="s">
        <v>3076</v>
      </c>
      <c r="D392" t="s">
        <v>1458</v>
      </c>
      <c r="E392">
        <v>5440.4027682899996</v>
      </c>
      <c r="F392">
        <v>840.9</v>
      </c>
      <c r="G392">
        <v>-7.5097801579842498</v>
      </c>
      <c r="H392">
        <f>(Table2[[#This Row],[1Y Return vs Nifty]]-AVERAGE(Table2[1Y Return vs Nifty]))/_xlfn.STDEV.P(Table2[1Y Return vs Nifty])</f>
        <v>-0.62484299063739168</v>
      </c>
      <c r="I392">
        <v>-7.2054069759601802</v>
      </c>
      <c r="J392">
        <f>(Table2[[#This Row],[1M Return vs Nifty]]-AVERAGE(Table2[1M Return vs Nifty]))/_xlfn.STDEV.P(Table2[1M Return vs Nifty])</f>
        <v>-0.67502255500839081</v>
      </c>
      <c r="K392">
        <v>-5.1294247890018996</v>
      </c>
      <c r="L392">
        <f>(Table2[[#This Row],[6M Return vs Nifty]]-AVERAGE(Table2[6M Return vs Nifty]))/_xlfn.STDEV.P(Table2[6M Return vs Nifty])</f>
        <v>-0.39854779136573043</v>
      </c>
      <c r="M392">
        <v>1.94992997405472</v>
      </c>
      <c r="N392">
        <f>(Table2[[#This Row],[1W Return vs Nifty]]-AVERAGE(Table2[1W Return vs Nifty]))/_xlfn.STDEV.P(Table2[1W Return vs Nifty])</f>
        <v>0.41660640605690114</v>
      </c>
      <c r="O392">
        <v>787.69</v>
      </c>
      <c r="P392">
        <v>773.93494794450498</v>
      </c>
      <c r="Q392">
        <v>760.78719288310003</v>
      </c>
      <c r="R392">
        <v>67.897316184184604</v>
      </c>
      <c r="S392" s="1">
        <f>(Table2[[#This Row],[Close Price]]-Table2[[#This Row],[20D EMA]])/Table2[[#This Row],[20D EMA]]</f>
        <v>6.755195571862016E-2</v>
      </c>
      <c r="T392" s="1">
        <f>(Table2[[#This Row],[Close Price]]-Table2[[#This Row],[50D EMA]])/Table2[[#This Row],[50D EMA]]</f>
        <v>8.6525427276992181E-2</v>
      </c>
      <c r="U392" s="1">
        <f>(Table2[[#This Row],[Close Price]]-Table2[[#This Row],[200D EMA]])/Table2[[#This Row],[200D EMA]]</f>
        <v>0.10530251805804229</v>
      </c>
      <c r="V392">
        <v>0.91081774404169702</v>
      </c>
      <c r="W392">
        <v>813</v>
      </c>
      <c r="X392">
        <v>845.45</v>
      </c>
      <c r="Y392">
        <v>751</v>
      </c>
      <c r="Z392">
        <v>847.3</v>
      </c>
      <c r="AA392">
        <v>741.75</v>
      </c>
      <c r="AB392">
        <v>847.3</v>
      </c>
      <c r="AC392" s="1">
        <f>(Table2[[#This Row],[Close Price]]/Table2[[#This Row],[Day Low]])-1</f>
        <v>3.4317343173431603E-2</v>
      </c>
      <c r="AD392" s="1">
        <f>(Table2[[#This Row],[Day High]]/Table2[[#This Row],[Close Price]])-1</f>
        <v>5.4108693066952096E-3</v>
      </c>
      <c r="AE392" s="1">
        <f>(Table2[[#This Row],[Close Price]]/Table2[[#This Row],[Current Week Low]])-1</f>
        <v>0.11970705725699071</v>
      </c>
      <c r="AF392" s="1">
        <f>(Table2[[#This Row],[Current Week High]]/Table2[[#This Row],[Close Price]])-1</f>
        <v>7.6108930907361483E-3</v>
      </c>
      <c r="AG392" s="1">
        <f>(Table2[[#This Row],[Close Price]]/Table2[[#This Row],[Current Month Low]])-1</f>
        <v>0.13367037411526783</v>
      </c>
      <c r="AH392" s="1">
        <f>(Table2[[#This Row],[Current Month High]]/Table2[[#This Row],[Close Price]])-1</f>
        <v>7.6108930907361483E-3</v>
      </c>
      <c r="AI392">
        <v>36.210131332082497</v>
      </c>
      <c r="AJ392">
        <v>30.979685452162499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0.1</v>
      </c>
      <c r="AM392" t="s">
        <v>3111</v>
      </c>
      <c r="AN392">
        <v>5.4</v>
      </c>
      <c r="AO392" t="s">
        <v>3111</v>
      </c>
      <c r="AP392">
        <v>0.11638218797109499</v>
      </c>
      <c r="AQ392">
        <f>(Table2[[#This Row],[Sharpe Ratio]]-AVERAGE(Table2[Sharpe Ratio]))/_xlfn.STDEV.P(Table2[Sharpe Ratio])</f>
        <v>0.60662243661192661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-0.67518449434268513</v>
      </c>
      <c r="AS392">
        <f>_xlfn.RANK.AVG(Table2[[#This Row],[1Y Return vs Nifty Z-Score]],Table2[1Y Return vs Nifty Z-Score])</f>
        <v>547</v>
      </c>
      <c r="AT392">
        <f>_xlfn.RANK.AVG(Table2[[#This Row],[6M Return vs Nifty Z-Score]],Table2[6M Return vs Nifty Z-Score])</f>
        <v>443</v>
      </c>
      <c r="AU392">
        <f>_xlfn.RANK.AVG(Table2[[#This Row],[Sharpe Ratio Z-Score]],Table2[Sharpe Ratio Z-Score])</f>
        <v>195</v>
      </c>
      <c r="AV392">
        <f>(Table2[[#This Row],[Rank 1Y]]+Table2[[#This Row],[Rank 6M]]+Table2[[#This Row],[Rank Sharpe]])/3</f>
        <v>395</v>
      </c>
    </row>
    <row r="393" spans="1:48" x14ac:dyDescent="0.3">
      <c r="A393" t="s">
        <v>994</v>
      </c>
      <c r="B393" t="s">
        <v>995</v>
      </c>
      <c r="C393" t="s">
        <v>3070</v>
      </c>
      <c r="D393" t="s">
        <v>226</v>
      </c>
      <c r="E393">
        <v>13571.229055579999</v>
      </c>
      <c r="F393">
        <v>1653.4</v>
      </c>
      <c r="G393">
        <v>11.9864788139146</v>
      </c>
      <c r="H393">
        <f>(Table2[[#This Row],[1Y Return vs Nifty]]-AVERAGE(Table2[1Y Return vs Nifty]))/_xlfn.STDEV.P(Table2[1Y Return vs Nifty])</f>
        <v>-0.33061991233209759</v>
      </c>
      <c r="I393">
        <v>-13.694941288469799</v>
      </c>
      <c r="J393">
        <f>(Table2[[#This Row],[1M Return vs Nifty]]-AVERAGE(Table2[1M Return vs Nifty]))/_xlfn.STDEV.P(Table2[1M Return vs Nifty])</f>
        <v>-1.2887224859016515</v>
      </c>
      <c r="K393">
        <v>-29.785775882487499</v>
      </c>
      <c r="L393">
        <f>(Table2[[#This Row],[6M Return vs Nifty]]-AVERAGE(Table2[6M Return vs Nifty]))/_xlfn.STDEV.P(Table2[6M Return vs Nifty])</f>
        <v>-1.2234833205638962</v>
      </c>
      <c r="M393">
        <v>-3.7998258935241802</v>
      </c>
      <c r="N393">
        <f>(Table2[[#This Row],[1W Return vs Nifty]]-AVERAGE(Table2[1W Return vs Nifty]))/_xlfn.STDEV.P(Table2[1W Return vs Nifty])</f>
        <v>-0.67307894001175794</v>
      </c>
      <c r="O393">
        <v>1660.48</v>
      </c>
      <c r="P393">
        <v>1718.09519979265</v>
      </c>
      <c r="Q393">
        <v>1604.7882313227699</v>
      </c>
      <c r="R393">
        <v>53.922457880394603</v>
      </c>
      <c r="S393" s="1">
        <f>(Table2[[#This Row],[Close Price]]-Table2[[#This Row],[20D EMA]])/Table2[[#This Row],[20D EMA]]</f>
        <v>-4.2638273270379215E-3</v>
      </c>
      <c r="T393" s="1">
        <f>(Table2[[#This Row],[Close Price]]-Table2[[#This Row],[50D EMA]])/Table2[[#This Row],[50D EMA]]</f>
        <v>-3.7655189188851516E-2</v>
      </c>
      <c r="U393" s="1">
        <f>(Table2[[#This Row],[Close Price]]-Table2[[#This Row],[200D EMA]])/Table2[[#This Row],[200D EMA]]</f>
        <v>3.0291703122200274E-2</v>
      </c>
      <c r="V393">
        <v>0.59702503872370305</v>
      </c>
      <c r="W393">
        <v>1627.55</v>
      </c>
      <c r="X393">
        <v>1691.35</v>
      </c>
      <c r="Y393">
        <v>1527.55</v>
      </c>
      <c r="Z393">
        <v>1742</v>
      </c>
      <c r="AA393">
        <v>1527.55</v>
      </c>
      <c r="AB393">
        <v>1742</v>
      </c>
      <c r="AC393" s="1">
        <f>(Table2[[#This Row],[Close Price]]/Table2[[#This Row],[Day Low]])-1</f>
        <v>1.588276857853832E-2</v>
      </c>
      <c r="AD393" s="1">
        <f>(Table2[[#This Row],[Day High]]/Table2[[#This Row],[Close Price]])-1</f>
        <v>2.2952703520019213E-2</v>
      </c>
      <c r="AE393" s="1">
        <f>(Table2[[#This Row],[Close Price]]/Table2[[#This Row],[Current Week Low]])-1</f>
        <v>8.2386828581715976E-2</v>
      </c>
      <c r="AF393" s="1">
        <f>(Table2[[#This Row],[Current Week High]]/Table2[[#This Row],[Close Price]])-1</f>
        <v>5.3586548929478672E-2</v>
      </c>
      <c r="AG393" s="1">
        <f>(Table2[[#This Row],[Close Price]]/Table2[[#This Row],[Current Month Low]])-1</f>
        <v>8.2386828581715976E-2</v>
      </c>
      <c r="AH393" s="1">
        <f>(Table2[[#This Row],[Current Month High]]/Table2[[#This Row],[Close Price]])-1</f>
        <v>5.3586548929478672E-2</v>
      </c>
      <c r="AI393">
        <v>44.0066107132441</v>
      </c>
      <c r="AJ393">
        <v>52.014778325123103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-0.12</v>
      </c>
      <c r="AM393" t="s">
        <v>3110</v>
      </c>
      <c r="AN393">
        <v>-3.19</v>
      </c>
      <c r="AO393" t="s">
        <v>3110</v>
      </c>
      <c r="AP393">
        <v>0.16087472691395699</v>
      </c>
      <c r="AQ393">
        <f>(Table2[[#This Row],[Sharpe Ratio]]-AVERAGE(Table2[Sharpe Ratio]))/_xlfn.STDEV.P(Table2[Sharpe Ratio])</f>
        <v>1.1135991221563597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394</v>
      </c>
      <c r="AT393">
        <f>_xlfn.RANK.AVG(Table2[[#This Row],[6M Return vs Nifty Z-Score]],Table2[6M Return vs Nifty Z-Score])</f>
        <v>695</v>
      </c>
      <c r="AU393">
        <f>_xlfn.RANK.AVG(Table2[[#This Row],[Sharpe Ratio Z-Score]],Table2[Sharpe Ratio Z-Score])</f>
        <v>96</v>
      </c>
      <c r="AV393">
        <f>(Table2[[#This Row],[Rank 1Y]]+Table2[[#This Row],[Rank 6M]]+Table2[[#This Row],[Rank Sharpe]])/3</f>
        <v>395</v>
      </c>
    </row>
    <row r="394" spans="1:48" x14ac:dyDescent="0.3">
      <c r="A394" t="s">
        <v>208</v>
      </c>
      <c r="B394" t="s">
        <v>209</v>
      </c>
      <c r="C394" t="s">
        <v>3065</v>
      </c>
      <c r="D394" t="s">
        <v>34</v>
      </c>
      <c r="E394">
        <v>125017.680677325</v>
      </c>
      <c r="F394">
        <v>241.75</v>
      </c>
      <c r="G394">
        <v>4.4046623732778798</v>
      </c>
      <c r="H394">
        <f>(Table2[[#This Row],[1Y Return vs Nifty]]-AVERAGE(Table2[1Y Return vs Nifty]))/_xlfn.STDEV.P(Table2[1Y Return vs Nifty])</f>
        <v>-0.44503906195075693</v>
      </c>
      <c r="I394">
        <v>-2.3772873894069599</v>
      </c>
      <c r="J394">
        <f>(Table2[[#This Row],[1M Return vs Nifty]]-AVERAGE(Table2[1M Return vs Nifty]))/_xlfn.STDEV.P(Table2[1M Return vs Nifty])</f>
        <v>-0.21843869029248678</v>
      </c>
      <c r="K394">
        <v>-19.509862367968999</v>
      </c>
      <c r="L394">
        <f>(Table2[[#This Row],[6M Return vs Nifty]]-AVERAGE(Table2[6M Return vs Nifty]))/_xlfn.STDEV.P(Table2[6M Return vs Nifty])</f>
        <v>-0.8796787518767808</v>
      </c>
      <c r="M394">
        <v>2.9077939669241298E-2</v>
      </c>
      <c r="N394">
        <f>(Table2[[#This Row],[1W Return vs Nifty]]-AVERAGE(Table2[1W Return vs Nifty]))/_xlfn.STDEV.P(Table2[1W Return vs Nifty])</f>
        <v>5.256933004146358E-2</v>
      </c>
      <c r="O394">
        <v>248.98</v>
      </c>
      <c r="P394">
        <v>257.482444237923</v>
      </c>
      <c r="Q394">
        <v>246.41003343314401</v>
      </c>
      <c r="R394">
        <v>38.0300019497978</v>
      </c>
      <c r="S394" s="1">
        <f>(Table2[[#This Row],[Close Price]]-Table2[[#This Row],[20D EMA]])/Table2[[#This Row],[20D EMA]]</f>
        <v>-2.9038476986103262E-2</v>
      </c>
      <c r="T394" s="1">
        <f>(Table2[[#This Row],[Close Price]]-Table2[[#This Row],[50D EMA]])/Table2[[#This Row],[50D EMA]]</f>
        <v>-6.1101036556052195E-2</v>
      </c>
      <c r="U394" s="1">
        <f>(Table2[[#This Row],[Close Price]]-Table2[[#This Row],[200D EMA]])/Table2[[#This Row],[200D EMA]]</f>
        <v>-1.8911703262312039E-2</v>
      </c>
      <c r="V394">
        <v>1.0257612081415699</v>
      </c>
      <c r="W394">
        <v>239</v>
      </c>
      <c r="X394">
        <v>243.4</v>
      </c>
      <c r="Y394">
        <v>241</v>
      </c>
      <c r="Z394">
        <v>246.95</v>
      </c>
      <c r="AA394">
        <v>231.25</v>
      </c>
      <c r="AB394">
        <v>258.45</v>
      </c>
      <c r="AC394" s="1">
        <f>(Table2[[#This Row],[Close Price]]/Table2[[#This Row],[Day Low]])-1</f>
        <v>1.1506276150627714E-2</v>
      </c>
      <c r="AD394" s="1">
        <f>(Table2[[#This Row],[Day High]]/Table2[[#This Row],[Close Price]])-1</f>
        <v>6.8252326783868611E-3</v>
      </c>
      <c r="AE394" s="1">
        <f>(Table2[[#This Row],[Close Price]]/Table2[[#This Row],[Current Week Low]])-1</f>
        <v>3.1120331950207358E-3</v>
      </c>
      <c r="AF394" s="1">
        <f>(Table2[[#This Row],[Current Week High]]/Table2[[#This Row],[Close Price]])-1</f>
        <v>2.1509824198552074E-2</v>
      </c>
      <c r="AG394" s="1">
        <f>(Table2[[#This Row],[Close Price]]/Table2[[#This Row],[Current Month Low]])-1</f>
        <v>4.5405405405405386E-2</v>
      </c>
      <c r="AH394" s="1">
        <f>(Table2[[#This Row],[Current Month High]]/Table2[[#This Row],[Close Price]])-1</f>
        <v>6.9079627714581093E-2</v>
      </c>
      <c r="AI394">
        <v>22.4014702879313</v>
      </c>
      <c r="AJ394">
        <v>31.816958277254301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-0.12</v>
      </c>
      <c r="AM394" t="s">
        <v>3110</v>
      </c>
      <c r="AN394">
        <v>-3.18</v>
      </c>
      <c r="AO394" t="s">
        <v>3110</v>
      </c>
      <c r="AP394">
        <v>0.15071057229118101</v>
      </c>
      <c r="AQ394">
        <f>(Table2[[#This Row],[Sharpe Ratio]]-AVERAGE(Table2[Sharpe Ratio]))/_xlfn.STDEV.P(Table2[Sharpe Ratio])</f>
        <v>0.99778218870076063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457</v>
      </c>
      <c r="AT394">
        <f>_xlfn.RANK.AVG(Table2[[#This Row],[6M Return vs Nifty Z-Score]],Table2[6M Return vs Nifty Z-Score])</f>
        <v>614</v>
      </c>
      <c r="AU394">
        <f>_xlfn.RANK.AVG(Table2[[#This Row],[Sharpe Ratio Z-Score]],Table2[Sharpe Ratio Z-Score])</f>
        <v>115</v>
      </c>
      <c r="AV394">
        <f>(Table2[[#This Row],[Rank 1Y]]+Table2[[#This Row],[Rank 6M]]+Table2[[#This Row],[Rank Sharpe]])/3</f>
        <v>395.33333333333331</v>
      </c>
    </row>
    <row r="395" spans="1:48" x14ac:dyDescent="0.3">
      <c r="A395" t="s">
        <v>167</v>
      </c>
      <c r="B395" t="s">
        <v>168</v>
      </c>
      <c r="C395" t="s">
        <v>3073</v>
      </c>
      <c r="D395" t="s">
        <v>77</v>
      </c>
      <c r="E395">
        <v>153797.42996631999</v>
      </c>
      <c r="F395">
        <v>624.4</v>
      </c>
      <c r="G395">
        <v>18.7921175141575</v>
      </c>
      <c r="H395">
        <f>(Table2[[#This Row],[1Y Return vs Nifty]]-AVERAGE(Table2[1Y Return vs Nifty]))/_xlfn.STDEV.P(Table2[1Y Return vs Nifty])</f>
        <v>-0.22791426141182347</v>
      </c>
      <c r="I395">
        <v>-6.8165426644087104</v>
      </c>
      <c r="J395">
        <f>(Table2[[#This Row],[1M Return vs Nifty]]-AVERAGE(Table2[1M Return vs Nifty]))/_xlfn.STDEV.P(Table2[1M Return vs Nifty])</f>
        <v>-0.63824857560805637</v>
      </c>
      <c r="K395">
        <v>-2.7526850936487399</v>
      </c>
      <c r="L395">
        <f>(Table2[[#This Row],[6M Return vs Nifty]]-AVERAGE(Table2[6M Return vs Nifty]))/_xlfn.STDEV.P(Table2[6M Return vs Nifty])</f>
        <v>-0.31902844112130324</v>
      </c>
      <c r="M395">
        <v>-1.71241726546006</v>
      </c>
      <c r="N395">
        <f>(Table2[[#This Row],[1W Return vs Nifty]]-AVERAGE(Table2[1W Return vs Nifty]))/_xlfn.STDEV.P(Table2[1W Return vs Nifty])</f>
        <v>-0.2774763012832811</v>
      </c>
      <c r="O395">
        <v>653.76</v>
      </c>
      <c r="P395">
        <v>655.96891846691096</v>
      </c>
      <c r="Q395">
        <v>590.17726400707602</v>
      </c>
      <c r="R395">
        <v>29.765250236839101</v>
      </c>
      <c r="S395" s="1">
        <f>(Table2[[#This Row],[Close Price]]-Table2[[#This Row],[20D EMA]])/Table2[[#This Row],[20D EMA]]</f>
        <v>-4.4909446891825765E-2</v>
      </c>
      <c r="T395" s="1">
        <f>(Table2[[#This Row],[Close Price]]-Table2[[#This Row],[50D EMA]])/Table2[[#This Row],[50D EMA]]</f>
        <v>-4.8125631532499838E-2</v>
      </c>
      <c r="U395" s="1">
        <f>(Table2[[#This Row],[Close Price]]-Table2[[#This Row],[200D EMA]])/Table2[[#This Row],[200D EMA]]</f>
        <v>5.7987215164075921E-2</v>
      </c>
      <c r="V395">
        <v>0.82490915080786198</v>
      </c>
      <c r="W395">
        <v>617.5</v>
      </c>
      <c r="X395">
        <v>628.9</v>
      </c>
      <c r="Y395">
        <v>617.75</v>
      </c>
      <c r="Z395">
        <v>641</v>
      </c>
      <c r="AA395">
        <v>617.75</v>
      </c>
      <c r="AB395">
        <v>681</v>
      </c>
      <c r="AC395" s="1">
        <f>(Table2[[#This Row],[Close Price]]/Table2[[#This Row],[Day Low]])-1</f>
        <v>1.1174089068825888E-2</v>
      </c>
      <c r="AD395" s="1">
        <f>(Table2[[#This Row],[Day High]]/Table2[[#This Row],[Close Price]])-1</f>
        <v>7.2069186418961539E-3</v>
      </c>
      <c r="AE395" s="1">
        <f>(Table2[[#This Row],[Close Price]]/Table2[[#This Row],[Current Week Low]])-1</f>
        <v>1.076487252124636E-2</v>
      </c>
      <c r="AF395" s="1">
        <f>(Table2[[#This Row],[Current Week High]]/Table2[[#This Row],[Close Price]])-1</f>
        <v>2.6585522101217229E-2</v>
      </c>
      <c r="AG395" s="1">
        <f>(Table2[[#This Row],[Close Price]]/Table2[[#This Row],[Current Month Low]])-1</f>
        <v>1.076487252124636E-2</v>
      </c>
      <c r="AH395" s="1">
        <f>(Table2[[#This Row],[Current Month High]]/Table2[[#This Row],[Close Price]])-1</f>
        <v>9.064702114029477E-2</v>
      </c>
      <c r="AI395">
        <v>11.2518687544259</v>
      </c>
      <c r="AJ395">
        <v>57.270139834178899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-0.04</v>
      </c>
      <c r="AM395" t="s">
        <v>3110</v>
      </c>
      <c r="AN395">
        <v>-9.0299999999999994</v>
      </c>
      <c r="AO395" t="s">
        <v>3110</v>
      </c>
      <c r="AP395">
        <v>3.8248804530619997E-2</v>
      </c>
      <c r="AQ395">
        <f>(Table2[[#This Row],[Sharpe Ratio]]-AVERAGE(Table2[Sharpe Ratio]))/_xlfn.STDEV.P(Table2[Sharpe Ratio])</f>
        <v>-0.28367972883415843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357</v>
      </c>
      <c r="AT395">
        <f>_xlfn.RANK.AVG(Table2[[#This Row],[6M Return vs Nifty Z-Score]],Table2[6M Return vs Nifty Z-Score])</f>
        <v>416</v>
      </c>
      <c r="AU395">
        <f>_xlfn.RANK.AVG(Table2[[#This Row],[Sharpe Ratio Z-Score]],Table2[Sharpe Ratio Z-Score])</f>
        <v>418</v>
      </c>
      <c r="AV395">
        <f>(Table2[[#This Row],[Rank 1Y]]+Table2[[#This Row],[Rank 6M]]+Table2[[#This Row],[Rank Sharpe]])/3</f>
        <v>397</v>
      </c>
    </row>
    <row r="396" spans="1:48" x14ac:dyDescent="0.3">
      <c r="A396" t="s">
        <v>64</v>
      </c>
      <c r="B396" t="s">
        <v>65</v>
      </c>
      <c r="C396" t="s">
        <v>3070</v>
      </c>
      <c r="D396" t="s">
        <v>60</v>
      </c>
      <c r="E396">
        <v>382824.43416675</v>
      </c>
      <c r="F396">
        <v>12176.25</v>
      </c>
      <c r="G396">
        <v>6.3467302283456197</v>
      </c>
      <c r="H396">
        <f>(Table2[[#This Row],[1Y Return vs Nifty]]-AVERAGE(Table2[1Y Return vs Nifty]))/_xlfn.STDEV.P(Table2[1Y Return vs Nifty])</f>
        <v>-0.415730814485467</v>
      </c>
      <c r="I396">
        <v>-2.1533138789910198</v>
      </c>
      <c r="J396">
        <f>(Table2[[#This Row],[1M Return vs Nifty]]-AVERAGE(Table2[1M Return vs Nifty]))/_xlfn.STDEV.P(Table2[1M Return vs Nifty])</f>
        <v>-0.19725804446413794</v>
      </c>
      <c r="K396">
        <v>0.16660090682114301</v>
      </c>
      <c r="L396">
        <f>(Table2[[#This Row],[6M Return vs Nifty]]-AVERAGE(Table2[6M Return vs Nifty]))/_xlfn.STDEV.P(Table2[6M Return vs Nifty])</f>
        <v>-0.22135694331744976</v>
      </c>
      <c r="M396">
        <v>-2.0255675571892402</v>
      </c>
      <c r="N396">
        <f>(Table2[[#This Row],[1W Return vs Nifty]]-AVERAGE(Table2[1W Return vs Nifty]))/_xlfn.STDEV.P(Table2[1W Return vs Nifty])</f>
        <v>-0.3368240878455826</v>
      </c>
      <c r="O396">
        <v>12460.21</v>
      </c>
      <c r="P396">
        <v>12483.7892059964</v>
      </c>
      <c r="Q396">
        <v>11682.4354036025</v>
      </c>
      <c r="R396">
        <v>37.991364169945001</v>
      </c>
      <c r="S396" s="1">
        <f>(Table2[[#This Row],[Close Price]]-Table2[[#This Row],[20D EMA]])/Table2[[#This Row],[20D EMA]]</f>
        <v>-2.278934303675453E-2</v>
      </c>
      <c r="T396" s="1">
        <f>(Table2[[#This Row],[Close Price]]-Table2[[#This Row],[50D EMA]])/Table2[[#This Row],[50D EMA]]</f>
        <v>-2.4635084822537526E-2</v>
      </c>
      <c r="U396" s="1">
        <f>(Table2[[#This Row],[Close Price]]-Table2[[#This Row],[200D EMA]])/Table2[[#This Row],[200D EMA]]</f>
        <v>4.2269833244292815E-2</v>
      </c>
      <c r="V396">
        <v>1.22462221304412</v>
      </c>
      <c r="W396">
        <v>12130</v>
      </c>
      <c r="X396">
        <v>12239</v>
      </c>
      <c r="Y396">
        <v>12100</v>
      </c>
      <c r="Z396">
        <v>12370</v>
      </c>
      <c r="AA396">
        <v>12027.65</v>
      </c>
      <c r="AB396">
        <v>13680</v>
      </c>
      <c r="AC396" s="1">
        <f>(Table2[[#This Row],[Close Price]]/Table2[[#This Row],[Day Low]])-1</f>
        <v>3.8128606760099437E-3</v>
      </c>
      <c r="AD396" s="1">
        <f>(Table2[[#This Row],[Day High]]/Table2[[#This Row],[Close Price]])-1</f>
        <v>5.1534750025665765E-3</v>
      </c>
      <c r="AE396" s="1">
        <f>(Table2[[#This Row],[Close Price]]/Table2[[#This Row],[Current Week Low]])-1</f>
        <v>6.3016528925619042E-3</v>
      </c>
      <c r="AF396" s="1">
        <f>(Table2[[#This Row],[Current Week High]]/Table2[[#This Row],[Close Price]])-1</f>
        <v>1.5912124011908446E-2</v>
      </c>
      <c r="AG396" s="1">
        <f>(Table2[[#This Row],[Close Price]]/Table2[[#This Row],[Current Month Low]])-1</f>
        <v>1.2354865663700032E-2</v>
      </c>
      <c r="AH396" s="1">
        <f>(Table2[[#This Row],[Current Month High]]/Table2[[#This Row],[Close Price]])-1</f>
        <v>0.12349861410532803</v>
      </c>
      <c r="AI396">
        <v>11.4619192145519</v>
      </c>
      <c r="AJ396">
        <v>32.624282078851103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-0.11</v>
      </c>
      <c r="AM396" t="s">
        <v>3110</v>
      </c>
      <c r="AN396">
        <v>-3.85</v>
      </c>
      <c r="AO396" t="s">
        <v>3110</v>
      </c>
      <c r="AP396">
        <v>5.5896375690835998E-2</v>
      </c>
      <c r="AQ396">
        <f>(Table2[[#This Row],[Sharpe Ratio]]-AVERAGE(Table2[Sharpe Ratio]))/_xlfn.STDEV.P(Table2[Sharpe Ratio])</f>
        <v>-8.2591920691638468E-2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439</v>
      </c>
      <c r="AT396">
        <f>_xlfn.RANK.AVG(Table2[[#This Row],[6M Return vs Nifty Z-Score]],Table2[6M Return vs Nifty Z-Score])</f>
        <v>383</v>
      </c>
      <c r="AU396">
        <f>_xlfn.RANK.AVG(Table2[[#This Row],[Sharpe Ratio Z-Score]],Table2[Sharpe Ratio Z-Score])</f>
        <v>370</v>
      </c>
      <c r="AV396">
        <f>(Table2[[#This Row],[Rank 1Y]]+Table2[[#This Row],[Rank 6M]]+Table2[[#This Row],[Rank Sharpe]])/3</f>
        <v>397.33333333333331</v>
      </c>
    </row>
    <row r="397" spans="1:48" x14ac:dyDescent="0.3">
      <c r="A397" t="s">
        <v>28</v>
      </c>
      <c r="B397" t="s">
        <v>29</v>
      </c>
      <c r="C397" t="s">
        <v>3065</v>
      </c>
      <c r="D397" t="s">
        <v>24</v>
      </c>
      <c r="E397">
        <v>822666.36965814</v>
      </c>
      <c r="F397">
        <v>1168.3499999999999</v>
      </c>
      <c r="G397">
        <v>-3.0932327838407998</v>
      </c>
      <c r="H397">
        <f>(Table2[[#This Row],[1Y Return vs Nifty]]-AVERAGE(Table2[1Y Return vs Nifty]))/_xlfn.STDEV.P(Table2[1Y Return vs Nifty])</f>
        <v>-0.55819173381039588</v>
      </c>
      <c r="I397">
        <v>-4.1719850664575899</v>
      </c>
      <c r="J397">
        <f>(Table2[[#This Row],[1M Return vs Nifty]]-AVERAGE(Table2[1M Return vs Nifty]))/_xlfn.STDEV.P(Table2[1M Return vs Nifty])</f>
        <v>-0.38815901032487032</v>
      </c>
      <c r="K397">
        <v>1.93268233474465</v>
      </c>
      <c r="L397">
        <f>(Table2[[#This Row],[6M Return vs Nifty]]-AVERAGE(Table2[6M Return vs Nifty]))/_xlfn.STDEV.P(Table2[6M Return vs Nifty])</f>
        <v>-0.16226858462936897</v>
      </c>
      <c r="M397">
        <v>-1.64856056924837</v>
      </c>
      <c r="N397">
        <f>(Table2[[#This Row],[1W Return vs Nifty]]-AVERAGE(Table2[1W Return vs Nifty]))/_xlfn.STDEV.P(Table2[1W Return vs Nifty])</f>
        <v>-0.26537427335152186</v>
      </c>
      <c r="O397">
        <v>1191.44</v>
      </c>
      <c r="P397">
        <v>1183.3976854130401</v>
      </c>
      <c r="Q397">
        <v>1092.58731027156</v>
      </c>
      <c r="R397">
        <v>31.414045953294199</v>
      </c>
      <c r="S397" s="1">
        <f>(Table2[[#This Row],[Close Price]]-Table2[[#This Row],[20D EMA]])/Table2[[#This Row],[20D EMA]]</f>
        <v>-1.9379910024844009E-2</v>
      </c>
      <c r="T397" s="1">
        <f>(Table2[[#This Row],[Close Price]]-Table2[[#This Row],[50D EMA]])/Table2[[#This Row],[50D EMA]]</f>
        <v>-1.2715662366525687E-2</v>
      </c>
      <c r="U397" s="1">
        <f>(Table2[[#This Row],[Close Price]]-Table2[[#This Row],[200D EMA]])/Table2[[#This Row],[200D EMA]]</f>
        <v>6.9342458049974298E-2</v>
      </c>
      <c r="V397">
        <v>0.93069151854116805</v>
      </c>
      <c r="W397">
        <v>1153</v>
      </c>
      <c r="X397">
        <v>1170.05</v>
      </c>
      <c r="Y397">
        <v>1156</v>
      </c>
      <c r="Z397">
        <v>1189.25</v>
      </c>
      <c r="AA397">
        <v>1156</v>
      </c>
      <c r="AB397">
        <v>1222.6500000000001</v>
      </c>
      <c r="AC397" s="1">
        <f>(Table2[[#This Row],[Close Price]]/Table2[[#This Row],[Day Low]])-1</f>
        <v>1.331309627059829E-2</v>
      </c>
      <c r="AD397" s="1">
        <f>(Table2[[#This Row],[Day High]]/Table2[[#This Row],[Close Price]])-1</f>
        <v>1.4550434373261645E-3</v>
      </c>
      <c r="AE397" s="1">
        <f>(Table2[[#This Row],[Close Price]]/Table2[[#This Row],[Current Week Low]])-1</f>
        <v>1.0683391003460052E-2</v>
      </c>
      <c r="AF397" s="1">
        <f>(Table2[[#This Row],[Current Week High]]/Table2[[#This Row],[Close Price]])-1</f>
        <v>1.7888475200068532E-2</v>
      </c>
      <c r="AG397" s="1">
        <f>(Table2[[#This Row],[Close Price]]/Table2[[#This Row],[Current Month Low]])-1</f>
        <v>1.0683391003460052E-2</v>
      </c>
      <c r="AH397" s="1">
        <f>(Table2[[#This Row],[Current Month High]]/Table2[[#This Row],[Close Price]])-1</f>
        <v>4.6475799204005908E-2</v>
      </c>
      <c r="AI397">
        <v>7.2476125511596203</v>
      </c>
      <c r="AJ397">
        <v>30.4560622914349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0.01</v>
      </c>
      <c r="AM397" t="s">
        <v>3111</v>
      </c>
      <c r="AN397">
        <v>-3.22</v>
      </c>
      <c r="AO397" t="s">
        <v>3110</v>
      </c>
      <c r="AP397">
        <v>6.9872203835088006E-2</v>
      </c>
      <c r="AQ397">
        <f>(Table2[[#This Row],[Sharpe Ratio]]-AVERAGE(Table2[Sharpe Ratio]))/_xlfn.STDEV.P(Table2[Sharpe Ratio])</f>
        <v>7.6657679323561656E-2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-1.2973359227925954</v>
      </c>
      <c r="AS397">
        <f>_xlfn.RANK.AVG(Table2[[#This Row],[1Y Return vs Nifty Z-Score]],Table2[1Y Return vs Nifty Z-Score])</f>
        <v>509</v>
      </c>
      <c r="AT397">
        <f>_xlfn.RANK.AVG(Table2[[#This Row],[6M Return vs Nifty Z-Score]],Table2[6M Return vs Nifty Z-Score])</f>
        <v>361</v>
      </c>
      <c r="AU397">
        <f>_xlfn.RANK.AVG(Table2[[#This Row],[Sharpe Ratio Z-Score]],Table2[Sharpe Ratio Z-Score])</f>
        <v>327</v>
      </c>
      <c r="AV397">
        <f>(Table2[[#This Row],[Rank 1Y]]+Table2[[#This Row],[Rank 6M]]+Table2[[#This Row],[Rank Sharpe]])/3</f>
        <v>399</v>
      </c>
    </row>
    <row r="398" spans="1:48" x14ac:dyDescent="0.3">
      <c r="A398" t="s">
        <v>75</v>
      </c>
      <c r="B398" t="s">
        <v>76</v>
      </c>
      <c r="C398" t="s">
        <v>3073</v>
      </c>
      <c r="D398" t="s">
        <v>77</v>
      </c>
      <c r="E398">
        <v>324835.53089776001</v>
      </c>
      <c r="F398">
        <v>11271.2</v>
      </c>
      <c r="G398">
        <v>15.015922057443101</v>
      </c>
      <c r="H398">
        <f>(Table2[[#This Row],[1Y Return vs Nifty]]-AVERAGE(Table2[1Y Return vs Nifty]))/_xlfn.STDEV.P(Table2[1Y Return vs Nifty])</f>
        <v>-0.28490180210659943</v>
      </c>
      <c r="I398">
        <v>-3.1899204970068702</v>
      </c>
      <c r="J398">
        <f>(Table2[[#This Row],[1M Return vs Nifty]]-AVERAGE(Table2[1M Return vs Nifty]))/_xlfn.STDEV.P(Table2[1M Return vs Nifty])</f>
        <v>-0.29528748374355018</v>
      </c>
      <c r="K398">
        <v>1.7666528017918</v>
      </c>
      <c r="L398">
        <f>(Table2[[#This Row],[6M Return vs Nifty]]-AVERAGE(Table2[6M Return vs Nifty]))/_xlfn.STDEV.P(Table2[6M Return vs Nifty])</f>
        <v>-0.16782348852044679</v>
      </c>
      <c r="M398">
        <v>-2.6278144162523001</v>
      </c>
      <c r="N398">
        <f>(Table2[[#This Row],[1W Return vs Nifty]]-AVERAGE(Table2[1W Return vs Nifty]))/_xlfn.STDEV.P(Table2[1W Return vs Nifty])</f>
        <v>-0.45096103420487732</v>
      </c>
      <c r="O398">
        <v>11481.39</v>
      </c>
      <c r="P398">
        <v>11215.7602187631</v>
      </c>
      <c r="Q398">
        <v>10083.347487539</v>
      </c>
      <c r="R398">
        <v>38.009706280318802</v>
      </c>
      <c r="S398" s="1">
        <f>(Table2[[#This Row],[Close Price]]-Table2[[#This Row],[20D EMA]])/Table2[[#This Row],[20D EMA]]</f>
        <v>-1.8307016833327559E-2</v>
      </c>
      <c r="T398" s="1">
        <f>(Table2[[#This Row],[Close Price]]-Table2[[#This Row],[50D EMA]])/Table2[[#This Row],[50D EMA]]</f>
        <v>4.9430248289504446E-3</v>
      </c>
      <c r="U398" s="1">
        <f>(Table2[[#This Row],[Close Price]]-Table2[[#This Row],[200D EMA]])/Table2[[#This Row],[200D EMA]]</f>
        <v>0.11780338959149712</v>
      </c>
      <c r="V398">
        <v>0.71002427168862203</v>
      </c>
      <c r="W398">
        <v>11016</v>
      </c>
      <c r="X398">
        <v>11200</v>
      </c>
      <c r="Y398">
        <v>11211.2</v>
      </c>
      <c r="Z398">
        <v>11379.8</v>
      </c>
      <c r="AA398">
        <v>11211.2</v>
      </c>
      <c r="AB398">
        <v>12032.3</v>
      </c>
      <c r="AC398" s="1">
        <f>(Table2[[#This Row],[Close Price]]/Table2[[#This Row],[Day Low]])-1</f>
        <v>2.3166303558460388E-2</v>
      </c>
      <c r="AD398" s="1">
        <f>(Table2[[#This Row],[Day High]]/Table2[[#This Row],[Close Price]])-1</f>
        <v>-6.3169848818227514E-3</v>
      </c>
      <c r="AE398" s="1">
        <f>(Table2[[#This Row],[Close Price]]/Table2[[#This Row],[Current Week Low]])-1</f>
        <v>5.3517910660767498E-3</v>
      </c>
      <c r="AF398" s="1">
        <f>(Table2[[#This Row],[Current Week High]]/Table2[[#This Row],[Close Price]])-1</f>
        <v>9.6351763787350109E-3</v>
      </c>
      <c r="AG398" s="1">
        <f>(Table2[[#This Row],[Close Price]]/Table2[[#This Row],[Current Month Low]])-1</f>
        <v>5.3517910660767498E-3</v>
      </c>
      <c r="AH398" s="1">
        <f>(Table2[[#This Row],[Current Month High]]/Table2[[#This Row],[Close Price]])-1</f>
        <v>6.7526084179146739E-2</v>
      </c>
      <c r="AI398">
        <v>6.8580048394873696</v>
      </c>
      <c r="AJ398">
        <v>41.504071911012602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0.08</v>
      </c>
      <c r="AM398" t="s">
        <v>3111</v>
      </c>
      <c r="AN398">
        <v>-3.44</v>
      </c>
      <c r="AO398" t="s">
        <v>3110</v>
      </c>
      <c r="AP398">
        <v>2.5486516414039002E-2</v>
      </c>
      <c r="AQ398">
        <f>(Table2[[#This Row],[Sharpe Ratio]]-AVERAGE(Table2[Sharpe Ratio]))/_xlfn.STDEV.P(Table2[Sharpe Ratio])</f>
        <v>-0.42910147106416352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-1.6280752796396372</v>
      </c>
      <c r="AS398">
        <f>_xlfn.RANK.AVG(Table2[[#This Row],[1Y Return vs Nifty Z-Score]],Table2[1Y Return vs Nifty Z-Score])</f>
        <v>382</v>
      </c>
      <c r="AT398">
        <f>_xlfn.RANK.AVG(Table2[[#This Row],[6M Return vs Nifty Z-Score]],Table2[6M Return vs Nifty Z-Score])</f>
        <v>364</v>
      </c>
      <c r="AU398">
        <f>_xlfn.RANK.AVG(Table2[[#This Row],[Sharpe Ratio Z-Score]],Table2[Sharpe Ratio Z-Score])</f>
        <v>452</v>
      </c>
      <c r="AV398">
        <f>(Table2[[#This Row],[Rank 1Y]]+Table2[[#This Row],[Rank 6M]]+Table2[[#This Row],[Rank Sharpe]])/3</f>
        <v>399.33333333333331</v>
      </c>
    </row>
    <row r="399" spans="1:48" x14ac:dyDescent="0.3">
      <c r="A399" t="s">
        <v>855</v>
      </c>
      <c r="B399" t="s">
        <v>856</v>
      </c>
      <c r="C399" t="s">
        <v>3065</v>
      </c>
      <c r="D399" t="s">
        <v>57</v>
      </c>
      <c r="E399">
        <v>17496.652283159001</v>
      </c>
      <c r="F399">
        <v>206.71</v>
      </c>
      <c r="G399">
        <v>17.194688584595902</v>
      </c>
      <c r="H399">
        <f>(Table2[[#This Row],[1Y Return vs Nifty]]-AVERAGE(Table2[1Y Return vs Nifty]))/_xlfn.STDEV.P(Table2[1Y Return vs Nifty])</f>
        <v>-0.25202147386252921</v>
      </c>
      <c r="I399">
        <v>-5.7319269756568199</v>
      </c>
      <c r="J399">
        <f>(Table2[[#This Row],[1M Return vs Nifty]]-AVERAGE(Table2[1M Return vs Nifty]))/_xlfn.STDEV.P(Table2[1M Return vs Nifty])</f>
        <v>-0.53567903191218968</v>
      </c>
      <c r="K399">
        <v>3.7568664178275402</v>
      </c>
      <c r="L399">
        <f>(Table2[[#This Row],[6M Return vs Nifty]]-AVERAGE(Table2[6M Return vs Nifty]))/_xlfn.STDEV.P(Table2[6M Return vs Nifty])</f>
        <v>-0.10123626657763406</v>
      </c>
      <c r="M399">
        <v>1.4088977664525599</v>
      </c>
      <c r="N399">
        <f>(Table2[[#This Row],[1W Return vs Nifty]]-AVERAGE(Table2[1W Return vs Nifty]))/_xlfn.STDEV.P(Table2[1W Return vs Nifty])</f>
        <v>0.31407077116158871</v>
      </c>
      <c r="O399">
        <v>206.92</v>
      </c>
      <c r="P399">
        <v>202.15214586368899</v>
      </c>
      <c r="Q399">
        <v>180.39902681250399</v>
      </c>
      <c r="R399">
        <v>50.196996246487203</v>
      </c>
      <c r="S399" s="1">
        <f>(Table2[[#This Row],[Close Price]]-Table2[[#This Row],[20D EMA]])/Table2[[#This Row],[20D EMA]]</f>
        <v>-1.0148849797022015E-3</v>
      </c>
      <c r="T399" s="1">
        <f>(Table2[[#This Row],[Close Price]]-Table2[[#This Row],[50D EMA]])/Table2[[#This Row],[50D EMA]]</f>
        <v>2.2546652259552956E-2</v>
      </c>
      <c r="U399" s="1">
        <f>(Table2[[#This Row],[Close Price]]-Table2[[#This Row],[200D EMA]])/Table2[[#This Row],[200D EMA]]</f>
        <v>0.14584875346828827</v>
      </c>
      <c r="V399">
        <v>0.61482907548423804</v>
      </c>
      <c r="W399">
        <v>198.76</v>
      </c>
      <c r="X399">
        <v>208.3</v>
      </c>
      <c r="Y399">
        <v>201.84</v>
      </c>
      <c r="Z399">
        <v>212.94</v>
      </c>
      <c r="AA399">
        <v>195.36</v>
      </c>
      <c r="AB399">
        <v>217.61</v>
      </c>
      <c r="AC399" s="1">
        <f>(Table2[[#This Row],[Close Price]]/Table2[[#This Row],[Day Low]])-1</f>
        <v>3.9997987522640388E-2</v>
      </c>
      <c r="AD399" s="1">
        <f>(Table2[[#This Row],[Day High]]/Table2[[#This Row],[Close Price]])-1</f>
        <v>7.6919355618982888E-3</v>
      </c>
      <c r="AE399" s="1">
        <f>(Table2[[#This Row],[Close Price]]/Table2[[#This Row],[Current Week Low]])-1</f>
        <v>2.4128022195798682E-2</v>
      </c>
      <c r="AF399" s="1">
        <f>(Table2[[#This Row],[Current Week High]]/Table2[[#This Row],[Close Price]])-1</f>
        <v>3.0138841855739784E-2</v>
      </c>
      <c r="AG399" s="1">
        <f>(Table2[[#This Row],[Close Price]]/Table2[[#This Row],[Current Month Low]])-1</f>
        <v>5.8097870597870527E-2</v>
      </c>
      <c r="AH399" s="1">
        <f>(Table2[[#This Row],[Current Month High]]/Table2[[#This Row],[Close Price]])-1</f>
        <v>5.2730879009240006E-2</v>
      </c>
      <c r="AI399">
        <v>9.7560975609756095</v>
      </c>
      <c r="AJ399">
        <v>67.4670921420024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0.11</v>
      </c>
      <c r="AM399" t="s">
        <v>3111</v>
      </c>
      <c r="AN399">
        <v>-2.95</v>
      </c>
      <c r="AO399" t="s">
        <v>3110</v>
      </c>
      <c r="AP399">
        <v>1.1646318110907E-2</v>
      </c>
      <c r="AQ399">
        <f>(Table2[[#This Row],[Sharpe Ratio]]-AVERAGE(Table2[Sharpe Ratio]))/_xlfn.STDEV.P(Table2[Sharpe Ratio])</f>
        <v>-0.58680561719101065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-1.1616716183817748</v>
      </c>
      <c r="AS399">
        <f>_xlfn.RANK.AVG(Table2[[#This Row],[1Y Return vs Nifty Z-Score]],Table2[1Y Return vs Nifty Z-Score])</f>
        <v>370</v>
      </c>
      <c r="AT399">
        <f>_xlfn.RANK.AVG(Table2[[#This Row],[6M Return vs Nifty Z-Score]],Table2[6M Return vs Nifty Z-Score])</f>
        <v>339</v>
      </c>
      <c r="AU399">
        <f>_xlfn.RANK.AVG(Table2[[#This Row],[Sharpe Ratio Z-Score]],Table2[Sharpe Ratio Z-Score])</f>
        <v>489</v>
      </c>
      <c r="AV399">
        <f>(Table2[[#This Row],[Rank 1Y]]+Table2[[#This Row],[Rank 6M]]+Table2[[#This Row],[Rank Sharpe]])/3</f>
        <v>399.33333333333331</v>
      </c>
    </row>
    <row r="400" spans="1:48" x14ac:dyDescent="0.3">
      <c r="A400" t="s">
        <v>909</v>
      </c>
      <c r="B400" t="s">
        <v>910</v>
      </c>
      <c r="C400" t="s">
        <v>3079</v>
      </c>
      <c r="D400" t="s">
        <v>539</v>
      </c>
      <c r="E400">
        <v>16161.94644876</v>
      </c>
      <c r="F400">
        <v>5271.35</v>
      </c>
      <c r="G400">
        <v>-7.3085010025148396</v>
      </c>
      <c r="H400">
        <f>(Table2[[#This Row],[1Y Return vs Nifty]]-AVERAGE(Table2[1Y Return vs Nifty]))/_xlfn.STDEV.P(Table2[1Y Return vs Nifty])</f>
        <v>-0.62180543492958851</v>
      </c>
      <c r="I400">
        <v>2.2012321791299301</v>
      </c>
      <c r="J400">
        <f>(Table2[[#This Row],[1M Return vs Nifty]]-AVERAGE(Table2[1M Return vs Nifty]))/_xlfn.STDEV.P(Table2[1M Return vs Nifty])</f>
        <v>0.21454109030411456</v>
      </c>
      <c r="K400">
        <v>10.4939619993475</v>
      </c>
      <c r="L400">
        <f>(Table2[[#This Row],[6M Return vs Nifty]]-AVERAGE(Table2[6M Return vs Nifty]))/_xlfn.STDEV.P(Table2[6M Return vs Nifty])</f>
        <v>0.12416892366027474</v>
      </c>
      <c r="M400">
        <v>3.8397015059477999</v>
      </c>
      <c r="N400">
        <f>(Table2[[#This Row],[1W Return vs Nifty]]-AVERAGE(Table2[1W Return vs Nifty]))/_xlfn.STDEV.P(Table2[1W Return vs Nifty])</f>
        <v>0.77475315057054595</v>
      </c>
      <c r="O400">
        <v>5300.22</v>
      </c>
      <c r="P400">
        <v>5088.4327572258699</v>
      </c>
      <c r="Q400">
        <v>4724.8880675455503</v>
      </c>
      <c r="R400">
        <v>46.879863076111199</v>
      </c>
      <c r="S400" s="1">
        <f>(Table2[[#This Row],[Close Price]]-Table2[[#This Row],[20D EMA]])/Table2[[#This Row],[20D EMA]]</f>
        <v>-5.4469437117704344E-3</v>
      </c>
      <c r="T400" s="1">
        <f>(Table2[[#This Row],[Close Price]]-Table2[[#This Row],[50D EMA]])/Table2[[#This Row],[50D EMA]]</f>
        <v>3.5947658444415408E-2</v>
      </c>
      <c r="U400" s="1">
        <f>(Table2[[#This Row],[Close Price]]-Table2[[#This Row],[200D EMA]])/Table2[[#This Row],[200D EMA]]</f>
        <v>0.11565605886158528</v>
      </c>
      <c r="V400">
        <v>1.9402479007581399</v>
      </c>
      <c r="W400">
        <v>5156.1499999999996</v>
      </c>
      <c r="X400">
        <v>5318.8</v>
      </c>
      <c r="Y400">
        <v>5181.1000000000004</v>
      </c>
      <c r="Z400">
        <v>5456.1</v>
      </c>
      <c r="AA400">
        <v>5124.3500000000004</v>
      </c>
      <c r="AB400">
        <v>5769</v>
      </c>
      <c r="AC400" s="1">
        <f>(Table2[[#This Row],[Close Price]]/Table2[[#This Row],[Day Low]])-1</f>
        <v>2.2342251486089593E-2</v>
      </c>
      <c r="AD400" s="1">
        <f>(Table2[[#This Row],[Day High]]/Table2[[#This Row],[Close Price]])-1</f>
        <v>9.001489182087985E-3</v>
      </c>
      <c r="AE400" s="1">
        <f>(Table2[[#This Row],[Close Price]]/Table2[[#This Row],[Current Week Low]])-1</f>
        <v>1.7419080890158423E-2</v>
      </c>
      <c r="AF400" s="1">
        <f>(Table2[[#This Row],[Current Week High]]/Table2[[#This Row],[Close Price]])-1</f>
        <v>3.5047947869141671E-2</v>
      </c>
      <c r="AG400" s="1">
        <f>(Table2[[#This Row],[Close Price]]/Table2[[#This Row],[Current Month Low]])-1</f>
        <v>2.8686565125332963E-2</v>
      </c>
      <c r="AH400" s="1">
        <f>(Table2[[#This Row],[Current Month High]]/Table2[[#This Row],[Close Price]])-1</f>
        <v>9.4406556195282043E-2</v>
      </c>
      <c r="AI400">
        <v>9.7121341839505799</v>
      </c>
      <c r="AJ400">
        <v>35.074608306391397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0.2</v>
      </c>
      <c r="AM400" t="s">
        <v>3111</v>
      </c>
      <c r="AN400">
        <v>1.55</v>
      </c>
      <c r="AO400" t="s">
        <v>3111</v>
      </c>
      <c r="AP400">
        <v>5.4819478441859998E-2</v>
      </c>
      <c r="AQ400">
        <f>(Table2[[#This Row],[Sharpe Ratio]]-AVERAGE(Table2[Sharpe Ratio]))/_xlfn.STDEV.P(Table2[Sharpe Ratio])</f>
        <v>-9.4862782524425815E-2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0.396794947080921</v>
      </c>
      <c r="AS400">
        <f>_xlfn.RANK.AVG(Table2[[#This Row],[1Y Return vs Nifty Z-Score]],Table2[1Y Return vs Nifty Z-Score])</f>
        <v>543</v>
      </c>
      <c r="AT400">
        <f>_xlfn.RANK.AVG(Table2[[#This Row],[6M Return vs Nifty Z-Score]],Table2[6M Return vs Nifty Z-Score])</f>
        <v>281</v>
      </c>
      <c r="AU400">
        <f>_xlfn.RANK.AVG(Table2[[#This Row],[Sharpe Ratio Z-Score]],Table2[Sharpe Ratio Z-Score])</f>
        <v>374</v>
      </c>
      <c r="AV400">
        <f>(Table2[[#This Row],[Rank 1Y]]+Table2[[#This Row],[Rank 6M]]+Table2[[#This Row],[Rank Sharpe]])/3</f>
        <v>399.33333333333331</v>
      </c>
    </row>
    <row r="401" spans="1:48" x14ac:dyDescent="0.3">
      <c r="A401" t="s">
        <v>1873</v>
      </c>
      <c r="B401" t="s">
        <v>1874</v>
      </c>
      <c r="C401" t="s">
        <v>3076</v>
      </c>
      <c r="D401" t="s">
        <v>590</v>
      </c>
      <c r="E401">
        <v>3715.8419199999998</v>
      </c>
      <c r="F401">
        <v>858.4</v>
      </c>
      <c r="G401">
        <v>11.184023468940101</v>
      </c>
      <c r="H401">
        <f>(Table2[[#This Row],[1Y Return vs Nifty]]-AVERAGE(Table2[1Y Return vs Nifty]))/_xlfn.STDEV.P(Table2[1Y Return vs Nifty])</f>
        <v>-0.34272997314639231</v>
      </c>
      <c r="I401">
        <v>-20.160311054783499</v>
      </c>
      <c r="J401">
        <f>(Table2[[#This Row],[1M Return vs Nifty]]-AVERAGE(Table2[1M Return vs Nifty]))/_xlfn.STDEV.P(Table2[1M Return vs Nifty])</f>
        <v>-1.9001372327406547</v>
      </c>
      <c r="K401">
        <v>-30.107340678515499</v>
      </c>
      <c r="L401">
        <f>(Table2[[#This Row],[6M Return vs Nifty]]-AVERAGE(Table2[6M Return vs Nifty]))/_xlfn.STDEV.P(Table2[6M Return vs Nifty])</f>
        <v>-1.2342420181577565</v>
      </c>
      <c r="M401">
        <v>-20.618767755933298</v>
      </c>
      <c r="N401">
        <f>(Table2[[#This Row],[1W Return vs Nifty]]-AVERAGE(Table2[1W Return vs Nifty]))/_xlfn.STDEV.P(Table2[1W Return vs Nifty])</f>
        <v>-3.860580271536151</v>
      </c>
      <c r="O401">
        <v>1005.33</v>
      </c>
      <c r="P401">
        <v>1078.5285919288399</v>
      </c>
      <c r="Q401">
        <v>1003.06717106242</v>
      </c>
      <c r="R401">
        <v>23.602147777573101</v>
      </c>
      <c r="S401" s="1">
        <f>(Table2[[#This Row],[Close Price]]-Table2[[#This Row],[20D EMA]])/Table2[[#This Row],[20D EMA]]</f>
        <v>-0.14615101508957262</v>
      </c>
      <c r="T401" s="1">
        <f>(Table2[[#This Row],[Close Price]]-Table2[[#This Row],[50D EMA]])/Table2[[#This Row],[50D EMA]]</f>
        <v>-0.20410084032650638</v>
      </c>
      <c r="U401" s="1">
        <f>(Table2[[#This Row],[Close Price]]-Table2[[#This Row],[200D EMA]])/Table2[[#This Row],[200D EMA]]</f>
        <v>-0.14422480890207254</v>
      </c>
      <c r="V401">
        <v>1.7974046444213301</v>
      </c>
      <c r="W401">
        <v>815</v>
      </c>
      <c r="X401">
        <v>867.15</v>
      </c>
      <c r="Y401">
        <v>822.65</v>
      </c>
      <c r="Z401">
        <v>904.4</v>
      </c>
      <c r="AA401">
        <v>800</v>
      </c>
      <c r="AB401">
        <v>1205</v>
      </c>
      <c r="AC401" s="1">
        <f>(Table2[[#This Row],[Close Price]]/Table2[[#This Row],[Day Low]])-1</f>
        <v>5.3251533742331159E-2</v>
      </c>
      <c r="AD401" s="1">
        <f>(Table2[[#This Row],[Day High]]/Table2[[#This Row],[Close Price]])-1</f>
        <v>1.0193383038210602E-2</v>
      </c>
      <c r="AE401" s="1">
        <f>(Table2[[#This Row],[Close Price]]/Table2[[#This Row],[Current Week Low]])-1</f>
        <v>4.3457120282015538E-2</v>
      </c>
      <c r="AF401" s="1">
        <f>(Table2[[#This Row],[Current Week High]]/Table2[[#This Row],[Close Price]])-1</f>
        <v>5.3588070829450052E-2</v>
      </c>
      <c r="AG401" s="1">
        <f>(Table2[[#This Row],[Close Price]]/Table2[[#This Row],[Current Month Low]])-1</f>
        <v>7.2999999999999954E-2</v>
      </c>
      <c r="AH401" s="1">
        <f>(Table2[[#This Row],[Current Month High]]/Table2[[#This Row],[Close Price]])-1</f>
        <v>0.40377446411929174</v>
      </c>
      <c r="AI401">
        <v>71.754365808823493</v>
      </c>
      <c r="AJ401">
        <v>43.867768595041298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-0.27</v>
      </c>
      <c r="AM401" t="s">
        <v>3110</v>
      </c>
      <c r="AN401">
        <v>-22.22</v>
      </c>
      <c r="AO401" t="s">
        <v>3110</v>
      </c>
      <c r="AP401">
        <v>0.15539823468559699</v>
      </c>
      <c r="AQ401">
        <f>(Table2[[#This Row],[Sharpe Ratio]]-AVERAGE(Table2[Sharpe Ratio]))/_xlfn.STDEV.P(Table2[Sharpe Ratio])</f>
        <v>1.051196437474567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398</v>
      </c>
      <c r="AT401">
        <f>_xlfn.RANK.AVG(Table2[[#This Row],[6M Return vs Nifty Z-Score]],Table2[6M Return vs Nifty Z-Score])</f>
        <v>697</v>
      </c>
      <c r="AU401">
        <f>_xlfn.RANK.AVG(Table2[[#This Row],[Sharpe Ratio Z-Score]],Table2[Sharpe Ratio Z-Score])</f>
        <v>106</v>
      </c>
      <c r="AV401">
        <f>(Table2[[#This Row],[Rank 1Y]]+Table2[[#This Row],[Rank 6M]]+Table2[[#This Row],[Rank Sharpe]])/3</f>
        <v>400.33333333333331</v>
      </c>
    </row>
    <row r="402" spans="1:48" x14ac:dyDescent="0.3">
      <c r="A402" t="s">
        <v>1111</v>
      </c>
      <c r="B402" t="s">
        <v>1112</v>
      </c>
      <c r="C402" t="s">
        <v>3074</v>
      </c>
      <c r="D402" t="s">
        <v>887</v>
      </c>
      <c r="E402">
        <v>11103.717223764001</v>
      </c>
      <c r="F402">
        <v>80.41</v>
      </c>
      <c r="G402">
        <v>43.209453836667201</v>
      </c>
      <c r="H402">
        <f>(Table2[[#This Row],[1Y Return vs Nifty]]-AVERAGE(Table2[1Y Return vs Nifty]))/_xlfn.STDEV.P(Table2[1Y Return vs Nifty])</f>
        <v>0.14057406587083204</v>
      </c>
      <c r="I402">
        <v>2.2333105324879998</v>
      </c>
      <c r="J402">
        <f>(Table2[[#This Row],[1M Return vs Nifty]]-AVERAGE(Table2[1M Return vs Nifty]))/_xlfn.STDEV.P(Table2[1M Return vs Nifty])</f>
        <v>0.21757466440835624</v>
      </c>
      <c r="K402">
        <v>-14.7519760369218</v>
      </c>
      <c r="L402">
        <f>(Table2[[#This Row],[6M Return vs Nifty]]-AVERAGE(Table2[6M Return vs Nifty]))/_xlfn.STDEV.P(Table2[6M Return vs Nifty])</f>
        <v>-0.72049260695673456</v>
      </c>
      <c r="M402">
        <v>9.0580229415055307</v>
      </c>
      <c r="N402">
        <f>(Table2[[#This Row],[1W Return vs Nifty]]-AVERAGE(Table2[1W Return vs Nifty]))/_xlfn.STDEV.P(Table2[1W Return vs Nifty])</f>
        <v>1.7637218181737531</v>
      </c>
      <c r="O402">
        <v>77.53</v>
      </c>
      <c r="P402">
        <v>77.3576192042934</v>
      </c>
      <c r="Q402">
        <v>72.827183359642603</v>
      </c>
      <c r="R402">
        <v>63.232543788836999</v>
      </c>
      <c r="S402" s="1">
        <f>(Table2[[#This Row],[Close Price]]-Table2[[#This Row],[20D EMA]])/Table2[[#This Row],[20D EMA]]</f>
        <v>3.7146910873210308E-2</v>
      </c>
      <c r="T402" s="1">
        <f>(Table2[[#This Row],[Close Price]]-Table2[[#This Row],[50D EMA]])/Table2[[#This Row],[50D EMA]]</f>
        <v>3.9458049861198261E-2</v>
      </c>
      <c r="U402" s="1">
        <f>(Table2[[#This Row],[Close Price]]-Table2[[#This Row],[200D EMA]])/Table2[[#This Row],[200D EMA]]</f>
        <v>0.10412069079908194</v>
      </c>
      <c r="V402">
        <v>0.96525610558161201</v>
      </c>
      <c r="W402">
        <v>81.59</v>
      </c>
      <c r="X402">
        <v>85.4</v>
      </c>
      <c r="Y402">
        <v>78.52</v>
      </c>
      <c r="Z402">
        <v>92.1</v>
      </c>
      <c r="AA402">
        <v>71</v>
      </c>
      <c r="AB402">
        <v>92.1</v>
      </c>
      <c r="AC402" s="1">
        <f>(Table2[[#This Row],[Close Price]]/Table2[[#This Row],[Day Low]])-1</f>
        <v>-1.4462556685868488E-2</v>
      </c>
      <c r="AD402" s="1">
        <f>(Table2[[#This Row],[Day High]]/Table2[[#This Row],[Close Price]])-1</f>
        <v>6.2056958089789838E-2</v>
      </c>
      <c r="AE402" s="1">
        <f>(Table2[[#This Row],[Close Price]]/Table2[[#This Row],[Current Week Low]])-1</f>
        <v>2.4070300560366853E-2</v>
      </c>
      <c r="AF402" s="1">
        <f>(Table2[[#This Row],[Current Week High]]/Table2[[#This Row],[Close Price]])-1</f>
        <v>0.14537992786966791</v>
      </c>
      <c r="AG402" s="1">
        <f>(Table2[[#This Row],[Close Price]]/Table2[[#This Row],[Current Month Low]])-1</f>
        <v>0.13253521126760548</v>
      </c>
      <c r="AH402" s="1">
        <f>(Table2[[#This Row],[Current Month High]]/Table2[[#This Row],[Close Price]])-1</f>
        <v>0.14537992786966791</v>
      </c>
      <c r="AI402">
        <v>17.6215277777777</v>
      </c>
      <c r="AJ402">
        <v>73.980582524271796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</v>
      </c>
      <c r="AM402">
        <v>0</v>
      </c>
      <c r="AN402">
        <v>4.92</v>
      </c>
      <c r="AO402" t="s">
        <v>3111</v>
      </c>
      <c r="AP402">
        <v>4.9192621116695E-2</v>
      </c>
      <c r="AQ402">
        <f>(Table2[[#This Row],[Sharpe Ratio]]-AVERAGE(Table2[Sharpe Ratio]))/_xlfn.STDEV.P(Table2[Sharpe Ratio])</f>
        <v>-0.15897882410180192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1.2423991173944049</v>
      </c>
      <c r="AS402">
        <f>_xlfn.RANK.AVG(Table2[[#This Row],[1Y Return vs Nifty Z-Score]],Table2[1Y Return vs Nifty Z-Score])</f>
        <v>255</v>
      </c>
      <c r="AT402">
        <f>_xlfn.RANK.AVG(Table2[[#This Row],[6M Return vs Nifty Z-Score]],Table2[6M Return vs Nifty Z-Score])</f>
        <v>556</v>
      </c>
      <c r="AU402">
        <f>_xlfn.RANK.AVG(Table2[[#This Row],[Sharpe Ratio Z-Score]],Table2[Sharpe Ratio Z-Score])</f>
        <v>391</v>
      </c>
      <c r="AV402">
        <f>(Table2[[#This Row],[Rank 1Y]]+Table2[[#This Row],[Rank 6M]]+Table2[[#This Row],[Rank Sharpe]])/3</f>
        <v>400.66666666666669</v>
      </c>
    </row>
    <row r="403" spans="1:48" x14ac:dyDescent="0.3">
      <c r="A403" t="s">
        <v>1640</v>
      </c>
      <c r="B403" t="s">
        <v>1641</v>
      </c>
      <c r="C403" t="s">
        <v>3069</v>
      </c>
      <c r="D403" t="s">
        <v>198</v>
      </c>
      <c r="E403">
        <v>5101.7911203599997</v>
      </c>
      <c r="F403">
        <v>562.95000000000005</v>
      </c>
      <c r="G403">
        <v>47.058098091843902</v>
      </c>
      <c r="H403">
        <f>(Table2[[#This Row],[1Y Return vs Nifty]]-AVERAGE(Table2[1Y Return vs Nifty]))/_xlfn.STDEV.P(Table2[1Y Return vs Nifty])</f>
        <v>0.1986549500903233</v>
      </c>
      <c r="I403">
        <v>-2.2428422262926002</v>
      </c>
      <c r="J403">
        <f>(Table2[[#This Row],[1M Return vs Nifty]]-AVERAGE(Table2[1M Return vs Nifty]))/_xlfn.STDEV.P(Table2[1M Return vs Nifty])</f>
        <v>-0.20572452879199724</v>
      </c>
      <c r="K403">
        <v>-2.6505057756025701</v>
      </c>
      <c r="L403">
        <f>(Table2[[#This Row],[6M Return vs Nifty]]-AVERAGE(Table2[6M Return vs Nifty]))/_xlfn.STDEV.P(Table2[6M Return vs Nifty])</f>
        <v>-0.31560979456302179</v>
      </c>
      <c r="M403">
        <v>-4.7024701967032296</v>
      </c>
      <c r="N403">
        <f>(Table2[[#This Row],[1W Return vs Nifty]]-AVERAGE(Table2[1W Return vs Nifty]))/_xlfn.STDEV.P(Table2[1W Return vs Nifty])</f>
        <v>-0.84414677185358866</v>
      </c>
      <c r="O403">
        <v>602.01</v>
      </c>
      <c r="P403">
        <v>597.81949557495398</v>
      </c>
      <c r="Q403">
        <v>523.05694265012698</v>
      </c>
      <c r="R403">
        <v>28.963767387611199</v>
      </c>
      <c r="S403" s="1">
        <f>(Table2[[#This Row],[Close Price]]-Table2[[#This Row],[20D EMA]])/Table2[[#This Row],[20D EMA]]</f>
        <v>-6.4882643145462604E-2</v>
      </c>
      <c r="T403" s="1">
        <f>(Table2[[#This Row],[Close Price]]-Table2[[#This Row],[50D EMA]])/Table2[[#This Row],[50D EMA]]</f>
        <v>-5.8327799332502747E-2</v>
      </c>
      <c r="U403" s="1">
        <f>(Table2[[#This Row],[Close Price]]-Table2[[#This Row],[200D EMA]])/Table2[[#This Row],[200D EMA]]</f>
        <v>7.6269052366938081E-2</v>
      </c>
      <c r="V403">
        <v>0.68082762021668497</v>
      </c>
      <c r="W403">
        <v>558.5</v>
      </c>
      <c r="X403">
        <v>574.45000000000005</v>
      </c>
      <c r="Y403">
        <v>560</v>
      </c>
      <c r="Z403">
        <v>611.95000000000005</v>
      </c>
      <c r="AA403">
        <v>560</v>
      </c>
      <c r="AB403">
        <v>669.95</v>
      </c>
      <c r="AC403" s="1">
        <f>(Table2[[#This Row],[Close Price]]/Table2[[#This Row],[Day Low]])-1</f>
        <v>7.9677708146823623E-3</v>
      </c>
      <c r="AD403" s="1">
        <f>(Table2[[#This Row],[Day High]]/Table2[[#This Row],[Close Price]])-1</f>
        <v>2.0428101962874035E-2</v>
      </c>
      <c r="AE403" s="1">
        <f>(Table2[[#This Row],[Close Price]]/Table2[[#This Row],[Current Week Low]])-1</f>
        <v>5.2678571428572685E-3</v>
      </c>
      <c r="AF403" s="1">
        <f>(Table2[[#This Row],[Current Week High]]/Table2[[#This Row],[Close Price]])-1</f>
        <v>8.7041477928768041E-2</v>
      </c>
      <c r="AG403" s="1">
        <f>(Table2[[#This Row],[Close Price]]/Table2[[#This Row],[Current Month Low]])-1</f>
        <v>5.2678571428572685E-3</v>
      </c>
      <c r="AH403" s="1">
        <f>(Table2[[#This Row],[Current Month High]]/Table2[[#This Row],[Close Price]])-1</f>
        <v>0.19007016608935068</v>
      </c>
      <c r="AI403">
        <v>12.7197779086396</v>
      </c>
      <c r="AJ403">
        <v>74.783120129392699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-0.19</v>
      </c>
      <c r="AM403" t="s">
        <v>3110</v>
      </c>
      <c r="AN403">
        <v>-6.98</v>
      </c>
      <c r="AO403" t="s">
        <v>3110</v>
      </c>
      <c r="AQ403">
        <f>(Table2[[#This Row],[Sharpe Ratio]]-AVERAGE(Table2[Sharpe Ratio]))/_xlfn.STDEV.P(Table2[Sharpe Ratio])</f>
        <v>-0.71951127739723697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-1.8863374225155214</v>
      </c>
      <c r="AS403">
        <f>_xlfn.RANK.AVG(Table2[[#This Row],[1Y Return vs Nifty Z-Score]],Table2[1Y Return vs Nifty Z-Score])</f>
        <v>246</v>
      </c>
      <c r="AT403">
        <f>_xlfn.RANK.AVG(Table2[[#This Row],[6M Return vs Nifty Z-Score]],Table2[6M Return vs Nifty Z-Score])</f>
        <v>414</v>
      </c>
      <c r="AU403">
        <f>_xlfn.RANK.AVG(Table2[[#This Row],[Sharpe Ratio Z-Score]],Table2[Sharpe Ratio Z-Score])</f>
        <v>542.5</v>
      </c>
      <c r="AV403">
        <f>(Table2[[#This Row],[Rank 1Y]]+Table2[[#This Row],[Rank 6M]]+Table2[[#This Row],[Rank Sharpe]])/3</f>
        <v>400.83333333333331</v>
      </c>
    </row>
    <row r="404" spans="1:48" x14ac:dyDescent="0.3">
      <c r="A404" t="s">
        <v>554</v>
      </c>
      <c r="B404" t="s">
        <v>555</v>
      </c>
      <c r="C404" t="s">
        <v>3065</v>
      </c>
      <c r="D404" t="s">
        <v>556</v>
      </c>
      <c r="E404">
        <v>35297.542710000002</v>
      </c>
      <c r="F404">
        <v>641.70000000000005</v>
      </c>
      <c r="G404">
        <v>27.8992516179846</v>
      </c>
      <c r="H404">
        <f>(Table2[[#This Row],[1Y Return vs Nifty]]-AVERAGE(Table2[1Y Return vs Nifty]))/_xlfn.STDEV.P(Table2[1Y Return vs Nifty])</f>
        <v>-9.0476149083232441E-2</v>
      </c>
      <c r="I404">
        <v>-16.859613227769898</v>
      </c>
      <c r="J404">
        <f>(Table2[[#This Row],[1M Return vs Nifty]]-AVERAGE(Table2[1M Return vs Nifty]))/_xlfn.STDEV.P(Table2[1M Return vs Nifty])</f>
        <v>-1.5879980358751664</v>
      </c>
      <c r="K404">
        <v>-10.9381782702837</v>
      </c>
      <c r="L404">
        <f>(Table2[[#This Row],[6M Return vs Nifty]]-AVERAGE(Table2[6M Return vs Nifty]))/_xlfn.STDEV.P(Table2[6M Return vs Nifty])</f>
        <v>-0.59289313909761499</v>
      </c>
      <c r="M404">
        <v>-8.6476615223020499</v>
      </c>
      <c r="N404">
        <f>(Table2[[#This Row],[1W Return vs Nifty]]-AVERAGE(Table2[1W Return vs Nifty]))/_xlfn.STDEV.P(Table2[1W Return vs Nifty])</f>
        <v>-1.5918336778634687</v>
      </c>
      <c r="O404">
        <v>709.2</v>
      </c>
      <c r="P404">
        <v>723.69331392798802</v>
      </c>
      <c r="Q404">
        <v>631.65484800136801</v>
      </c>
      <c r="R404">
        <v>20.936830633669299</v>
      </c>
      <c r="S404" s="1">
        <f>(Table2[[#This Row],[Close Price]]-Table2[[#This Row],[20D EMA]])/Table2[[#This Row],[20D EMA]]</f>
        <v>-9.5177664974619283E-2</v>
      </c>
      <c r="T404" s="1">
        <f>(Table2[[#This Row],[Close Price]]-Table2[[#This Row],[50D EMA]])/Table2[[#This Row],[50D EMA]]</f>
        <v>-0.11329842676444406</v>
      </c>
      <c r="U404" s="1">
        <f>(Table2[[#This Row],[Close Price]]-Table2[[#This Row],[200D EMA]])/Table2[[#This Row],[200D EMA]]</f>
        <v>1.590291284934503E-2</v>
      </c>
      <c r="V404">
        <v>1.2665229419193</v>
      </c>
      <c r="W404">
        <v>631.70000000000005</v>
      </c>
      <c r="X404">
        <v>647.25</v>
      </c>
      <c r="Y404">
        <v>626.35</v>
      </c>
      <c r="Z404">
        <v>654.54999999999995</v>
      </c>
      <c r="AA404">
        <v>626.35</v>
      </c>
      <c r="AB404">
        <v>778.85</v>
      </c>
      <c r="AC404" s="1">
        <f>(Table2[[#This Row],[Close Price]]/Table2[[#This Row],[Day Low]])-1</f>
        <v>1.5830299192654662E-2</v>
      </c>
      <c r="AD404" s="1">
        <f>(Table2[[#This Row],[Day High]]/Table2[[#This Row],[Close Price]])-1</f>
        <v>8.6489013557735639E-3</v>
      </c>
      <c r="AE404" s="1">
        <f>(Table2[[#This Row],[Close Price]]/Table2[[#This Row],[Current Week Low]])-1</f>
        <v>2.4507064740161288E-2</v>
      </c>
      <c r="AF404" s="1">
        <f>(Table2[[#This Row],[Current Week High]]/Table2[[#This Row],[Close Price]])-1</f>
        <v>2.0024933769674069E-2</v>
      </c>
      <c r="AG404" s="1">
        <f>(Table2[[#This Row],[Close Price]]/Table2[[#This Row],[Current Month Low]])-1</f>
        <v>2.4507064740161288E-2</v>
      </c>
      <c r="AH404" s="1">
        <f>(Table2[[#This Row],[Current Month High]]/Table2[[#This Row],[Close Price]])-1</f>
        <v>0.21372915692691286</v>
      </c>
      <c r="AI404">
        <v>27.851233279208198</v>
      </c>
      <c r="AJ404">
        <v>57.681053401609297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-0.04</v>
      </c>
      <c r="AM404" t="s">
        <v>3110</v>
      </c>
      <c r="AN404">
        <v>-18.91</v>
      </c>
      <c r="AO404" t="s">
        <v>3110</v>
      </c>
      <c r="AP404">
        <v>5.2290030517436997E-2</v>
      </c>
      <c r="AQ404">
        <f>(Table2[[#This Row],[Sharpe Ratio]]-AVERAGE(Table2[Sharpe Ratio]))/_xlfn.STDEV.P(Table2[Sharpe Ratio])</f>
        <v>-0.12368494362042573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315</v>
      </c>
      <c r="AT404">
        <f>_xlfn.RANK.AVG(Table2[[#This Row],[6M Return vs Nifty Z-Score]],Table2[6M Return vs Nifty Z-Score])</f>
        <v>509</v>
      </c>
      <c r="AU404">
        <f>_xlfn.RANK.AVG(Table2[[#This Row],[Sharpe Ratio Z-Score]],Table2[Sharpe Ratio Z-Score])</f>
        <v>382</v>
      </c>
      <c r="AV404">
        <f>(Table2[[#This Row],[Rank 1Y]]+Table2[[#This Row],[Rank 6M]]+Table2[[#This Row],[Rank Sharpe]])/3</f>
        <v>402</v>
      </c>
    </row>
    <row r="405" spans="1:48" x14ac:dyDescent="0.3">
      <c r="A405" t="s">
        <v>1964</v>
      </c>
      <c r="B405" t="s">
        <v>1965</v>
      </c>
      <c r="C405" t="s">
        <v>3076</v>
      </c>
      <c r="D405" t="s">
        <v>133</v>
      </c>
      <c r="E405">
        <v>3257.805531</v>
      </c>
      <c r="F405">
        <v>565.54999999999995</v>
      </c>
      <c r="G405">
        <v>-18.770470002194301</v>
      </c>
      <c r="H405">
        <f>(Table2[[#This Row],[1Y Return vs Nifty]]-AVERAGE(Table2[1Y Return vs Nifty]))/_xlfn.STDEV.P(Table2[1Y Return vs Nifty])</f>
        <v>-0.79478096871719128</v>
      </c>
      <c r="I405">
        <v>-11.712283176547601</v>
      </c>
      <c r="J405">
        <f>(Table2[[#This Row],[1M Return vs Nifty]]-AVERAGE(Table2[1M Return vs Nifty]))/_xlfn.STDEV.P(Table2[1M Return vs Nifty])</f>
        <v>-1.1012271915280443</v>
      </c>
      <c r="K405">
        <v>-10.271908397711901</v>
      </c>
      <c r="L405">
        <f>(Table2[[#This Row],[6M Return vs Nifty]]-AVERAGE(Table2[6M Return vs Nifty]))/_xlfn.STDEV.P(Table2[6M Return vs Nifty])</f>
        <v>-0.57060153204534403</v>
      </c>
      <c r="M405">
        <v>-6.8120096991752703</v>
      </c>
      <c r="N405">
        <f>(Table2[[#This Row],[1W Return vs Nifty]]-AVERAGE(Table2[1W Return vs Nifty]))/_xlfn.STDEV.P(Table2[1W Return vs Nifty])</f>
        <v>-1.2439436216222208</v>
      </c>
      <c r="O405">
        <v>602.36</v>
      </c>
      <c r="P405">
        <v>596.48867024061803</v>
      </c>
      <c r="Q405">
        <v>563.74851274141997</v>
      </c>
      <c r="R405">
        <v>38.010322030904</v>
      </c>
      <c r="S405" s="1">
        <f>(Table2[[#This Row],[Close Price]]-Table2[[#This Row],[20D EMA]])/Table2[[#This Row],[20D EMA]]</f>
        <v>-6.1109635433959857E-2</v>
      </c>
      <c r="T405" s="1">
        <f>(Table2[[#This Row],[Close Price]]-Table2[[#This Row],[50D EMA]])/Table2[[#This Row],[50D EMA]]</f>
        <v>-5.1867993113997798E-2</v>
      </c>
      <c r="U405" s="1">
        <f>(Table2[[#This Row],[Close Price]]-Table2[[#This Row],[200D EMA]])/Table2[[#This Row],[200D EMA]]</f>
        <v>3.1955512393631587E-3</v>
      </c>
      <c r="V405">
        <v>1.02237531902776</v>
      </c>
      <c r="W405">
        <v>558.29999999999995</v>
      </c>
      <c r="X405">
        <v>568.04999999999995</v>
      </c>
      <c r="Y405">
        <v>541.5</v>
      </c>
      <c r="Z405">
        <v>588.9</v>
      </c>
      <c r="AA405">
        <v>536.1</v>
      </c>
      <c r="AB405">
        <v>655</v>
      </c>
      <c r="AC405" s="1">
        <f>(Table2[[#This Row],[Close Price]]/Table2[[#This Row],[Day Low]])-1</f>
        <v>1.2985849901486768E-2</v>
      </c>
      <c r="AD405" s="1">
        <f>(Table2[[#This Row],[Day High]]/Table2[[#This Row],[Close Price]])-1</f>
        <v>4.4204756431791559E-3</v>
      </c>
      <c r="AE405" s="1">
        <f>(Table2[[#This Row],[Close Price]]/Table2[[#This Row],[Current Week Low]])-1</f>
        <v>4.441366574330563E-2</v>
      </c>
      <c r="AF405" s="1">
        <f>(Table2[[#This Row],[Current Week High]]/Table2[[#This Row],[Close Price]])-1</f>
        <v>4.1287242507293875E-2</v>
      </c>
      <c r="AG405" s="1">
        <f>(Table2[[#This Row],[Close Price]]/Table2[[#This Row],[Current Month Low]])-1</f>
        <v>5.4933781011005323E-2</v>
      </c>
      <c r="AH405" s="1">
        <f>(Table2[[#This Row],[Current Month High]]/Table2[[#This Row],[Close Price]])-1</f>
        <v>0.15816461851295216</v>
      </c>
      <c r="AI405">
        <v>18.993981083404901</v>
      </c>
      <c r="AJ405">
        <v>26.4130434782608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0.25</v>
      </c>
      <c r="AM405" t="s">
        <v>3111</v>
      </c>
      <c r="AN405">
        <v>-15.15</v>
      </c>
      <c r="AO405" t="s">
        <v>3110</v>
      </c>
      <c r="AP405">
        <v>0.16770782316381899</v>
      </c>
      <c r="AQ405">
        <f>(Table2[[#This Row],[Sharpe Ratio]]-AVERAGE(Table2[Sharpe Ratio]))/_xlfn.STDEV.P(Table2[Sharpe Ratio])</f>
        <v>1.1914598280425743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-2.5190934858702261</v>
      </c>
      <c r="AS405">
        <f>_xlfn.RANK.AVG(Table2[[#This Row],[1Y Return vs Nifty Z-Score]],Table2[1Y Return vs Nifty Z-Score])</f>
        <v>611</v>
      </c>
      <c r="AT405">
        <f>_xlfn.RANK.AVG(Table2[[#This Row],[6M Return vs Nifty Z-Score]],Table2[6M Return vs Nifty Z-Score])</f>
        <v>503</v>
      </c>
      <c r="AU405">
        <f>_xlfn.RANK.AVG(Table2[[#This Row],[Sharpe Ratio Z-Score]],Table2[Sharpe Ratio Z-Score])</f>
        <v>92</v>
      </c>
      <c r="AV405">
        <f>(Table2[[#This Row],[Rank 1Y]]+Table2[[#This Row],[Rank 6M]]+Table2[[#This Row],[Rank Sharpe]])/3</f>
        <v>402</v>
      </c>
    </row>
    <row r="406" spans="1:48" x14ac:dyDescent="0.3">
      <c r="A406" t="s">
        <v>261</v>
      </c>
      <c r="B406" t="s">
        <v>262</v>
      </c>
      <c r="C406" t="s">
        <v>3065</v>
      </c>
      <c r="D406" t="s">
        <v>263</v>
      </c>
      <c r="E406">
        <v>101821.31936389999</v>
      </c>
      <c r="F406">
        <v>9148.9</v>
      </c>
      <c r="G406">
        <v>3.0926928647407901</v>
      </c>
      <c r="H406">
        <f>(Table2[[#This Row],[1Y Return vs Nifty]]-AVERAGE(Table2[1Y Return vs Nifty]))/_xlfn.STDEV.P(Table2[1Y Return vs Nifty])</f>
        <v>-0.46483833256984586</v>
      </c>
      <c r="I406">
        <v>-4.8131287724590699</v>
      </c>
      <c r="J406">
        <f>(Table2[[#This Row],[1M Return vs Nifty]]-AVERAGE(Table2[1M Return vs Nifty]))/_xlfn.STDEV.P(Table2[1M Return vs Nifty])</f>
        <v>-0.44879045614483942</v>
      </c>
      <c r="K406">
        <v>-8.2158573930887595</v>
      </c>
      <c r="L406">
        <f>(Table2[[#This Row],[6M Return vs Nifty]]-AVERAGE(Table2[6M Return vs Nifty]))/_xlfn.STDEV.P(Table2[6M Return vs Nifty])</f>
        <v>-0.50181156725589326</v>
      </c>
      <c r="M406">
        <v>0.51462988478931804</v>
      </c>
      <c r="N406">
        <f>(Table2[[#This Row],[1W Return vs Nifty]]-AVERAGE(Table2[1W Return vs Nifty]))/_xlfn.STDEV.P(Table2[1W Return vs Nifty])</f>
        <v>0.14459042650851647</v>
      </c>
      <c r="O406">
        <v>9395.61</v>
      </c>
      <c r="P406">
        <v>9152.3806183315992</v>
      </c>
      <c r="Q406">
        <v>8349.8953431174104</v>
      </c>
      <c r="R406">
        <v>35.091091762697602</v>
      </c>
      <c r="S406" s="1">
        <f>(Table2[[#This Row],[Close Price]]-Table2[[#This Row],[20D EMA]])/Table2[[#This Row],[20D EMA]]</f>
        <v>-2.6258007729141688E-2</v>
      </c>
      <c r="T406" s="1">
        <f>(Table2[[#This Row],[Close Price]]-Table2[[#This Row],[50D EMA]])/Table2[[#This Row],[50D EMA]]</f>
        <v>-3.8029650172416354E-4</v>
      </c>
      <c r="U406" s="1">
        <f>(Table2[[#This Row],[Close Price]]-Table2[[#This Row],[200D EMA]])/Table2[[#This Row],[200D EMA]]</f>
        <v>9.5690379825082092E-2</v>
      </c>
      <c r="V406">
        <v>0.47217481681405099</v>
      </c>
      <c r="W406">
        <v>9151</v>
      </c>
      <c r="X406">
        <v>9310</v>
      </c>
      <c r="Y406">
        <v>9121</v>
      </c>
      <c r="Z406">
        <v>9478.2000000000007</v>
      </c>
      <c r="AA406">
        <v>9078.85</v>
      </c>
      <c r="AB406">
        <v>9850</v>
      </c>
      <c r="AC406" s="1">
        <f>(Table2[[#This Row],[Close Price]]/Table2[[#This Row],[Day Low]])-1</f>
        <v>-2.2948311659931608E-4</v>
      </c>
      <c r="AD406" s="1">
        <f>(Table2[[#This Row],[Day High]]/Table2[[#This Row],[Close Price]])-1</f>
        <v>1.7608674266851754E-2</v>
      </c>
      <c r="AE406" s="1">
        <f>(Table2[[#This Row],[Close Price]]/Table2[[#This Row],[Current Week Low]])-1</f>
        <v>3.0588751233417977E-3</v>
      </c>
      <c r="AF406" s="1">
        <f>(Table2[[#This Row],[Current Week High]]/Table2[[#This Row],[Close Price]])-1</f>
        <v>3.5993398113434605E-2</v>
      </c>
      <c r="AG406" s="1">
        <f>(Table2[[#This Row],[Close Price]]/Table2[[#This Row],[Current Month Low]])-1</f>
        <v>7.7157349223744287E-3</v>
      </c>
      <c r="AH406" s="1">
        <f>(Table2[[#This Row],[Current Month High]]/Table2[[#This Row],[Close Price]])-1</f>
        <v>7.6632163429483313E-2</v>
      </c>
      <c r="AI406">
        <v>7.4775577258495698</v>
      </c>
      <c r="AJ406">
        <v>41.433183964755003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0.1</v>
      </c>
      <c r="AM406" t="s">
        <v>3111</v>
      </c>
      <c r="AN406">
        <v>-3.5</v>
      </c>
      <c r="AO406" t="s">
        <v>3110</v>
      </c>
      <c r="AP406">
        <v>8.9053143419893996E-2</v>
      </c>
      <c r="AQ406">
        <f>(Table2[[#This Row],[Sharpe Ratio]]-AVERAGE(Table2[Sharpe Ratio]))/_xlfn.STDEV.P(Table2[Sharpe Ratio])</f>
        <v>0.29521767628891882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-0.97563225317314339</v>
      </c>
      <c r="AS406">
        <f>_xlfn.RANK.AVG(Table2[[#This Row],[1Y Return vs Nifty Z-Score]],Table2[1Y Return vs Nifty Z-Score])</f>
        <v>464</v>
      </c>
      <c r="AT406">
        <f>_xlfn.RANK.AVG(Table2[[#This Row],[6M Return vs Nifty Z-Score]],Table2[6M Return vs Nifty Z-Score])</f>
        <v>478</v>
      </c>
      <c r="AU406">
        <f>_xlfn.RANK.AVG(Table2[[#This Row],[Sharpe Ratio Z-Score]],Table2[Sharpe Ratio Z-Score])</f>
        <v>265</v>
      </c>
      <c r="AV406">
        <f>(Table2[[#This Row],[Rank 1Y]]+Table2[[#This Row],[Rank 6M]]+Table2[[#This Row],[Rank Sharpe]])/3</f>
        <v>402.33333333333331</v>
      </c>
    </row>
    <row r="407" spans="1:48" x14ac:dyDescent="0.3">
      <c r="A407" t="s">
        <v>1285</v>
      </c>
      <c r="B407" t="s">
        <v>1286</v>
      </c>
      <c r="C407" t="s">
        <v>3074</v>
      </c>
      <c r="D407" t="s">
        <v>315</v>
      </c>
      <c r="E407">
        <v>8605.4850809500003</v>
      </c>
      <c r="F407">
        <v>426.95</v>
      </c>
      <c r="G407">
        <v>2.52330066503561</v>
      </c>
      <c r="H407">
        <f>(Table2[[#This Row],[1Y Return vs Nifty]]-AVERAGE(Table2[1Y Return vs Nifty]))/_xlfn.STDEV.P(Table2[1Y Return vs Nifty])</f>
        <v>-0.47343117727927192</v>
      </c>
      <c r="I407">
        <v>-2.5101869068253602</v>
      </c>
      <c r="J407">
        <f>(Table2[[#This Row],[1M Return vs Nifty]]-AVERAGE(Table2[1M Return vs Nifty]))/_xlfn.STDEV.P(Table2[1M Return vs Nifty])</f>
        <v>-0.23100668373050576</v>
      </c>
      <c r="K407">
        <v>-5.6020617946667199</v>
      </c>
      <c r="L407">
        <f>(Table2[[#This Row],[6M Return vs Nifty]]-AVERAGE(Table2[6M Return vs Nifty]))/_xlfn.STDEV.P(Table2[6M Return vs Nifty])</f>
        <v>-0.41436096083709473</v>
      </c>
      <c r="M407">
        <v>1.9106831708685801</v>
      </c>
      <c r="N407">
        <f>(Table2[[#This Row],[1W Return vs Nifty]]-AVERAGE(Table2[1W Return vs Nifty]))/_xlfn.STDEV.P(Table2[1W Return vs Nifty])</f>
        <v>0.40916840915808922</v>
      </c>
      <c r="O407">
        <v>439.32</v>
      </c>
      <c r="P407">
        <v>438.582542368921</v>
      </c>
      <c r="Q407">
        <v>409.24516933253199</v>
      </c>
      <c r="R407">
        <v>40.5171626663872</v>
      </c>
      <c r="S407" s="1">
        <f>(Table2[[#This Row],[Close Price]]-Table2[[#This Row],[20D EMA]])/Table2[[#This Row],[20D EMA]]</f>
        <v>-2.8157151962123293E-2</v>
      </c>
      <c r="T407" s="1">
        <f>(Table2[[#This Row],[Close Price]]-Table2[[#This Row],[50D EMA]])/Table2[[#This Row],[50D EMA]]</f>
        <v>-2.6523040123963944E-2</v>
      </c>
      <c r="U407" s="1">
        <f>(Table2[[#This Row],[Close Price]]-Table2[[#This Row],[200D EMA]])/Table2[[#This Row],[200D EMA]]</f>
        <v>4.3262161643457177E-2</v>
      </c>
      <c r="V407">
        <v>0.794018147023276</v>
      </c>
      <c r="W407">
        <v>411</v>
      </c>
      <c r="X407">
        <v>426.15</v>
      </c>
      <c r="Y407">
        <v>425.1</v>
      </c>
      <c r="Z407">
        <v>440.05</v>
      </c>
      <c r="AA407">
        <v>411</v>
      </c>
      <c r="AB407">
        <v>458.75</v>
      </c>
      <c r="AC407" s="1">
        <f>(Table2[[#This Row],[Close Price]]/Table2[[#This Row],[Day Low]])-1</f>
        <v>3.8807785888077762E-2</v>
      </c>
      <c r="AD407" s="1">
        <f>(Table2[[#This Row],[Day High]]/Table2[[#This Row],[Close Price]])-1</f>
        <v>-1.8737557090994228E-3</v>
      </c>
      <c r="AE407" s="1">
        <f>(Table2[[#This Row],[Close Price]]/Table2[[#This Row],[Current Week Low]])-1</f>
        <v>4.3519171959538472E-3</v>
      </c>
      <c r="AF407" s="1">
        <f>(Table2[[#This Row],[Current Week High]]/Table2[[#This Row],[Close Price]])-1</f>
        <v>3.0682749736503201E-2</v>
      </c>
      <c r="AG407" s="1">
        <f>(Table2[[#This Row],[Close Price]]/Table2[[#This Row],[Current Month Low]])-1</f>
        <v>3.8807785888077762E-2</v>
      </c>
      <c r="AH407" s="1">
        <f>(Table2[[#This Row],[Current Month High]]/Table2[[#This Row],[Close Price]])-1</f>
        <v>7.448178943670225E-2</v>
      </c>
      <c r="AI407">
        <v>15.825688073394501</v>
      </c>
      <c r="AJ407">
        <v>31.543219188414501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-0.01</v>
      </c>
      <c r="AM407" t="s">
        <v>3110</v>
      </c>
      <c r="AN407">
        <v>-9.84</v>
      </c>
      <c r="AO407" t="s">
        <v>3110</v>
      </c>
      <c r="AP407">
        <v>8.0516733245344002E-2</v>
      </c>
      <c r="AQ407">
        <f>(Table2[[#This Row],[Sharpe Ratio]]-AVERAGE(Table2[Sharpe Ratio]))/_xlfn.STDEV.P(Table2[Sharpe Ratio])</f>
        <v>0.19794831294018056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-0.51168209974860268</v>
      </c>
      <c r="AS407">
        <f>_xlfn.RANK.AVG(Table2[[#This Row],[1Y Return vs Nifty Z-Score]],Table2[1Y Return vs Nifty Z-Score])</f>
        <v>470</v>
      </c>
      <c r="AT407">
        <f>_xlfn.RANK.AVG(Table2[[#This Row],[6M Return vs Nifty Z-Score]],Table2[6M Return vs Nifty Z-Score])</f>
        <v>448</v>
      </c>
      <c r="AU407">
        <f>_xlfn.RANK.AVG(Table2[[#This Row],[Sharpe Ratio Z-Score]],Table2[Sharpe Ratio Z-Score])</f>
        <v>291</v>
      </c>
      <c r="AV407">
        <f>(Table2[[#This Row],[Rank 1Y]]+Table2[[#This Row],[Rank 6M]]+Table2[[#This Row],[Rank Sharpe]])/3</f>
        <v>403</v>
      </c>
    </row>
    <row r="408" spans="1:48" x14ac:dyDescent="0.3">
      <c r="A408" t="s">
        <v>1818</v>
      </c>
      <c r="B408" t="s">
        <v>1819</v>
      </c>
      <c r="C408" t="s">
        <v>3074</v>
      </c>
      <c r="D408" t="s">
        <v>130</v>
      </c>
      <c r="E408">
        <v>3946.7190924000001</v>
      </c>
      <c r="F408">
        <v>834.4</v>
      </c>
      <c r="G408">
        <v>49.955149724865002</v>
      </c>
      <c r="H408">
        <f>(Table2[[#This Row],[1Y Return vs Nifty]]-AVERAGE(Table2[1Y Return vs Nifty]))/_xlfn.STDEV.P(Table2[1Y Return vs Nifty])</f>
        <v>0.24237510433660375</v>
      </c>
      <c r="I408">
        <v>7.5739779288436804</v>
      </c>
      <c r="J408">
        <f>(Table2[[#This Row],[1M Return vs Nifty]]-AVERAGE(Table2[1M Return vs Nifty]))/_xlfn.STDEV.P(Table2[1M Return vs Nifty])</f>
        <v>0.72262896479926941</v>
      </c>
      <c r="K408">
        <v>7.9005896372549804</v>
      </c>
      <c r="L408">
        <f>(Table2[[#This Row],[6M Return vs Nifty]]-AVERAGE(Table2[6M Return vs Nifty]))/_xlfn.STDEV.P(Table2[6M Return vs Nifty])</f>
        <v>3.7401624078142882E-2</v>
      </c>
      <c r="M408">
        <v>3.7355341331180298</v>
      </c>
      <c r="N408">
        <f>(Table2[[#This Row],[1W Return vs Nifty]]-AVERAGE(Table2[1W Return vs Nifty]))/_xlfn.STDEV.P(Table2[1W Return vs Nifty])</f>
        <v>0.75501150199880107</v>
      </c>
      <c r="O408">
        <v>869.21</v>
      </c>
      <c r="P408">
        <v>846.76470397833998</v>
      </c>
      <c r="Q408">
        <v>760.13265620188702</v>
      </c>
      <c r="R408">
        <v>34.783295997603901</v>
      </c>
      <c r="S408" s="1">
        <f>(Table2[[#This Row],[Close Price]]-Table2[[#This Row],[20D EMA]])/Table2[[#This Row],[20D EMA]]</f>
        <v>-4.0047859550626494E-2</v>
      </c>
      <c r="T408" s="1">
        <f>(Table2[[#This Row],[Close Price]]-Table2[[#This Row],[50D EMA]])/Table2[[#This Row],[50D EMA]]</f>
        <v>-1.4602290246921168E-2</v>
      </c>
      <c r="U408" s="1">
        <f>(Table2[[#This Row],[Close Price]]-Table2[[#This Row],[200D EMA]])/Table2[[#This Row],[200D EMA]]</f>
        <v>9.7703135356926388E-2</v>
      </c>
      <c r="V408">
        <v>0.89197660573184501</v>
      </c>
      <c r="W408">
        <v>817.5</v>
      </c>
      <c r="X408">
        <v>836.55</v>
      </c>
      <c r="Y408">
        <v>829</v>
      </c>
      <c r="Z408">
        <v>937.25</v>
      </c>
      <c r="AA408">
        <v>829</v>
      </c>
      <c r="AB408">
        <v>937.25</v>
      </c>
      <c r="AC408" s="1">
        <f>(Table2[[#This Row],[Close Price]]/Table2[[#This Row],[Day Low]])-1</f>
        <v>2.0672782874617601E-2</v>
      </c>
      <c r="AD408" s="1">
        <f>(Table2[[#This Row],[Day High]]/Table2[[#This Row],[Close Price]])-1</f>
        <v>2.576701821668248E-3</v>
      </c>
      <c r="AE408" s="1">
        <f>(Table2[[#This Row],[Close Price]]/Table2[[#This Row],[Current Week Low]])-1</f>
        <v>6.5138721351025719E-3</v>
      </c>
      <c r="AF408" s="1">
        <f>(Table2[[#This Row],[Current Week High]]/Table2[[#This Row],[Close Price]])-1</f>
        <v>0.12326222435282852</v>
      </c>
      <c r="AG408" s="1">
        <f>(Table2[[#This Row],[Close Price]]/Table2[[#This Row],[Current Month Low]])-1</f>
        <v>6.5138721351025719E-3</v>
      </c>
      <c r="AH408" s="1">
        <f>(Table2[[#This Row],[Current Month High]]/Table2[[#This Row],[Close Price]])-1</f>
        <v>0.12326222435282852</v>
      </c>
      <c r="AI408">
        <v>7.10081953687917</v>
      </c>
      <c r="AJ408">
        <v>87.781450113612806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-0.2</v>
      </c>
      <c r="AM408" t="s">
        <v>3110</v>
      </c>
      <c r="AN408">
        <v>-3.64</v>
      </c>
      <c r="AO408" t="s">
        <v>3110</v>
      </c>
      <c r="AP408">
        <v>-6.2194451562591999E-2</v>
      </c>
      <c r="AQ408">
        <f>(Table2[[#This Row],[Sharpe Ratio]]-AVERAGE(Table2[Sharpe Ratio]))/_xlfn.STDEV.P(Table2[Sharpe Ratio])</f>
        <v>-1.4281949727230858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0.32922222248973138</v>
      </c>
      <c r="AS408">
        <f>_xlfn.RANK.AVG(Table2[[#This Row],[1Y Return vs Nifty Z-Score]],Table2[1Y Return vs Nifty Z-Score])</f>
        <v>230</v>
      </c>
      <c r="AT408">
        <f>_xlfn.RANK.AVG(Table2[[#This Row],[6M Return vs Nifty Z-Score]],Table2[6M Return vs Nifty Z-Score])</f>
        <v>304</v>
      </c>
      <c r="AU408">
        <f>_xlfn.RANK.AVG(Table2[[#This Row],[Sharpe Ratio Z-Score]],Table2[Sharpe Ratio Z-Score])</f>
        <v>675</v>
      </c>
      <c r="AV408">
        <f>(Table2[[#This Row],[Rank 1Y]]+Table2[[#This Row],[Rank 6M]]+Table2[[#This Row],[Rank Sharpe]])/3</f>
        <v>403</v>
      </c>
    </row>
    <row r="409" spans="1:48" x14ac:dyDescent="0.3">
      <c r="A409" t="s">
        <v>666</v>
      </c>
      <c r="B409" t="s">
        <v>667</v>
      </c>
      <c r="C409" t="s">
        <v>3079</v>
      </c>
      <c r="D409" t="s">
        <v>304</v>
      </c>
      <c r="E409">
        <v>26285.01445776</v>
      </c>
      <c r="F409">
        <v>526.6</v>
      </c>
      <c r="G409">
        <v>2.2613893884844999E-2</v>
      </c>
      <c r="H409">
        <f>(Table2[[#This Row],[1Y Return vs Nifty]]-AVERAGE(Table2[1Y Return vs Nifty]))/_xlfn.STDEV.P(Table2[1Y Return vs Nifty])</f>
        <v>-0.51116968704905896</v>
      </c>
      <c r="I409">
        <v>7.4755767203383998</v>
      </c>
      <c r="J409">
        <f>(Table2[[#This Row],[1M Return vs Nifty]]-AVERAGE(Table2[1M Return vs Nifty]))/_xlfn.STDEV.P(Table2[1M Return vs Nifty])</f>
        <v>0.71332339494611452</v>
      </c>
      <c r="K409">
        <v>26.054538892778101</v>
      </c>
      <c r="L409">
        <f>(Table2[[#This Row],[6M Return vs Nifty]]-AVERAGE(Table2[6M Return vs Nifty]))/_xlfn.STDEV.P(Table2[6M Return vs Nifty])</f>
        <v>0.6447841876764665</v>
      </c>
      <c r="M409">
        <v>7.0522696020938502</v>
      </c>
      <c r="N409">
        <f>(Table2[[#This Row],[1W Return vs Nifty]]-AVERAGE(Table2[1W Return vs Nifty]))/_xlfn.STDEV.P(Table2[1W Return vs Nifty])</f>
        <v>1.3835943706573577</v>
      </c>
      <c r="O409">
        <v>510.26</v>
      </c>
      <c r="P409">
        <v>489.44747092762299</v>
      </c>
      <c r="Q409">
        <v>439.29620330167398</v>
      </c>
      <c r="R409">
        <v>60.3198369540507</v>
      </c>
      <c r="S409" s="1">
        <f>(Table2[[#This Row],[Close Price]]-Table2[[#This Row],[20D EMA]])/Table2[[#This Row],[20D EMA]]</f>
        <v>3.2022890291224147E-2</v>
      </c>
      <c r="T409" s="1">
        <f>(Table2[[#This Row],[Close Price]]-Table2[[#This Row],[50D EMA]])/Table2[[#This Row],[50D EMA]]</f>
        <v>7.5907081513699279E-2</v>
      </c>
      <c r="U409" s="1">
        <f>(Table2[[#This Row],[Close Price]]-Table2[[#This Row],[200D EMA]])/Table2[[#This Row],[200D EMA]]</f>
        <v>0.19873560491114164</v>
      </c>
      <c r="V409">
        <v>0.97401520918198503</v>
      </c>
      <c r="W409">
        <v>524.25</v>
      </c>
      <c r="X409">
        <v>539</v>
      </c>
      <c r="Y409">
        <v>508.35</v>
      </c>
      <c r="Z409">
        <v>545.95000000000005</v>
      </c>
      <c r="AA409">
        <v>488.85</v>
      </c>
      <c r="AB409">
        <v>545.95000000000005</v>
      </c>
      <c r="AC409" s="1">
        <f>(Table2[[#This Row],[Close Price]]/Table2[[#This Row],[Day Low]])-1</f>
        <v>4.4825941821651227E-3</v>
      </c>
      <c r="AD409" s="1">
        <f>(Table2[[#This Row],[Day High]]/Table2[[#This Row],[Close Price]])-1</f>
        <v>2.3547284466388207E-2</v>
      </c>
      <c r="AE409" s="1">
        <f>(Table2[[#This Row],[Close Price]]/Table2[[#This Row],[Current Week Low]])-1</f>
        <v>3.5900462279925272E-2</v>
      </c>
      <c r="AF409" s="1">
        <f>(Table2[[#This Row],[Current Week High]]/Table2[[#This Row],[Close Price]])-1</f>
        <v>3.6745157614888058E-2</v>
      </c>
      <c r="AG409" s="1">
        <f>(Table2[[#This Row],[Close Price]]/Table2[[#This Row],[Current Month Low]])-1</f>
        <v>7.7222051754116894E-2</v>
      </c>
      <c r="AH409" s="1">
        <f>(Table2[[#This Row],[Current Month High]]/Table2[[#This Row],[Close Price]])-1</f>
        <v>3.6745157614888058E-2</v>
      </c>
      <c r="AI409">
        <v>1.81513543702875</v>
      </c>
      <c r="AJ409">
        <v>59.818506396905597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0.2</v>
      </c>
      <c r="AM409" t="s">
        <v>3111</v>
      </c>
      <c r="AN409">
        <v>4.3899999999999997</v>
      </c>
      <c r="AO409" t="s">
        <v>3111</v>
      </c>
      <c r="AP409">
        <v>-1.7405617428240001E-3</v>
      </c>
      <c r="AQ409">
        <f>(Table2[[#This Row],[Sharpe Ratio]]-AVERAGE(Table2[Sharpe Ratio]))/_xlfn.STDEV.P(Table2[Sharpe Ratio])</f>
        <v>-0.73934436052372643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1.4911879057071533</v>
      </c>
      <c r="AS409">
        <f>_xlfn.RANK.AVG(Table2[[#This Row],[1Y Return vs Nifty Z-Score]],Table2[1Y Return vs Nifty Z-Score])</f>
        <v>489</v>
      </c>
      <c r="AT409">
        <f>_xlfn.RANK.AVG(Table2[[#This Row],[6M Return vs Nifty Z-Score]],Table2[6M Return vs Nifty Z-Score])</f>
        <v>159</v>
      </c>
      <c r="AU409">
        <f>_xlfn.RANK.AVG(Table2[[#This Row],[Sharpe Ratio Z-Score]],Table2[Sharpe Ratio Z-Score])</f>
        <v>568</v>
      </c>
      <c r="AV409">
        <f>(Table2[[#This Row],[Rank 1Y]]+Table2[[#This Row],[Rank 6M]]+Table2[[#This Row],[Rank Sharpe]])/3</f>
        <v>405.33333333333331</v>
      </c>
    </row>
    <row r="410" spans="1:48" x14ac:dyDescent="0.3">
      <c r="A410" t="s">
        <v>637</v>
      </c>
      <c r="B410" t="s">
        <v>638</v>
      </c>
      <c r="C410" t="s">
        <v>3070</v>
      </c>
      <c r="D410" t="s">
        <v>212</v>
      </c>
      <c r="E410">
        <v>28315.848499349999</v>
      </c>
      <c r="F410">
        <v>1318</v>
      </c>
      <c r="G410">
        <v>-12.316565495776301</v>
      </c>
      <c r="H410">
        <f>(Table2[[#This Row],[1Y Return vs Nifty]]-AVERAGE(Table2[1Y Return vs Nifty]))/_xlfn.STDEV.P(Table2[1Y Return vs Nifty])</f>
        <v>-0.6973834293377803</v>
      </c>
      <c r="I410">
        <v>-4.79523988468185</v>
      </c>
      <c r="J410">
        <f>(Table2[[#This Row],[1M Return vs Nifty]]-AVERAGE(Table2[1M Return vs Nifty]))/_xlfn.STDEV.P(Table2[1M Return vs Nifty])</f>
        <v>-0.44709874628339769</v>
      </c>
      <c r="K410">
        <v>10.9038710957728</v>
      </c>
      <c r="L410">
        <f>(Table2[[#This Row],[6M Return vs Nifty]]-AVERAGE(Table2[6M Return vs Nifty]))/_xlfn.STDEV.P(Table2[6M Return vs Nifty])</f>
        <v>0.1378833851432672</v>
      </c>
      <c r="M410">
        <v>-3.9906598627876302</v>
      </c>
      <c r="N410">
        <f>(Table2[[#This Row],[1W Return vs Nifty]]-AVERAGE(Table2[1W Return vs Nifty]))/_xlfn.STDEV.P(Table2[1W Return vs Nifty])</f>
        <v>-0.70924551553734827</v>
      </c>
      <c r="O410">
        <v>1372.76</v>
      </c>
      <c r="P410">
        <v>1336.8535469973301</v>
      </c>
      <c r="Q410">
        <v>1229.48796233502</v>
      </c>
      <c r="R410">
        <v>37.458324822886802</v>
      </c>
      <c r="S410" s="1">
        <f>(Table2[[#This Row],[Close Price]]-Table2[[#This Row],[20D EMA]])/Table2[[#This Row],[20D EMA]]</f>
        <v>-3.9890439698126397E-2</v>
      </c>
      <c r="T410" s="1">
        <f>(Table2[[#This Row],[Close Price]]-Table2[[#This Row],[50D EMA]])/Table2[[#This Row],[50D EMA]]</f>
        <v>-1.4102926262698368E-2</v>
      </c>
      <c r="U410" s="1">
        <f>(Table2[[#This Row],[Close Price]]-Table2[[#This Row],[200D EMA]])/Table2[[#This Row],[200D EMA]]</f>
        <v>7.199097541132457E-2</v>
      </c>
      <c r="V410">
        <v>0.45223286412461999</v>
      </c>
      <c r="W410">
        <v>1326</v>
      </c>
      <c r="X410">
        <v>1357.4</v>
      </c>
      <c r="Y410">
        <v>1325.2</v>
      </c>
      <c r="Z410">
        <v>1369.9</v>
      </c>
      <c r="AA410">
        <v>1325.2</v>
      </c>
      <c r="AB410">
        <v>1450</v>
      </c>
      <c r="AC410" s="1">
        <f>(Table2[[#This Row],[Close Price]]/Table2[[#This Row],[Day Low]])-1</f>
        <v>-6.0331825037707176E-3</v>
      </c>
      <c r="AD410" s="1">
        <f>(Table2[[#This Row],[Day High]]/Table2[[#This Row],[Close Price]])-1</f>
        <v>2.9893778452200426E-2</v>
      </c>
      <c r="AE410" s="1">
        <f>(Table2[[#This Row],[Close Price]]/Table2[[#This Row],[Current Week Low]])-1</f>
        <v>-5.4331421672201285E-3</v>
      </c>
      <c r="AF410" s="1">
        <f>(Table2[[#This Row],[Current Week High]]/Table2[[#This Row],[Close Price]])-1</f>
        <v>3.9377845220030405E-2</v>
      </c>
      <c r="AG410" s="1">
        <f>(Table2[[#This Row],[Close Price]]/Table2[[#This Row],[Current Month Low]])-1</f>
        <v>-5.4331421672201285E-3</v>
      </c>
      <c r="AH410" s="1">
        <f>(Table2[[#This Row],[Current Month High]]/Table2[[#This Row],[Close Price]])-1</f>
        <v>0.10015174506828539</v>
      </c>
      <c r="AI410">
        <v>13.1442524417731</v>
      </c>
      <c r="AJ410">
        <v>32.6952793978366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0.11</v>
      </c>
      <c r="AM410" t="s">
        <v>3111</v>
      </c>
      <c r="AN410">
        <v>-5.0999999999999996</v>
      </c>
      <c r="AO410" t="s">
        <v>3110</v>
      </c>
      <c r="AP410">
        <v>5.7221838325933999E-2</v>
      </c>
      <c r="AQ410">
        <f>(Table2[[#This Row],[Sharpe Ratio]]-AVERAGE(Table2[Sharpe Ratio]))/_xlfn.STDEV.P(Table2[Sharpe Ratio])</f>
        <v>-6.7488744529497199E-2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-1.7833330505447562</v>
      </c>
      <c r="AS410">
        <f>_xlfn.RANK.AVG(Table2[[#This Row],[1Y Return vs Nifty Z-Score]],Table2[1Y Return vs Nifty Z-Score])</f>
        <v>580</v>
      </c>
      <c r="AT410">
        <f>_xlfn.RANK.AVG(Table2[[#This Row],[6M Return vs Nifty Z-Score]],Table2[6M Return vs Nifty Z-Score])</f>
        <v>275</v>
      </c>
      <c r="AU410">
        <f>_xlfn.RANK.AVG(Table2[[#This Row],[Sharpe Ratio Z-Score]],Table2[Sharpe Ratio Z-Score])</f>
        <v>364</v>
      </c>
      <c r="AV410">
        <f>(Table2[[#This Row],[Rank 1Y]]+Table2[[#This Row],[Rank 6M]]+Table2[[#This Row],[Rank Sharpe]])/3</f>
        <v>406.33333333333331</v>
      </c>
    </row>
    <row r="411" spans="1:48" x14ac:dyDescent="0.3">
      <c r="A411" t="s">
        <v>1084</v>
      </c>
      <c r="B411" t="s">
        <v>1085</v>
      </c>
      <c r="C411" t="s">
        <v>3075</v>
      </c>
      <c r="D411" t="s">
        <v>812</v>
      </c>
      <c r="E411">
        <v>11665.454360315</v>
      </c>
      <c r="F411">
        <v>2484.65</v>
      </c>
      <c r="G411">
        <v>25.150813013600001</v>
      </c>
      <c r="H411">
        <f>(Table2[[#This Row],[1Y Return vs Nifty]]-AVERAGE(Table2[1Y Return vs Nifty]))/_xlfn.STDEV.P(Table2[1Y Return vs Nifty])</f>
        <v>-0.13195354574075047</v>
      </c>
      <c r="I411">
        <v>0.28427506164800298</v>
      </c>
      <c r="J411">
        <f>(Table2[[#This Row],[1M Return vs Nifty]]-AVERAGE(Table2[1M Return vs Nifty]))/_xlfn.STDEV.P(Table2[1M Return vs Nifty])</f>
        <v>3.3258983781273219E-2</v>
      </c>
      <c r="K411">
        <v>-8.8993469097284592</v>
      </c>
      <c r="L411">
        <f>(Table2[[#This Row],[6M Return vs Nifty]]-AVERAGE(Table2[6M Return vs Nifty]))/_xlfn.STDEV.P(Table2[6M Return vs Nifty])</f>
        <v>-0.5246792975203094</v>
      </c>
      <c r="M411">
        <v>4.5877207392674402</v>
      </c>
      <c r="N411">
        <f>(Table2[[#This Row],[1W Return vs Nifty]]-AVERAGE(Table2[1W Return vs Nifty]))/_xlfn.STDEV.P(Table2[1W Return vs Nifty])</f>
        <v>0.91651666469156357</v>
      </c>
      <c r="O411">
        <v>2462.9699999999998</v>
      </c>
      <c r="P411">
        <v>2430.6770278037602</v>
      </c>
      <c r="Q411">
        <v>2318.8639135046301</v>
      </c>
      <c r="R411">
        <v>52.4333269991604</v>
      </c>
      <c r="S411" s="1">
        <f>(Table2[[#This Row],[Close Price]]-Table2[[#This Row],[20D EMA]])/Table2[[#This Row],[20D EMA]]</f>
        <v>8.8023808653780976E-3</v>
      </c>
      <c r="T411" s="1">
        <f>(Table2[[#This Row],[Close Price]]-Table2[[#This Row],[50D EMA]])/Table2[[#This Row],[50D EMA]]</f>
        <v>2.2204913108101076E-2</v>
      </c>
      <c r="U411" s="1">
        <f>(Table2[[#This Row],[Close Price]]-Table2[[#This Row],[200D EMA]])/Table2[[#This Row],[200D EMA]]</f>
        <v>7.1494530373198195E-2</v>
      </c>
      <c r="V411">
        <v>0.91634197919398996</v>
      </c>
      <c r="W411">
        <v>2380.25</v>
      </c>
      <c r="X411">
        <v>2469.9499999999998</v>
      </c>
      <c r="Y411">
        <v>2458</v>
      </c>
      <c r="Z411">
        <v>2585.6999999999998</v>
      </c>
      <c r="AA411">
        <v>2325.85</v>
      </c>
      <c r="AB411">
        <v>2585.6999999999998</v>
      </c>
      <c r="AC411" s="1">
        <f>(Table2[[#This Row],[Close Price]]/Table2[[#This Row],[Day Low]])-1</f>
        <v>4.3860938976998165E-2</v>
      </c>
      <c r="AD411" s="1">
        <f>(Table2[[#This Row],[Day High]]/Table2[[#This Row],[Close Price]])-1</f>
        <v>-5.9163262431329855E-3</v>
      </c>
      <c r="AE411" s="1">
        <f>(Table2[[#This Row],[Close Price]]/Table2[[#This Row],[Current Week Low]])-1</f>
        <v>1.0842148087876424E-2</v>
      </c>
      <c r="AF411" s="1">
        <f>(Table2[[#This Row],[Current Week High]]/Table2[[#This Row],[Close Price]])-1</f>
        <v>4.0669712031875527E-2</v>
      </c>
      <c r="AG411" s="1">
        <f>(Table2[[#This Row],[Close Price]]/Table2[[#This Row],[Current Month Low]])-1</f>
        <v>6.8276114108820618E-2</v>
      </c>
      <c r="AH411" s="1">
        <f>(Table2[[#This Row],[Current Month High]]/Table2[[#This Row],[Close Price]])-1</f>
        <v>4.0669712031875527E-2</v>
      </c>
      <c r="AI411">
        <v>10.6416275430359</v>
      </c>
      <c r="AJ411">
        <v>61.567635903919097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-0.04</v>
      </c>
      <c r="AM411" t="s">
        <v>3110</v>
      </c>
      <c r="AN411">
        <v>3.94</v>
      </c>
      <c r="AO411" t="s">
        <v>3111</v>
      </c>
      <c r="AP411">
        <v>4.169048224968E-2</v>
      </c>
      <c r="AQ411">
        <f>(Table2[[#This Row],[Sharpe Ratio]]-AVERAGE(Table2[Sharpe Ratio]))/_xlfn.STDEV.P(Table2[Sharpe Ratio])</f>
        <v>-0.24446303308744172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4.8679772124335163E-2</v>
      </c>
      <c r="AS411">
        <f>_xlfn.RANK.AVG(Table2[[#This Row],[1Y Return vs Nifty Z-Score]],Table2[1Y Return vs Nifty Z-Score])</f>
        <v>329</v>
      </c>
      <c r="AT411">
        <f>_xlfn.RANK.AVG(Table2[[#This Row],[6M Return vs Nifty Z-Score]],Table2[6M Return vs Nifty Z-Score])</f>
        <v>483</v>
      </c>
      <c r="AU411">
        <f>_xlfn.RANK.AVG(Table2[[#This Row],[Sharpe Ratio Z-Score]],Table2[Sharpe Ratio Z-Score])</f>
        <v>409</v>
      </c>
      <c r="AV411">
        <f>(Table2[[#This Row],[Rank 1Y]]+Table2[[#This Row],[Rank 6M]]+Table2[[#This Row],[Rank Sharpe]])/3</f>
        <v>407</v>
      </c>
    </row>
    <row r="412" spans="1:48" x14ac:dyDescent="0.3">
      <c r="A412" t="s">
        <v>253</v>
      </c>
      <c r="B412" t="s">
        <v>254</v>
      </c>
      <c r="C412" t="s">
        <v>3065</v>
      </c>
      <c r="D412" t="s">
        <v>37</v>
      </c>
      <c r="E412">
        <v>104531.27426674</v>
      </c>
      <c r="F412">
        <v>724.3</v>
      </c>
      <c r="G412">
        <v>5.9891143749484304</v>
      </c>
      <c r="H412">
        <f>(Table2[[#This Row],[1Y Return vs Nifty]]-AVERAGE(Table2[1Y Return vs Nifty]))/_xlfn.STDEV.P(Table2[1Y Return vs Nifty])</f>
        <v>-0.42112768766964837</v>
      </c>
      <c r="I412">
        <v>12.4046821313752</v>
      </c>
      <c r="J412">
        <f>(Table2[[#This Row],[1M Return vs Nifty]]-AVERAGE(Table2[1M Return vs Nifty]))/_xlfn.STDEV.P(Table2[1M Return vs Nifty])</f>
        <v>1.1794572505430754</v>
      </c>
      <c r="K412">
        <v>28.8585796518664</v>
      </c>
      <c r="L412">
        <f>(Table2[[#This Row],[6M Return vs Nifty]]-AVERAGE(Table2[6M Return vs Nifty]))/_xlfn.STDEV.P(Table2[6M Return vs Nifty])</f>
        <v>0.73859988809058363</v>
      </c>
      <c r="M412">
        <v>0.427412315351345</v>
      </c>
      <c r="N412">
        <f>(Table2[[#This Row],[1W Return vs Nifty]]-AVERAGE(Table2[1W Return vs Nifty]))/_xlfn.STDEV.P(Table2[1W Return vs Nifty])</f>
        <v>0.12806107995448543</v>
      </c>
      <c r="O412">
        <v>704.53</v>
      </c>
      <c r="P412">
        <v>659.84944024568097</v>
      </c>
      <c r="Q412">
        <v>590.07313272592899</v>
      </c>
      <c r="R412">
        <v>56.587211316331697</v>
      </c>
      <c r="S412" s="1">
        <f>(Table2[[#This Row],[Close Price]]-Table2[[#This Row],[20D EMA]])/Table2[[#This Row],[20D EMA]]</f>
        <v>2.8061260698621752E-2</v>
      </c>
      <c r="T412" s="1">
        <f>(Table2[[#This Row],[Close Price]]-Table2[[#This Row],[50D EMA]])/Table2[[#This Row],[50D EMA]]</f>
        <v>9.7674644886145828E-2</v>
      </c>
      <c r="U412" s="1">
        <f>(Table2[[#This Row],[Close Price]]-Table2[[#This Row],[200D EMA]])/Table2[[#This Row],[200D EMA]]</f>
        <v>0.2274749684907536</v>
      </c>
      <c r="V412">
        <v>0.81674724432017498</v>
      </c>
      <c r="W412">
        <v>715</v>
      </c>
      <c r="X412">
        <v>728.55</v>
      </c>
      <c r="Y412">
        <v>720.3</v>
      </c>
      <c r="Z412">
        <v>741</v>
      </c>
      <c r="AA412">
        <v>697.35</v>
      </c>
      <c r="AB412">
        <v>746.65</v>
      </c>
      <c r="AC412" s="1">
        <f>(Table2[[#This Row],[Close Price]]/Table2[[#This Row],[Day Low]])-1</f>
        <v>1.3006993006992928E-2</v>
      </c>
      <c r="AD412" s="1">
        <f>(Table2[[#This Row],[Day High]]/Table2[[#This Row],[Close Price]])-1</f>
        <v>5.8677343642137281E-3</v>
      </c>
      <c r="AE412" s="1">
        <f>(Table2[[#This Row],[Close Price]]/Table2[[#This Row],[Current Week Low]])-1</f>
        <v>5.5532417048451688E-3</v>
      </c>
      <c r="AF412" s="1">
        <f>(Table2[[#This Row],[Current Week High]]/Table2[[#This Row],[Close Price]])-1</f>
        <v>2.3056744442910393E-2</v>
      </c>
      <c r="AG412" s="1">
        <f>(Table2[[#This Row],[Close Price]]/Table2[[#This Row],[Current Month Low]])-1</f>
        <v>3.8646303864630305E-2</v>
      </c>
      <c r="AH412" s="1">
        <f>(Table2[[#This Row],[Current Month High]]/Table2[[#This Row],[Close Price]])-1</f>
        <v>3.0857379538865137E-2</v>
      </c>
      <c r="AI412">
        <v>2.4562607204116498</v>
      </c>
      <c r="AJ412">
        <v>57.244578703204198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0.21</v>
      </c>
      <c r="AM412" t="s">
        <v>3111</v>
      </c>
      <c r="AN412">
        <v>-0.08</v>
      </c>
      <c r="AO412" t="s">
        <v>3110</v>
      </c>
      <c r="AP412">
        <v>-3.4511422088991002E-2</v>
      </c>
      <c r="AQ412">
        <f>(Table2[[#This Row],[Sharpe Ratio]]-AVERAGE(Table2[Sharpe Ratio]))/_xlfn.STDEV.P(Table2[Sharpe Ratio])</f>
        <v>-1.1127566798808051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0.51223385103769103</v>
      </c>
      <c r="AS412">
        <f>_xlfn.RANK.AVG(Table2[[#This Row],[1Y Return vs Nifty Z-Score]],Table2[1Y Return vs Nifty Z-Score])</f>
        <v>446</v>
      </c>
      <c r="AT412">
        <f>_xlfn.RANK.AVG(Table2[[#This Row],[6M Return vs Nifty Z-Score]],Table2[6M Return vs Nifty Z-Score])</f>
        <v>140</v>
      </c>
      <c r="AU412">
        <f>_xlfn.RANK.AVG(Table2[[#This Row],[Sharpe Ratio Z-Score]],Table2[Sharpe Ratio Z-Score])</f>
        <v>635</v>
      </c>
      <c r="AV412">
        <f>(Table2[[#This Row],[Rank 1Y]]+Table2[[#This Row],[Rank 6M]]+Table2[[#This Row],[Rank Sharpe]])/3</f>
        <v>407</v>
      </c>
    </row>
    <row r="413" spans="1:48" x14ac:dyDescent="0.3">
      <c r="A413" t="s">
        <v>1245</v>
      </c>
      <c r="B413" t="s">
        <v>1246</v>
      </c>
      <c r="C413" t="s">
        <v>3079</v>
      </c>
      <c r="D413" t="s">
        <v>384</v>
      </c>
      <c r="E413">
        <v>8901.9880202000004</v>
      </c>
      <c r="F413">
        <v>223.4</v>
      </c>
      <c r="G413">
        <v>25.107849254803501</v>
      </c>
      <c r="H413">
        <f>(Table2[[#This Row],[1Y Return vs Nifty]]-AVERAGE(Table2[1Y Return vs Nifty]))/_xlfn.STDEV.P(Table2[1Y Return vs Nifty])</f>
        <v>-0.13260192291848966</v>
      </c>
      <c r="I413">
        <v>-9.8491432024392491</v>
      </c>
      <c r="J413">
        <f>(Table2[[#This Row],[1M Return vs Nifty]]-AVERAGE(Table2[1M Return vs Nifty]))/_xlfn.STDEV.P(Table2[1M Return vs Nifty])</f>
        <v>-0.92503444513164068</v>
      </c>
      <c r="K413">
        <v>-17.122997253025801</v>
      </c>
      <c r="L413">
        <f>(Table2[[#This Row],[6M Return vs Nifty]]-AVERAGE(Table2[6M Return vs Nifty]))/_xlfn.STDEV.P(Table2[6M Return vs Nifty])</f>
        <v>-0.79982063218767019</v>
      </c>
      <c r="M413">
        <v>0.42265567996918801</v>
      </c>
      <c r="N413">
        <f>(Table2[[#This Row],[1W Return vs Nifty]]-AVERAGE(Table2[1W Return vs Nifty]))/_xlfn.STDEV.P(Table2[1W Return vs Nifty])</f>
        <v>0.12715960935435877</v>
      </c>
      <c r="O413">
        <v>233.91</v>
      </c>
      <c r="P413">
        <v>236.13076336156499</v>
      </c>
      <c r="Q413">
        <v>223.90479033938601</v>
      </c>
      <c r="R413">
        <v>34.741511619202399</v>
      </c>
      <c r="S413" s="1">
        <f>(Table2[[#This Row],[Close Price]]-Table2[[#This Row],[20D EMA]])/Table2[[#This Row],[20D EMA]]</f>
        <v>-4.4931811380445434E-2</v>
      </c>
      <c r="T413" s="1">
        <f>(Table2[[#This Row],[Close Price]]-Table2[[#This Row],[50D EMA]])/Table2[[#This Row],[50D EMA]]</f>
        <v>-5.3914039747847482E-2</v>
      </c>
      <c r="U413" s="1">
        <f>(Table2[[#This Row],[Close Price]]-Table2[[#This Row],[200D EMA]])/Table2[[#This Row],[200D EMA]]</f>
        <v>-2.2544865548471036E-3</v>
      </c>
      <c r="V413">
        <v>0.437745935731785</v>
      </c>
      <c r="W413">
        <v>220.71</v>
      </c>
      <c r="X413">
        <v>226.55</v>
      </c>
      <c r="Y413">
        <v>222.05</v>
      </c>
      <c r="Z413">
        <v>231.85</v>
      </c>
      <c r="AA413">
        <v>220.09</v>
      </c>
      <c r="AB413">
        <v>247.6</v>
      </c>
      <c r="AC413" s="1">
        <f>(Table2[[#This Row],[Close Price]]/Table2[[#This Row],[Day Low]])-1</f>
        <v>1.2187938924380415E-2</v>
      </c>
      <c r="AD413" s="1">
        <f>(Table2[[#This Row],[Day High]]/Table2[[#This Row],[Close Price]])-1</f>
        <v>1.4100268576544339E-2</v>
      </c>
      <c r="AE413" s="1">
        <f>(Table2[[#This Row],[Close Price]]/Table2[[#This Row],[Current Week Low]])-1</f>
        <v>6.0797117766269171E-3</v>
      </c>
      <c r="AF413" s="1">
        <f>(Table2[[#This Row],[Current Week High]]/Table2[[#This Row],[Close Price]])-1</f>
        <v>3.7824529991047351E-2</v>
      </c>
      <c r="AG413" s="1">
        <f>(Table2[[#This Row],[Close Price]]/Table2[[#This Row],[Current Month Low]])-1</f>
        <v>1.503930210368476E-2</v>
      </c>
      <c r="AH413" s="1">
        <f>(Table2[[#This Row],[Current Month High]]/Table2[[#This Row],[Close Price]])-1</f>
        <v>0.10832587287376905</v>
      </c>
      <c r="AI413">
        <v>41.170543654444302</v>
      </c>
      <c r="AJ413">
        <v>52.535917139993302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-0.01</v>
      </c>
      <c r="AM413" t="s">
        <v>3110</v>
      </c>
      <c r="AN413">
        <v>-5.35</v>
      </c>
      <c r="AO413" t="s">
        <v>3110</v>
      </c>
      <c r="AP413">
        <v>7.4600358726547994E-2</v>
      </c>
      <c r="AQ413">
        <f>(Table2[[#This Row],[Sharpe Ratio]]-AVERAGE(Table2[Sharpe Ratio]))/_xlfn.STDEV.P(Table2[Sharpe Ratio])</f>
        <v>0.13053332572556695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330</v>
      </c>
      <c r="AT413">
        <f>_xlfn.RANK.AVG(Table2[[#This Row],[6M Return vs Nifty Z-Score]],Table2[6M Return vs Nifty Z-Score])</f>
        <v>583</v>
      </c>
      <c r="AU413">
        <f>_xlfn.RANK.AVG(Table2[[#This Row],[Sharpe Ratio Z-Score]],Table2[Sharpe Ratio Z-Score])</f>
        <v>308</v>
      </c>
      <c r="AV413">
        <f>(Table2[[#This Row],[Rank 1Y]]+Table2[[#This Row],[Rank 6M]]+Table2[[#This Row],[Rank Sharpe]])/3</f>
        <v>407</v>
      </c>
    </row>
    <row r="414" spans="1:48" x14ac:dyDescent="0.3">
      <c r="A414" t="s">
        <v>1586</v>
      </c>
      <c r="B414" t="s">
        <v>1587</v>
      </c>
      <c r="C414" t="s">
        <v>3075</v>
      </c>
      <c r="D414" t="s">
        <v>141</v>
      </c>
      <c r="E414">
        <v>5686.6049999999996</v>
      </c>
      <c r="F414">
        <v>199.53</v>
      </c>
      <c r="G414">
        <v>61.026298373351203</v>
      </c>
      <c r="H414">
        <f>(Table2[[#This Row],[1Y Return vs Nifty]]-AVERAGE(Table2[1Y Return vs Nifty]))/_xlfn.STDEV.P(Table2[1Y Return vs Nifty])</f>
        <v>0.40945266728999791</v>
      </c>
      <c r="I414">
        <v>-11.889547088310801</v>
      </c>
      <c r="J414">
        <f>(Table2[[#This Row],[1M Return vs Nifty]]-AVERAGE(Table2[1M Return vs Nifty]))/_xlfn.STDEV.P(Table2[1M Return vs Nifty])</f>
        <v>-1.117990620945351</v>
      </c>
      <c r="K414">
        <v>-19.2428392028411</v>
      </c>
      <c r="L414">
        <f>(Table2[[#This Row],[6M Return vs Nifty]]-AVERAGE(Table2[6M Return vs Nifty]))/_xlfn.STDEV.P(Table2[6M Return vs Nifty])</f>
        <v>-0.87074487130387035</v>
      </c>
      <c r="M414">
        <v>-2.7674579095015202</v>
      </c>
      <c r="N414">
        <f>(Table2[[#This Row],[1W Return vs Nifty]]-AVERAGE(Table2[1W Return vs Nifty]))/_xlfn.STDEV.P(Table2[1W Return vs Nifty])</f>
        <v>-0.47742606537698995</v>
      </c>
      <c r="O414">
        <v>206.83</v>
      </c>
      <c r="P414">
        <v>206.08951285855301</v>
      </c>
      <c r="Q414">
        <v>185.71433926687499</v>
      </c>
      <c r="R414">
        <v>36.643369073031302</v>
      </c>
      <c r="S414" s="1">
        <f>(Table2[[#This Row],[Close Price]]-Table2[[#This Row],[20D EMA]])/Table2[[#This Row],[20D EMA]]</f>
        <v>-3.5294686457477208E-2</v>
      </c>
      <c r="T414" s="1">
        <f>(Table2[[#This Row],[Close Price]]-Table2[[#This Row],[50D EMA]])/Table2[[#This Row],[50D EMA]]</f>
        <v>-3.1828465056613756E-2</v>
      </c>
      <c r="U414" s="1">
        <f>(Table2[[#This Row],[Close Price]]-Table2[[#This Row],[200D EMA]])/Table2[[#This Row],[200D EMA]]</f>
        <v>7.4391997880527957E-2</v>
      </c>
      <c r="V414">
        <v>0.60523351581354801</v>
      </c>
      <c r="W414">
        <v>195.15</v>
      </c>
      <c r="X414">
        <v>200.8</v>
      </c>
      <c r="Y414">
        <v>198</v>
      </c>
      <c r="Z414">
        <v>205.64</v>
      </c>
      <c r="AA414">
        <v>194.11</v>
      </c>
      <c r="AB414">
        <v>219.03</v>
      </c>
      <c r="AC414" s="1">
        <f>(Table2[[#This Row],[Close Price]]/Table2[[#This Row],[Day Low]])-1</f>
        <v>2.2444273635664924E-2</v>
      </c>
      <c r="AD414" s="1">
        <f>(Table2[[#This Row],[Day High]]/Table2[[#This Row],[Close Price]])-1</f>
        <v>6.3649576504787309E-3</v>
      </c>
      <c r="AE414" s="1">
        <f>(Table2[[#This Row],[Close Price]]/Table2[[#This Row],[Current Week Low]])-1</f>
        <v>7.7272727272728048E-3</v>
      </c>
      <c r="AF414" s="1">
        <f>(Table2[[#This Row],[Current Week High]]/Table2[[#This Row],[Close Price]])-1</f>
        <v>3.0621961609782922E-2</v>
      </c>
      <c r="AG414" s="1">
        <f>(Table2[[#This Row],[Close Price]]/Table2[[#This Row],[Current Month Low]])-1</f>
        <v>2.7922312091082313E-2</v>
      </c>
      <c r="AH414" s="1">
        <f>(Table2[[#This Row],[Current Month High]]/Table2[[#This Row],[Close Price]])-1</f>
        <v>9.7729664712073339E-2</v>
      </c>
      <c r="AI414">
        <v>31.286853971557299</v>
      </c>
      <c r="AJ414">
        <v>88.2555970149253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-0.04</v>
      </c>
      <c r="AM414" t="s">
        <v>3110</v>
      </c>
      <c r="AN414">
        <v>-9.32</v>
      </c>
      <c r="AO414" t="s">
        <v>3110</v>
      </c>
      <c r="AP414">
        <v>3.5590238489409003E-2</v>
      </c>
      <c r="AQ414">
        <f>(Table2[[#This Row],[Sharpe Ratio]]-AVERAGE(Table2[Sharpe Ratio]))/_xlfn.STDEV.P(Table2[Sharpe Ratio])</f>
        <v>-0.31397314503153573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-2.3706820353677491</v>
      </c>
      <c r="AS414">
        <f>_xlfn.RANK.AVG(Table2[[#This Row],[1Y Return vs Nifty Z-Score]],Table2[1Y Return vs Nifty Z-Score])</f>
        <v>190</v>
      </c>
      <c r="AT414">
        <f>_xlfn.RANK.AVG(Table2[[#This Row],[6M Return vs Nifty Z-Score]],Table2[6M Return vs Nifty Z-Score])</f>
        <v>611</v>
      </c>
      <c r="AU414">
        <f>_xlfn.RANK.AVG(Table2[[#This Row],[Sharpe Ratio Z-Score]],Table2[Sharpe Ratio Z-Score])</f>
        <v>425</v>
      </c>
      <c r="AV414">
        <f>(Table2[[#This Row],[Rank 1Y]]+Table2[[#This Row],[Rank 6M]]+Table2[[#This Row],[Rank Sharpe]])/3</f>
        <v>408.66666666666669</v>
      </c>
    </row>
    <row r="415" spans="1:48" x14ac:dyDescent="0.3">
      <c r="A415" t="s">
        <v>2047</v>
      </c>
      <c r="B415" t="s">
        <v>2048</v>
      </c>
      <c r="C415" t="s">
        <v>3070</v>
      </c>
      <c r="D415" t="s">
        <v>257</v>
      </c>
      <c r="E415">
        <v>2934.3317149999998</v>
      </c>
      <c r="F415">
        <v>302.75</v>
      </c>
      <c r="G415">
        <v>13.456958634931199</v>
      </c>
      <c r="H415">
        <f>(Table2[[#This Row],[1Y Return vs Nifty]]-AVERAGE(Table2[1Y Return vs Nifty]))/_xlfn.STDEV.P(Table2[1Y Return vs Nifty])</f>
        <v>-0.3084285216581778</v>
      </c>
      <c r="I415">
        <v>-6.9396345150713898</v>
      </c>
      <c r="J415">
        <f>(Table2[[#This Row],[1M Return vs Nifty]]-AVERAGE(Table2[1M Return vs Nifty]))/_xlfn.STDEV.P(Table2[1M Return vs Nifty])</f>
        <v>-0.64988908116784538</v>
      </c>
      <c r="K415">
        <v>-17.6237000697332</v>
      </c>
      <c r="L415">
        <f>(Table2[[#This Row],[6M Return vs Nifty]]-AVERAGE(Table2[6M Return vs Nifty]))/_xlfn.STDEV.P(Table2[6M Return vs Nifty])</f>
        <v>-0.81657280859469172</v>
      </c>
      <c r="M415">
        <v>-1.3392171489094999</v>
      </c>
      <c r="N415">
        <f>(Table2[[#This Row],[1W Return vs Nifty]]-AVERAGE(Table2[1W Return vs Nifty]))/_xlfn.STDEV.P(Table2[1W Return vs Nifty])</f>
        <v>-0.20674795950283237</v>
      </c>
      <c r="O415">
        <v>320.12</v>
      </c>
      <c r="P415">
        <v>325.175724803778</v>
      </c>
      <c r="Q415">
        <v>304.67777458389401</v>
      </c>
      <c r="R415">
        <v>26.3373647190088</v>
      </c>
      <c r="S415" s="1">
        <f>(Table2[[#This Row],[Close Price]]-Table2[[#This Row],[20D EMA]])/Table2[[#This Row],[20D EMA]]</f>
        <v>-5.4260902161689377E-2</v>
      </c>
      <c r="T415" s="1">
        <f>(Table2[[#This Row],[Close Price]]-Table2[[#This Row],[50D EMA]])/Table2[[#This Row],[50D EMA]]</f>
        <v>-6.8964941393796955E-2</v>
      </c>
      <c r="U415" s="1">
        <f>(Table2[[#This Row],[Close Price]]-Table2[[#This Row],[200D EMA]])/Table2[[#This Row],[200D EMA]]</f>
        <v>-6.3272570062808684E-3</v>
      </c>
      <c r="V415">
        <v>0.30143059383050103</v>
      </c>
      <c r="W415">
        <v>298.85000000000002</v>
      </c>
      <c r="X415">
        <v>305.7</v>
      </c>
      <c r="Y415">
        <v>302</v>
      </c>
      <c r="Z415">
        <v>314.60000000000002</v>
      </c>
      <c r="AA415">
        <v>302</v>
      </c>
      <c r="AB415">
        <v>335.6</v>
      </c>
      <c r="AC415" s="1">
        <f>(Table2[[#This Row],[Close Price]]/Table2[[#This Row],[Day Low]])-1</f>
        <v>1.3050025096202011E-2</v>
      </c>
      <c r="AD415" s="1">
        <f>(Table2[[#This Row],[Day High]]/Table2[[#This Row],[Close Price]])-1</f>
        <v>9.7440132122212919E-3</v>
      </c>
      <c r="AE415" s="1">
        <f>(Table2[[#This Row],[Close Price]]/Table2[[#This Row],[Current Week Low]])-1</f>
        <v>2.4834437086092009E-3</v>
      </c>
      <c r="AF415" s="1">
        <f>(Table2[[#This Row],[Current Week High]]/Table2[[#This Row],[Close Price]])-1</f>
        <v>3.9141205615194075E-2</v>
      </c>
      <c r="AG415" s="1">
        <f>(Table2[[#This Row],[Close Price]]/Table2[[#This Row],[Current Month Low]])-1</f>
        <v>2.4834437086092009E-3</v>
      </c>
      <c r="AH415" s="1">
        <f>(Table2[[#This Row],[Current Month High]]/Table2[[#This Row],[Close Price]])-1</f>
        <v>0.10850536746490502</v>
      </c>
      <c r="AI415">
        <v>28.516562650023999</v>
      </c>
      <c r="AJ415">
        <v>46.690140845070403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-0.17</v>
      </c>
      <c r="AM415" t="s">
        <v>3110</v>
      </c>
      <c r="AN415">
        <v>-7.94</v>
      </c>
      <c r="AO415" t="s">
        <v>3110</v>
      </c>
      <c r="AP415">
        <v>9.6223749689914997E-2</v>
      </c>
      <c r="AQ415">
        <f>(Table2[[#This Row],[Sharpe Ratio]]-AVERAGE(Table2[Sharpe Ratio]))/_xlfn.STDEV.P(Table2[Sharpe Ratio])</f>
        <v>0.37692418903227842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390</v>
      </c>
      <c r="AT415">
        <f>_xlfn.RANK.AVG(Table2[[#This Row],[6M Return vs Nifty Z-Score]],Table2[6M Return vs Nifty Z-Score])</f>
        <v>593</v>
      </c>
      <c r="AU415">
        <f>_xlfn.RANK.AVG(Table2[[#This Row],[Sharpe Ratio Z-Score]],Table2[Sharpe Ratio Z-Score])</f>
        <v>243</v>
      </c>
      <c r="AV415">
        <f>(Table2[[#This Row],[Rank 1Y]]+Table2[[#This Row],[Rank 6M]]+Table2[[#This Row],[Rank Sharpe]])/3</f>
        <v>408.66666666666669</v>
      </c>
    </row>
    <row r="416" spans="1:48" x14ac:dyDescent="0.3">
      <c r="A416" t="s">
        <v>898</v>
      </c>
      <c r="B416" t="s">
        <v>899</v>
      </c>
      <c r="C416" t="s">
        <v>3069</v>
      </c>
      <c r="D416" t="s">
        <v>54</v>
      </c>
      <c r="E416">
        <v>16295.01993504</v>
      </c>
      <c r="F416">
        <v>1557.6</v>
      </c>
      <c r="G416">
        <v>34.902366829779098</v>
      </c>
      <c r="H416">
        <f>(Table2[[#This Row],[1Y Return vs Nifty]]-AVERAGE(Table2[1Y Return vs Nifty]))/_xlfn.STDEV.P(Table2[1Y Return vs Nifty])</f>
        <v>1.5209670863594357E-2</v>
      </c>
      <c r="I416">
        <v>-10.1224324685178</v>
      </c>
      <c r="J416">
        <f>(Table2[[#This Row],[1M Return vs Nifty]]-AVERAGE(Table2[1M Return vs Nifty]))/_xlfn.STDEV.P(Table2[1M Return vs Nifty])</f>
        <v>-0.95087876548340677</v>
      </c>
      <c r="K416">
        <v>-1.2852915629720001</v>
      </c>
      <c r="L416">
        <f>(Table2[[#This Row],[6M Return vs Nifty]]-AVERAGE(Table2[6M Return vs Nifty]))/_xlfn.STDEV.P(Table2[6M Return vs Nifty])</f>
        <v>-0.26993338021058294</v>
      </c>
      <c r="M416">
        <v>-4.3936446710486798</v>
      </c>
      <c r="N416">
        <f>(Table2[[#This Row],[1W Return vs Nifty]]-AVERAGE(Table2[1W Return vs Nifty]))/_xlfn.STDEV.P(Table2[1W Return vs Nifty])</f>
        <v>-0.78561860865012789</v>
      </c>
      <c r="O416">
        <v>1600.08</v>
      </c>
      <c r="P416">
        <v>1592.8496903242899</v>
      </c>
      <c r="Q416">
        <v>1436.5892050311199</v>
      </c>
      <c r="R416">
        <v>41.397970090012201</v>
      </c>
      <c r="S416" s="1">
        <f>(Table2[[#This Row],[Close Price]]-Table2[[#This Row],[20D EMA]])/Table2[[#This Row],[20D EMA]]</f>
        <v>-2.6548672566371695E-2</v>
      </c>
      <c r="T416" s="1">
        <f>(Table2[[#This Row],[Close Price]]-Table2[[#This Row],[50D EMA]])/Table2[[#This Row],[50D EMA]]</f>
        <v>-2.2129953967667513E-2</v>
      </c>
      <c r="U416" s="1">
        <f>(Table2[[#This Row],[Close Price]]-Table2[[#This Row],[200D EMA]])/Table2[[#This Row],[200D EMA]]</f>
        <v>8.4234793457367368E-2</v>
      </c>
      <c r="V416">
        <v>0.50854815674423104</v>
      </c>
      <c r="W416">
        <v>1548.45</v>
      </c>
      <c r="X416">
        <v>1579.4</v>
      </c>
      <c r="Y416">
        <v>1472.7</v>
      </c>
      <c r="Z416">
        <v>1576.95</v>
      </c>
      <c r="AA416">
        <v>1472.7</v>
      </c>
      <c r="AB416">
        <v>1655.1</v>
      </c>
      <c r="AC416" s="1">
        <f>(Table2[[#This Row],[Close Price]]/Table2[[#This Row],[Day Low]])-1</f>
        <v>5.9091349413928906E-3</v>
      </c>
      <c r="AD416" s="1">
        <f>(Table2[[#This Row],[Day High]]/Table2[[#This Row],[Close Price]])-1</f>
        <v>1.3995891114535253E-2</v>
      </c>
      <c r="AE416" s="1">
        <f>(Table2[[#This Row],[Close Price]]/Table2[[#This Row],[Current Week Low]])-1</f>
        <v>5.7649215726216951E-2</v>
      </c>
      <c r="AF416" s="1">
        <f>(Table2[[#This Row],[Current Week High]]/Table2[[#This Row],[Close Price]])-1</f>
        <v>1.2422958397534822E-2</v>
      </c>
      <c r="AG416" s="1">
        <f>(Table2[[#This Row],[Close Price]]/Table2[[#This Row],[Current Month Low]])-1</f>
        <v>5.7649215726216951E-2</v>
      </c>
      <c r="AH416" s="1">
        <f>(Table2[[#This Row],[Current Month High]]/Table2[[#This Row],[Close Price]])-1</f>
        <v>6.259630200308175E-2</v>
      </c>
      <c r="AI416">
        <v>19.0956936215285</v>
      </c>
      <c r="AJ416">
        <v>67.829565024165305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-0.08</v>
      </c>
      <c r="AM416" t="s">
        <v>3110</v>
      </c>
      <c r="AN416">
        <v>-8.52</v>
      </c>
      <c r="AO416" t="s">
        <v>3110</v>
      </c>
      <c r="AQ416">
        <f>(Table2[[#This Row],[Sharpe Ratio]]-AVERAGE(Table2[Sharpe Ratio]))/_xlfn.STDEV.P(Table2[Sharpe Ratio])</f>
        <v>-0.71951127739723697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-2.7107323608777603</v>
      </c>
      <c r="AS416">
        <f>_xlfn.RANK.AVG(Table2[[#This Row],[1Y Return vs Nifty Z-Score]],Table2[1Y Return vs Nifty Z-Score])</f>
        <v>290</v>
      </c>
      <c r="AT416">
        <f>_xlfn.RANK.AVG(Table2[[#This Row],[6M Return vs Nifty Z-Score]],Table2[6M Return vs Nifty Z-Score])</f>
        <v>395</v>
      </c>
      <c r="AU416">
        <f>_xlfn.RANK.AVG(Table2[[#This Row],[Sharpe Ratio Z-Score]],Table2[Sharpe Ratio Z-Score])</f>
        <v>542.5</v>
      </c>
      <c r="AV416">
        <f>(Table2[[#This Row],[Rank 1Y]]+Table2[[#This Row],[Rank 6M]]+Table2[[#This Row],[Rank Sharpe]])/3</f>
        <v>409.16666666666669</v>
      </c>
    </row>
    <row r="417" spans="1:48" x14ac:dyDescent="0.3">
      <c r="A417" t="s">
        <v>350</v>
      </c>
      <c r="B417" t="s">
        <v>351</v>
      </c>
      <c r="C417" t="s">
        <v>3069</v>
      </c>
      <c r="D417" t="s">
        <v>54</v>
      </c>
      <c r="E417">
        <v>68264.441099999996</v>
      </c>
      <c r="F417">
        <v>5709.4</v>
      </c>
      <c r="G417">
        <v>25.253886596879902</v>
      </c>
      <c r="H417">
        <f>(Table2[[#This Row],[1Y Return vs Nifty]]-AVERAGE(Table2[1Y Return vs Nifty]))/_xlfn.STDEV.P(Table2[1Y Return vs Nifty])</f>
        <v>-0.13039803568067784</v>
      </c>
      <c r="I417">
        <v>8.5715614400149498</v>
      </c>
      <c r="J417">
        <f>(Table2[[#This Row],[1M Return vs Nifty]]-AVERAGE(Table2[1M Return vs Nifty]))/_xlfn.STDEV.P(Table2[1M Return vs Nifty])</f>
        <v>0.81696808104154239</v>
      </c>
      <c r="K417">
        <v>-4.7760750556524698</v>
      </c>
      <c r="L417">
        <f>(Table2[[#This Row],[6M Return vs Nifty]]-AVERAGE(Table2[6M Return vs Nifty]))/_xlfn.STDEV.P(Table2[6M Return vs Nifty])</f>
        <v>-0.38672565482300181</v>
      </c>
      <c r="M417">
        <v>5.1104413091330798</v>
      </c>
      <c r="N417">
        <f>(Table2[[#This Row],[1W Return vs Nifty]]-AVERAGE(Table2[1W Return vs Nifty]))/_xlfn.STDEV.P(Table2[1W Return vs Nifty])</f>
        <v>1.0155819047103702</v>
      </c>
      <c r="O417">
        <v>5413.74</v>
      </c>
      <c r="P417">
        <v>5237.9792574749399</v>
      </c>
      <c r="Q417">
        <v>4854.1133605571104</v>
      </c>
      <c r="R417">
        <v>74.127558255387996</v>
      </c>
      <c r="S417" s="1">
        <f>(Table2[[#This Row],[Close Price]]-Table2[[#This Row],[20D EMA]])/Table2[[#This Row],[20D EMA]]</f>
        <v>5.4612892381237343E-2</v>
      </c>
      <c r="T417" s="1">
        <f>(Table2[[#This Row],[Close Price]]-Table2[[#This Row],[50D EMA]])/Table2[[#This Row],[50D EMA]]</f>
        <v>9.000049816010848E-2</v>
      </c>
      <c r="U417" s="1">
        <f>(Table2[[#This Row],[Close Price]]-Table2[[#This Row],[200D EMA]])/Table2[[#This Row],[200D EMA]]</f>
        <v>0.1761983241661928</v>
      </c>
      <c r="V417">
        <v>1.2909414899425</v>
      </c>
      <c r="W417">
        <v>5677.6</v>
      </c>
      <c r="X417">
        <v>5816.85</v>
      </c>
      <c r="Y417">
        <v>5656.95</v>
      </c>
      <c r="Z417">
        <v>5850</v>
      </c>
      <c r="AA417">
        <v>5164.75</v>
      </c>
      <c r="AB417">
        <v>5850</v>
      </c>
      <c r="AC417" s="1">
        <f>(Table2[[#This Row],[Close Price]]/Table2[[#This Row],[Day Low]])-1</f>
        <v>5.6009581513314366E-3</v>
      </c>
      <c r="AD417" s="1">
        <f>(Table2[[#This Row],[Day High]]/Table2[[#This Row],[Close Price]])-1</f>
        <v>1.8819840964024337E-2</v>
      </c>
      <c r="AE417" s="1">
        <f>(Table2[[#This Row],[Close Price]]/Table2[[#This Row],[Current Week Low]])-1</f>
        <v>9.2717807298985377E-3</v>
      </c>
      <c r="AF417" s="1">
        <f>(Table2[[#This Row],[Current Week High]]/Table2[[#This Row],[Close Price]])-1</f>
        <v>2.4626055277262138E-2</v>
      </c>
      <c r="AG417" s="1">
        <f>(Table2[[#This Row],[Close Price]]/Table2[[#This Row],[Current Month Low]])-1</f>
        <v>0.10545524952805074</v>
      </c>
      <c r="AH417" s="1">
        <f>(Table2[[#This Row],[Current Month High]]/Table2[[#This Row],[Close Price]])-1</f>
        <v>2.4626055277262138E-2</v>
      </c>
      <c r="AI417">
        <v>2.36489146696763</v>
      </c>
      <c r="AJ417">
        <v>65.791993037423794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-0.1</v>
      </c>
      <c r="AM417" t="s">
        <v>3110</v>
      </c>
      <c r="AN417">
        <v>7.93</v>
      </c>
      <c r="AO417" t="s">
        <v>3111</v>
      </c>
      <c r="AP417">
        <v>2.0912411644609E-2</v>
      </c>
      <c r="AQ417">
        <f>(Table2[[#This Row],[Sharpe Ratio]]-AVERAGE(Table2[Sharpe Ratio]))/_xlfn.STDEV.P(Table2[Sharpe Ratio])</f>
        <v>-0.48122177101640168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0.83420452423183133</v>
      </c>
      <c r="AS417">
        <f>_xlfn.RANK.AVG(Table2[[#This Row],[1Y Return vs Nifty Z-Score]],Table2[1Y Return vs Nifty Z-Score])</f>
        <v>328</v>
      </c>
      <c r="AT417">
        <f>_xlfn.RANK.AVG(Table2[[#This Row],[6M Return vs Nifty Z-Score]],Table2[6M Return vs Nifty Z-Score])</f>
        <v>437</v>
      </c>
      <c r="AU417">
        <f>_xlfn.RANK.AVG(Table2[[#This Row],[Sharpe Ratio Z-Score]],Table2[Sharpe Ratio Z-Score])</f>
        <v>466</v>
      </c>
      <c r="AV417">
        <f>(Table2[[#This Row],[Rank 1Y]]+Table2[[#This Row],[Rank 6M]]+Table2[[#This Row],[Rank Sharpe]])/3</f>
        <v>410.33333333333331</v>
      </c>
    </row>
    <row r="418" spans="1:48" x14ac:dyDescent="0.3">
      <c r="A418" t="s">
        <v>804</v>
      </c>
      <c r="B418" t="s">
        <v>805</v>
      </c>
      <c r="C418" t="s">
        <v>3076</v>
      </c>
      <c r="D418" t="s">
        <v>257</v>
      </c>
      <c r="E418">
        <v>19339.260775639999</v>
      </c>
      <c r="F418">
        <v>611.65</v>
      </c>
      <c r="G418">
        <v>2.07487042122135</v>
      </c>
      <c r="H418">
        <f>(Table2[[#This Row],[1Y Return vs Nifty]]-AVERAGE(Table2[1Y Return vs Nifty]))/_xlfn.STDEV.P(Table2[1Y Return vs Nifty])</f>
        <v>-0.48019855387856702</v>
      </c>
      <c r="I418">
        <v>-12.614922114045701</v>
      </c>
      <c r="J418">
        <f>(Table2[[#This Row],[1M Return vs Nifty]]-AVERAGE(Table2[1M Return vs Nifty]))/_xlfn.STDEV.P(Table2[1M Return vs Nifty])</f>
        <v>-1.1865876237082584</v>
      </c>
      <c r="K418">
        <v>-12.894804362206401</v>
      </c>
      <c r="L418">
        <f>(Table2[[#This Row],[6M Return vs Nifty]]-AVERAGE(Table2[6M Return vs Nifty]))/_xlfn.STDEV.P(Table2[6M Return vs Nifty])</f>
        <v>-0.65835661236108767</v>
      </c>
      <c r="M418">
        <v>-6.9624984365380502</v>
      </c>
      <c r="N418">
        <f>(Table2[[#This Row],[1W Return vs Nifty]]-AVERAGE(Table2[1W Return vs Nifty]))/_xlfn.STDEV.P(Table2[1W Return vs Nifty])</f>
        <v>-1.2724640276410675</v>
      </c>
      <c r="O418">
        <v>663.81</v>
      </c>
      <c r="P418">
        <v>674.33358785991402</v>
      </c>
      <c r="Q418">
        <v>619.92887680141405</v>
      </c>
      <c r="R418">
        <v>19.302478388028799</v>
      </c>
      <c r="S418" s="1">
        <f>(Table2[[#This Row],[Close Price]]-Table2[[#This Row],[20D EMA]])/Table2[[#This Row],[20D EMA]]</f>
        <v>-7.8576701164489796E-2</v>
      </c>
      <c r="T418" s="1">
        <f>(Table2[[#This Row],[Close Price]]-Table2[[#This Row],[50D EMA]])/Table2[[#This Row],[50D EMA]]</f>
        <v>-9.2956348294689906E-2</v>
      </c>
      <c r="U418" s="1">
        <f>(Table2[[#This Row],[Close Price]]-Table2[[#This Row],[200D EMA]])/Table2[[#This Row],[200D EMA]]</f>
        <v>-1.3354559065113689E-2</v>
      </c>
      <c r="V418">
        <v>0.669970870618807</v>
      </c>
      <c r="W418">
        <v>591.54999999999995</v>
      </c>
      <c r="X418">
        <v>613.9</v>
      </c>
      <c r="Y418">
        <v>608.45000000000005</v>
      </c>
      <c r="Z418">
        <v>631.70000000000005</v>
      </c>
      <c r="AA418">
        <v>608.45000000000005</v>
      </c>
      <c r="AB418">
        <v>738</v>
      </c>
      <c r="AC418" s="1">
        <f>(Table2[[#This Row],[Close Price]]/Table2[[#This Row],[Day Low]])-1</f>
        <v>3.3978530977939458E-2</v>
      </c>
      <c r="AD418" s="1">
        <f>(Table2[[#This Row],[Day High]]/Table2[[#This Row],[Close Price]])-1</f>
        <v>3.6785743480749478E-3</v>
      </c>
      <c r="AE418" s="1">
        <f>(Table2[[#This Row],[Close Price]]/Table2[[#This Row],[Current Week Low]])-1</f>
        <v>5.2592653463718886E-3</v>
      </c>
      <c r="AF418" s="1">
        <f>(Table2[[#This Row],[Current Week High]]/Table2[[#This Row],[Close Price]])-1</f>
        <v>3.2780184746178387E-2</v>
      </c>
      <c r="AG418" s="1">
        <f>(Table2[[#This Row],[Close Price]]/Table2[[#This Row],[Current Month Low]])-1</f>
        <v>5.2592653463718886E-3</v>
      </c>
      <c r="AH418" s="1">
        <f>(Table2[[#This Row],[Current Month High]]/Table2[[#This Row],[Close Price]])-1</f>
        <v>0.20657238616856044</v>
      </c>
      <c r="AI418">
        <v>28.6346804057317</v>
      </c>
      <c r="AJ418">
        <v>34.146868250539903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-0.08</v>
      </c>
      <c r="AM418" t="s">
        <v>3110</v>
      </c>
      <c r="AN418">
        <v>-13.3</v>
      </c>
      <c r="AO418" t="s">
        <v>3110</v>
      </c>
      <c r="AP418">
        <v>0.102025062576483</v>
      </c>
      <c r="AQ418">
        <f>(Table2[[#This Row],[Sharpe Ratio]]-AVERAGE(Table2[Sharpe Ratio]))/_xlfn.STDEV.P(Table2[Sharpe Ratio])</f>
        <v>0.44302808979675262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472</v>
      </c>
      <c r="AT418">
        <f>_xlfn.RANK.AVG(Table2[[#This Row],[6M Return vs Nifty Z-Score]],Table2[6M Return vs Nifty Z-Score])</f>
        <v>533</v>
      </c>
      <c r="AU418">
        <f>_xlfn.RANK.AVG(Table2[[#This Row],[Sharpe Ratio Z-Score]],Table2[Sharpe Ratio Z-Score])</f>
        <v>226</v>
      </c>
      <c r="AV418">
        <f>(Table2[[#This Row],[Rank 1Y]]+Table2[[#This Row],[Rank 6M]]+Table2[[#This Row],[Rank Sharpe]])/3</f>
        <v>410.33333333333331</v>
      </c>
    </row>
    <row r="419" spans="1:48" x14ac:dyDescent="0.3">
      <c r="A419" t="s">
        <v>1148</v>
      </c>
      <c r="B419" t="s">
        <v>1149</v>
      </c>
      <c r="C419" t="s">
        <v>3070</v>
      </c>
      <c r="D419" t="s">
        <v>393</v>
      </c>
      <c r="E419">
        <v>10405.48003339</v>
      </c>
      <c r="F419">
        <v>399.1</v>
      </c>
      <c r="G419">
        <v>26.2932808507103</v>
      </c>
      <c r="H419">
        <f>(Table2[[#This Row],[1Y Return vs Nifty]]-AVERAGE(Table2[1Y Return vs Nifty]))/_xlfn.STDEV.P(Table2[1Y Return vs Nifty])</f>
        <v>-0.11471226861246224</v>
      </c>
      <c r="I419">
        <v>-11.944177032197899</v>
      </c>
      <c r="J419">
        <f>(Table2[[#This Row],[1M Return vs Nifty]]-AVERAGE(Table2[1M Return vs Nifty]))/_xlfn.STDEV.P(Table2[1M Return vs Nifty])</f>
        <v>-1.1231568456964225</v>
      </c>
      <c r="K419">
        <v>-27.365231470574599</v>
      </c>
      <c r="L419">
        <f>(Table2[[#This Row],[6M Return vs Nifty]]-AVERAGE(Table2[6M Return vs Nifty]))/_xlfn.STDEV.P(Table2[6M Return vs Nifty])</f>
        <v>-1.1424983817212384</v>
      </c>
      <c r="M419">
        <v>-6.10324265976306</v>
      </c>
      <c r="N419">
        <f>(Table2[[#This Row],[1W Return vs Nifty]]-AVERAGE(Table2[1W Return vs Nifty]))/_xlfn.STDEV.P(Table2[1W Return vs Nifty])</f>
        <v>-1.1096191260416517</v>
      </c>
      <c r="O419">
        <v>423.9</v>
      </c>
      <c r="P419">
        <v>427.62975004737598</v>
      </c>
      <c r="Q419">
        <v>397.61262425731002</v>
      </c>
      <c r="R419">
        <v>29.909177012496201</v>
      </c>
      <c r="S419" s="1">
        <f>(Table2[[#This Row],[Close Price]]-Table2[[#This Row],[20D EMA]])/Table2[[#This Row],[20D EMA]]</f>
        <v>-5.8504364236848211E-2</v>
      </c>
      <c r="T419" s="1">
        <f>(Table2[[#This Row],[Close Price]]-Table2[[#This Row],[50D EMA]])/Table2[[#This Row],[50D EMA]]</f>
        <v>-6.6716008519555101E-2</v>
      </c>
      <c r="U419" s="1">
        <f>(Table2[[#This Row],[Close Price]]-Table2[[#This Row],[200D EMA]])/Table2[[#This Row],[200D EMA]]</f>
        <v>3.7407658910937119E-3</v>
      </c>
      <c r="V419">
        <v>0.678036320875679</v>
      </c>
      <c r="W419">
        <v>389.45</v>
      </c>
      <c r="X419">
        <v>401.6</v>
      </c>
      <c r="Y419">
        <v>395</v>
      </c>
      <c r="Z419">
        <v>414.6</v>
      </c>
      <c r="AA419">
        <v>395</v>
      </c>
      <c r="AB419">
        <v>448.25</v>
      </c>
      <c r="AC419" s="1">
        <f>(Table2[[#This Row],[Close Price]]/Table2[[#This Row],[Day Low]])-1</f>
        <v>2.4778533829759919E-2</v>
      </c>
      <c r="AD419" s="1">
        <f>(Table2[[#This Row],[Day High]]/Table2[[#This Row],[Close Price]])-1</f>
        <v>6.2640942119769338E-3</v>
      </c>
      <c r="AE419" s="1">
        <f>(Table2[[#This Row],[Close Price]]/Table2[[#This Row],[Current Week Low]])-1</f>
        <v>1.0379746835443182E-2</v>
      </c>
      <c r="AF419" s="1">
        <f>(Table2[[#This Row],[Current Week High]]/Table2[[#This Row],[Close Price]])-1</f>
        <v>3.8837384114257079E-2</v>
      </c>
      <c r="AG419" s="1">
        <f>(Table2[[#This Row],[Close Price]]/Table2[[#This Row],[Current Month Low]])-1</f>
        <v>1.0379746835443182E-2</v>
      </c>
      <c r="AH419" s="1">
        <f>(Table2[[#This Row],[Current Month High]]/Table2[[#This Row],[Close Price]])-1</f>
        <v>0.1231520922074667</v>
      </c>
      <c r="AI419">
        <v>37.644427879239601</v>
      </c>
      <c r="AJ419">
        <v>63.597560975609703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-0.09</v>
      </c>
      <c r="AM419" t="s">
        <v>3110</v>
      </c>
      <c r="AN419">
        <v>-10.16</v>
      </c>
      <c r="AO419" t="s">
        <v>3110</v>
      </c>
      <c r="AP419">
        <v>9.9885804996790006E-2</v>
      </c>
      <c r="AQ419">
        <f>(Table2[[#This Row],[Sharpe Ratio]]-AVERAGE(Table2[Sharpe Ratio]))/_xlfn.STDEV.P(Table2[Sharpe Ratio])</f>
        <v>0.41865200915385292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322</v>
      </c>
      <c r="AT419">
        <f>_xlfn.RANK.AVG(Table2[[#This Row],[6M Return vs Nifty Z-Score]],Table2[6M Return vs Nifty Z-Score])</f>
        <v>682</v>
      </c>
      <c r="AU419">
        <f>_xlfn.RANK.AVG(Table2[[#This Row],[Sharpe Ratio Z-Score]],Table2[Sharpe Ratio Z-Score])</f>
        <v>230</v>
      </c>
      <c r="AV419">
        <f>(Table2[[#This Row],[Rank 1Y]]+Table2[[#This Row],[Rank 6M]]+Table2[[#This Row],[Rank Sharpe]])/3</f>
        <v>411.33333333333331</v>
      </c>
    </row>
    <row r="420" spans="1:48" x14ac:dyDescent="0.3">
      <c r="A420" t="s">
        <v>414</v>
      </c>
      <c r="B420" t="s">
        <v>415</v>
      </c>
      <c r="C420" t="s">
        <v>3065</v>
      </c>
      <c r="D420" t="s">
        <v>416</v>
      </c>
      <c r="E420">
        <v>54086.9032031159</v>
      </c>
      <c r="F420">
        <v>207.69</v>
      </c>
      <c r="G420">
        <v>-8.92518536141535</v>
      </c>
      <c r="H420">
        <f>(Table2[[#This Row],[1Y Return vs Nifty]]-AVERAGE(Table2[1Y Return vs Nifty]))/_xlfn.STDEV.P(Table2[1Y Return vs Nifty])</f>
        <v>-0.64620323603642316</v>
      </c>
      <c r="I420">
        <v>-5.2587778663977902</v>
      </c>
      <c r="J420">
        <f>(Table2[[#This Row],[1M Return vs Nifty]]-AVERAGE(Table2[1M Return vs Nifty]))/_xlfn.STDEV.P(Table2[1M Return vs Nifty])</f>
        <v>-0.49093443828322364</v>
      </c>
      <c r="K420">
        <v>2.7173919600317702</v>
      </c>
      <c r="L420">
        <f>(Table2[[#This Row],[6M Return vs Nifty]]-AVERAGE(Table2[6M Return vs Nifty]))/_xlfn.STDEV.P(Table2[6M Return vs Nifty])</f>
        <v>-0.13601430038638723</v>
      </c>
      <c r="M420">
        <v>0.99045687180002995</v>
      </c>
      <c r="N420">
        <f>(Table2[[#This Row],[1W Return vs Nifty]]-AVERAGE(Table2[1W Return vs Nifty]))/_xlfn.STDEV.P(Table2[1W Return vs Nifty])</f>
        <v>0.23476846309842561</v>
      </c>
      <c r="O420">
        <v>216.24</v>
      </c>
      <c r="P420">
        <v>221.01799626587501</v>
      </c>
      <c r="Q420">
        <v>202.801919264578</v>
      </c>
      <c r="R420">
        <v>35.380227132122499</v>
      </c>
      <c r="S420" s="1">
        <f>(Table2[[#This Row],[Close Price]]-Table2[[#This Row],[20D EMA]])/Table2[[#This Row],[20D EMA]]</f>
        <v>-3.9539400665926802E-2</v>
      </c>
      <c r="T420" s="1">
        <f>(Table2[[#This Row],[Close Price]]-Table2[[#This Row],[50D EMA]])/Table2[[#This Row],[50D EMA]]</f>
        <v>-6.0302764892692345E-2</v>
      </c>
      <c r="U420" s="1">
        <f>(Table2[[#This Row],[Close Price]]-Table2[[#This Row],[200D EMA]])/Table2[[#This Row],[200D EMA]]</f>
        <v>2.4102734102062123E-2</v>
      </c>
      <c r="V420">
        <v>0.93334958067076501</v>
      </c>
      <c r="W420">
        <v>206.11</v>
      </c>
      <c r="X420">
        <v>210.35</v>
      </c>
      <c r="Y420">
        <v>206.4</v>
      </c>
      <c r="Z420">
        <v>214.52</v>
      </c>
      <c r="AA420">
        <v>200.05</v>
      </c>
      <c r="AB420">
        <v>229.4</v>
      </c>
      <c r="AC420" s="1">
        <f>(Table2[[#This Row],[Close Price]]/Table2[[#This Row],[Day Low]])-1</f>
        <v>7.6658095191886044E-3</v>
      </c>
      <c r="AD420" s="1">
        <f>(Table2[[#This Row],[Day High]]/Table2[[#This Row],[Close Price]])-1</f>
        <v>1.2807549713515387E-2</v>
      </c>
      <c r="AE420" s="1">
        <f>(Table2[[#This Row],[Close Price]]/Table2[[#This Row],[Current Week Low]])-1</f>
        <v>6.2499999999998668E-3</v>
      </c>
      <c r="AF420" s="1">
        <f>(Table2[[#This Row],[Current Week High]]/Table2[[#This Row],[Close Price]])-1</f>
        <v>3.2885550580191714E-2</v>
      </c>
      <c r="AG420" s="1">
        <f>(Table2[[#This Row],[Close Price]]/Table2[[#This Row],[Current Month Low]])-1</f>
        <v>3.8190452386903218E-2</v>
      </c>
      <c r="AH420" s="1">
        <f>(Table2[[#This Row],[Current Month High]]/Table2[[#This Row],[Close Price]])-1</f>
        <v>0.10453079108286389</v>
      </c>
      <c r="AI420">
        <v>16.139046991862202</v>
      </c>
      <c r="AJ420">
        <v>37.154838709677399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-0.12</v>
      </c>
      <c r="AM420" t="s">
        <v>3110</v>
      </c>
      <c r="AN420">
        <v>-7.04</v>
      </c>
      <c r="AO420" t="s">
        <v>3110</v>
      </c>
      <c r="AP420">
        <v>6.8035413204577996E-2</v>
      </c>
      <c r="AQ420">
        <f>(Table2[[#This Row],[Sharpe Ratio]]-AVERAGE(Table2[Sharpe Ratio]))/_xlfn.STDEV.P(Table2[Sharpe Ratio])</f>
        <v>5.5728102185001217E-2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554</v>
      </c>
      <c r="AT420">
        <f>_xlfn.RANK.AVG(Table2[[#This Row],[6M Return vs Nifty Z-Score]],Table2[6M Return vs Nifty Z-Score])</f>
        <v>352</v>
      </c>
      <c r="AU420">
        <f>_xlfn.RANK.AVG(Table2[[#This Row],[Sharpe Ratio Z-Score]],Table2[Sharpe Ratio Z-Score])</f>
        <v>332</v>
      </c>
      <c r="AV420">
        <f>(Table2[[#This Row],[Rank 1Y]]+Table2[[#This Row],[Rank 6M]]+Table2[[#This Row],[Rank Sharpe]])/3</f>
        <v>412.66666666666669</v>
      </c>
    </row>
    <row r="421" spans="1:48" x14ac:dyDescent="0.3">
      <c r="A421" t="s">
        <v>959</v>
      </c>
      <c r="B421" t="s">
        <v>960</v>
      </c>
      <c r="C421" t="s">
        <v>3070</v>
      </c>
      <c r="D421" t="s">
        <v>212</v>
      </c>
      <c r="E421">
        <v>14984.063346839999</v>
      </c>
      <c r="F421">
        <v>616.4</v>
      </c>
      <c r="G421">
        <v>-4.4070310839667401</v>
      </c>
      <c r="H421">
        <f>(Table2[[#This Row],[1Y Return vs Nifty]]-AVERAGE(Table2[1Y Return vs Nifty]))/_xlfn.STDEV.P(Table2[1Y Return vs Nifty])</f>
        <v>-0.57801860319556753</v>
      </c>
      <c r="I421">
        <v>-2.8558725639043998</v>
      </c>
      <c r="J421">
        <f>(Table2[[#This Row],[1M Return vs Nifty]]-AVERAGE(Table2[1M Return vs Nifty]))/_xlfn.STDEV.P(Table2[1M Return vs Nifty])</f>
        <v>-0.26369735977042591</v>
      </c>
      <c r="K421">
        <v>2.7535959721665799</v>
      </c>
      <c r="L421">
        <f>(Table2[[#This Row],[6M Return vs Nifty]]-AVERAGE(Table2[6M Return vs Nifty]))/_xlfn.STDEV.P(Table2[6M Return vs Nifty])</f>
        <v>-0.13480301101934794</v>
      </c>
      <c r="M421">
        <v>2.40339374983472</v>
      </c>
      <c r="N421">
        <f>(Table2[[#This Row],[1W Return vs Nifty]]-AVERAGE(Table2[1W Return vs Nifty]))/_xlfn.STDEV.P(Table2[1W Return vs Nifty])</f>
        <v>0.50254619947086032</v>
      </c>
      <c r="O421">
        <v>646.62</v>
      </c>
      <c r="P421">
        <v>645.00124079725504</v>
      </c>
      <c r="Q421">
        <v>597.20218803809098</v>
      </c>
      <c r="R421">
        <v>32.506983416145303</v>
      </c>
      <c r="S421" s="1">
        <f>(Table2[[#This Row],[Close Price]]-Table2[[#This Row],[20D EMA]])/Table2[[#This Row],[20D EMA]]</f>
        <v>-4.6735331415669212E-2</v>
      </c>
      <c r="T421" s="1">
        <f>(Table2[[#This Row],[Close Price]]-Table2[[#This Row],[50D EMA]])/Table2[[#This Row],[50D EMA]]</f>
        <v>-4.4342923684770649E-2</v>
      </c>
      <c r="U421" s="1">
        <f>(Table2[[#This Row],[Close Price]]-Table2[[#This Row],[200D EMA]])/Table2[[#This Row],[200D EMA]]</f>
        <v>3.2146251883264219E-2</v>
      </c>
      <c r="V421">
        <v>0.53330870702413202</v>
      </c>
      <c r="W421">
        <v>607.95000000000005</v>
      </c>
      <c r="X421">
        <v>622</v>
      </c>
      <c r="Y421">
        <v>615.6</v>
      </c>
      <c r="Z421">
        <v>640</v>
      </c>
      <c r="AA421">
        <v>606.29999999999995</v>
      </c>
      <c r="AB421">
        <v>678</v>
      </c>
      <c r="AC421" s="1">
        <f>(Table2[[#This Row],[Close Price]]/Table2[[#This Row],[Day Low]])-1</f>
        <v>1.3899169339583795E-2</v>
      </c>
      <c r="AD421" s="1">
        <f>(Table2[[#This Row],[Day High]]/Table2[[#This Row],[Close Price]])-1</f>
        <v>9.0850097339389979E-3</v>
      </c>
      <c r="AE421" s="1">
        <f>(Table2[[#This Row],[Close Price]]/Table2[[#This Row],[Current Week Low]])-1</f>
        <v>1.2995451591941709E-3</v>
      </c>
      <c r="AF421" s="1">
        <f>(Table2[[#This Row],[Current Week High]]/Table2[[#This Row],[Close Price]])-1</f>
        <v>3.8286826735885793E-2</v>
      </c>
      <c r="AG421" s="1">
        <f>(Table2[[#This Row],[Close Price]]/Table2[[#This Row],[Current Month Low]])-1</f>
        <v>1.6658419924129975E-2</v>
      </c>
      <c r="AH421" s="1">
        <f>(Table2[[#This Row],[Current Month High]]/Table2[[#This Row],[Close Price]])-1</f>
        <v>9.9935107073328977E-2</v>
      </c>
      <c r="AI421">
        <v>14.231469029348901</v>
      </c>
      <c r="AJ421">
        <v>28.569975589910399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</v>
      </c>
      <c r="AM421" t="s">
        <v>3112</v>
      </c>
      <c r="AN421">
        <v>-9.68</v>
      </c>
      <c r="AO421" t="s">
        <v>3110</v>
      </c>
      <c r="AP421">
        <v>5.6323035604316E-2</v>
      </c>
      <c r="AQ421">
        <f>(Table2[[#This Row],[Sharpe Ratio]]-AVERAGE(Table2[Sharpe Ratio]))/_xlfn.STDEV.P(Table2[Sharpe Ratio])</f>
        <v>-7.773028245003237E-2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-0.55170305696451327</v>
      </c>
      <c r="AS421">
        <f>_xlfn.RANK.AVG(Table2[[#This Row],[1Y Return vs Nifty Z-Score]],Table2[1Y Return vs Nifty Z-Score])</f>
        <v>520</v>
      </c>
      <c r="AT421">
        <f>_xlfn.RANK.AVG(Table2[[#This Row],[6M Return vs Nifty Z-Score]],Table2[6M Return vs Nifty Z-Score])</f>
        <v>351</v>
      </c>
      <c r="AU421">
        <f>_xlfn.RANK.AVG(Table2[[#This Row],[Sharpe Ratio Z-Score]],Table2[Sharpe Ratio Z-Score])</f>
        <v>369</v>
      </c>
      <c r="AV421">
        <f>(Table2[[#This Row],[Rank 1Y]]+Table2[[#This Row],[Rank 6M]]+Table2[[#This Row],[Rank Sharpe]])/3</f>
        <v>413.33333333333331</v>
      </c>
    </row>
    <row r="422" spans="1:48" x14ac:dyDescent="0.3">
      <c r="A422" t="s">
        <v>1463</v>
      </c>
      <c r="B422" t="s">
        <v>1464</v>
      </c>
      <c r="C422" t="s">
        <v>3068</v>
      </c>
      <c r="D422" t="s">
        <v>46</v>
      </c>
      <c r="E422">
        <v>6891.1500176099998</v>
      </c>
      <c r="F422">
        <v>185.62</v>
      </c>
      <c r="G422">
        <v>4.7924722221719502</v>
      </c>
      <c r="H422">
        <f>(Table2[[#This Row],[1Y Return vs Nifty]]-AVERAGE(Table2[1Y Return vs Nifty]))/_xlfn.STDEV.P(Table2[1Y Return vs Nifty])</f>
        <v>-0.43918652338409198</v>
      </c>
      <c r="I422">
        <v>-2.4207711611146698</v>
      </c>
      <c r="J422">
        <f>(Table2[[#This Row],[1M Return vs Nifty]]-AVERAGE(Table2[1M Return vs Nifty]))/_xlfn.STDEV.P(Table2[1M Return vs Nifty])</f>
        <v>-0.2225508478691188</v>
      </c>
      <c r="K422">
        <v>-25.426946094473301</v>
      </c>
      <c r="L422">
        <f>(Table2[[#This Row],[6M Return vs Nifty]]-AVERAGE(Table2[6M Return vs Nifty]))/_xlfn.STDEV.P(Table2[6M Return vs Nifty])</f>
        <v>-1.0776485397308861</v>
      </c>
      <c r="M422">
        <v>5.2909362345733901E-2</v>
      </c>
      <c r="N422">
        <f>(Table2[[#This Row],[1W Return vs Nifty]]-AVERAGE(Table2[1W Return vs Nifty]))/_xlfn.STDEV.P(Table2[1W Return vs Nifty])</f>
        <v>5.70858265092479E-2</v>
      </c>
      <c r="O422">
        <v>192.76</v>
      </c>
      <c r="P422">
        <v>196.688619835206</v>
      </c>
      <c r="Q422">
        <v>189.60342314914399</v>
      </c>
      <c r="R422">
        <v>40.772097365708802</v>
      </c>
      <c r="S422" s="1">
        <f>(Table2[[#This Row],[Close Price]]-Table2[[#This Row],[20D EMA]])/Table2[[#This Row],[20D EMA]]</f>
        <v>-3.7040879850591339E-2</v>
      </c>
      <c r="T422" s="1">
        <f>(Table2[[#This Row],[Close Price]]-Table2[[#This Row],[50D EMA]])/Table2[[#This Row],[50D EMA]]</f>
        <v>-5.6274836055485819E-2</v>
      </c>
      <c r="U422" s="1">
        <f>(Table2[[#This Row],[Close Price]]-Table2[[#This Row],[200D EMA]])/Table2[[#This Row],[200D EMA]]</f>
        <v>-2.1009236452501107E-2</v>
      </c>
      <c r="V422">
        <v>1.09983847866686</v>
      </c>
      <c r="W422">
        <v>182.82</v>
      </c>
      <c r="X422">
        <v>188</v>
      </c>
      <c r="Y422">
        <v>185</v>
      </c>
      <c r="Z422">
        <v>192.2</v>
      </c>
      <c r="AA422">
        <v>178</v>
      </c>
      <c r="AB422">
        <v>204.4</v>
      </c>
      <c r="AC422" s="1">
        <f>(Table2[[#This Row],[Close Price]]/Table2[[#This Row],[Day Low]])-1</f>
        <v>1.5315610983481109E-2</v>
      </c>
      <c r="AD422" s="1">
        <f>(Table2[[#This Row],[Day High]]/Table2[[#This Row],[Close Price]])-1</f>
        <v>1.2821894192436067E-2</v>
      </c>
      <c r="AE422" s="1">
        <f>(Table2[[#This Row],[Close Price]]/Table2[[#This Row],[Current Week Low]])-1</f>
        <v>3.3513513513514503E-3</v>
      </c>
      <c r="AF422" s="1">
        <f>(Table2[[#This Row],[Current Week High]]/Table2[[#This Row],[Close Price]])-1</f>
        <v>3.5448766296735101E-2</v>
      </c>
      <c r="AG422" s="1">
        <f>(Table2[[#This Row],[Close Price]]/Table2[[#This Row],[Current Month Low]])-1</f>
        <v>4.2808988764045042E-2</v>
      </c>
      <c r="AH422" s="1">
        <f>(Table2[[#This Row],[Current Month High]]/Table2[[#This Row],[Close Price]])-1</f>
        <v>0.10117444240922313</v>
      </c>
      <c r="AI422">
        <v>31.328030342938401</v>
      </c>
      <c r="AJ422">
        <v>43.105917828872897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-0.1</v>
      </c>
      <c r="AM422" t="s">
        <v>3110</v>
      </c>
      <c r="AN422">
        <v>-12.83</v>
      </c>
      <c r="AO422" t="s">
        <v>3110</v>
      </c>
      <c r="AP422">
        <v>0.152305849057465</v>
      </c>
      <c r="AQ422">
        <f>(Table2[[#This Row],[Sharpe Ratio]]-AVERAGE(Table2[Sharpe Ratio]))/_xlfn.STDEV.P(Table2[Sharpe Ratio])</f>
        <v>1.0159598010985456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456</v>
      </c>
      <c r="AT422">
        <f>_xlfn.RANK.AVG(Table2[[#This Row],[6M Return vs Nifty Z-Score]],Table2[6M Return vs Nifty Z-Score])</f>
        <v>673</v>
      </c>
      <c r="AU422">
        <f>_xlfn.RANK.AVG(Table2[[#This Row],[Sharpe Ratio Z-Score]],Table2[Sharpe Ratio Z-Score])</f>
        <v>111</v>
      </c>
      <c r="AV422">
        <f>(Table2[[#This Row],[Rank 1Y]]+Table2[[#This Row],[Rank 6M]]+Table2[[#This Row],[Rank Sharpe]])/3</f>
        <v>413.33333333333331</v>
      </c>
    </row>
    <row r="423" spans="1:48" x14ac:dyDescent="0.3">
      <c r="A423" t="s">
        <v>300</v>
      </c>
      <c r="B423" t="s">
        <v>301</v>
      </c>
      <c r="C423" t="s">
        <v>3065</v>
      </c>
      <c r="D423" t="s">
        <v>34</v>
      </c>
      <c r="E423">
        <v>91122.402570000006</v>
      </c>
      <c r="F423">
        <v>119.37</v>
      </c>
      <c r="G423">
        <v>6.5374718430455898</v>
      </c>
      <c r="H423">
        <f>(Table2[[#This Row],[1Y Return vs Nifty]]-AVERAGE(Table2[1Y Return vs Nifty]))/_xlfn.STDEV.P(Table2[1Y Return vs Nifty])</f>
        <v>-0.4128522835263308</v>
      </c>
      <c r="I423">
        <v>-10.532299943396501</v>
      </c>
      <c r="J423">
        <f>(Table2[[#This Row],[1M Return vs Nifty]]-AVERAGE(Table2[1M Return vs Nifty]))/_xlfn.STDEV.P(Table2[1M Return vs Nifty])</f>
        <v>-0.98963896442766353</v>
      </c>
      <c r="K423">
        <v>-24.958541286976001</v>
      </c>
      <c r="L423">
        <f>(Table2[[#This Row],[6M Return vs Nifty]]-AVERAGE(Table2[6M Return vs Nifty]))/_xlfn.STDEV.P(Table2[6M Return vs Nifty])</f>
        <v>-1.0619769682851892</v>
      </c>
      <c r="M423">
        <v>-5.67501457249449</v>
      </c>
      <c r="N423">
        <f>(Table2[[#This Row],[1W Return vs Nifty]]-AVERAGE(Table2[1W Return vs Nifty]))/_xlfn.STDEV.P(Table2[1W Return vs Nifty])</f>
        <v>-1.028461963508408</v>
      </c>
      <c r="O423">
        <v>128.96</v>
      </c>
      <c r="P423">
        <v>136.03875391085501</v>
      </c>
      <c r="Q423">
        <v>130.73303288383701</v>
      </c>
      <c r="R423">
        <v>23.124399062902501</v>
      </c>
      <c r="S423" s="1">
        <f>(Table2[[#This Row],[Close Price]]-Table2[[#This Row],[20D EMA]])/Table2[[#This Row],[20D EMA]]</f>
        <v>-7.4364143920595552E-2</v>
      </c>
      <c r="T423" s="1">
        <f>(Table2[[#This Row],[Close Price]]-Table2[[#This Row],[50D EMA]])/Table2[[#This Row],[50D EMA]]</f>
        <v>-0.12252945158390594</v>
      </c>
      <c r="U423" s="1">
        <f>(Table2[[#This Row],[Close Price]]-Table2[[#This Row],[200D EMA]])/Table2[[#This Row],[200D EMA]]</f>
        <v>-8.6917840374235361E-2</v>
      </c>
      <c r="V423">
        <v>0.72421370371963101</v>
      </c>
      <c r="W423">
        <v>116.3</v>
      </c>
      <c r="X423">
        <v>119.92</v>
      </c>
      <c r="Y423">
        <v>119.02</v>
      </c>
      <c r="Z423">
        <v>122.88</v>
      </c>
      <c r="AA423">
        <v>119.02</v>
      </c>
      <c r="AB423">
        <v>136.09</v>
      </c>
      <c r="AC423" s="1">
        <f>(Table2[[#This Row],[Close Price]]/Table2[[#This Row],[Day Low]])-1</f>
        <v>2.6397248495270809E-2</v>
      </c>
      <c r="AD423" s="1">
        <f>(Table2[[#This Row],[Day High]]/Table2[[#This Row],[Close Price]])-1</f>
        <v>4.6075228281812208E-3</v>
      </c>
      <c r="AE423" s="1">
        <f>(Table2[[#This Row],[Close Price]]/Table2[[#This Row],[Current Week Low]])-1</f>
        <v>2.9406822382793685E-3</v>
      </c>
      <c r="AF423" s="1">
        <f>(Table2[[#This Row],[Current Week High]]/Table2[[#This Row],[Close Price]])-1</f>
        <v>2.9404372958029557E-2</v>
      </c>
      <c r="AG423" s="1">
        <f>(Table2[[#This Row],[Close Price]]/Table2[[#This Row],[Current Month Low]])-1</f>
        <v>2.9406822382793685E-3</v>
      </c>
      <c r="AH423" s="1">
        <f>(Table2[[#This Row],[Current Month High]]/Table2[[#This Row],[Close Price]])-1</f>
        <v>0.14006869397671107</v>
      </c>
      <c r="AI423">
        <v>41.893559266266301</v>
      </c>
      <c r="AJ423">
        <v>43.276370064820199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-0.25</v>
      </c>
      <c r="AM423" t="s">
        <v>3110</v>
      </c>
      <c r="AN423">
        <v>-10.16</v>
      </c>
      <c r="AO423" t="s">
        <v>3110</v>
      </c>
      <c r="AP423">
        <v>0.139102394471042</v>
      </c>
      <c r="AQ423">
        <f>(Table2[[#This Row],[Sharpe Ratio]]-AVERAGE(Table2[Sharpe Ratio]))/_xlfn.STDEV.P(Table2[Sharpe Ratio])</f>
        <v>0.86551112356729676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437</v>
      </c>
      <c r="AT423">
        <f>_xlfn.RANK.AVG(Table2[[#This Row],[6M Return vs Nifty Z-Score]],Table2[6M Return vs Nifty Z-Score])</f>
        <v>666</v>
      </c>
      <c r="AU423">
        <f>_xlfn.RANK.AVG(Table2[[#This Row],[Sharpe Ratio Z-Score]],Table2[Sharpe Ratio Z-Score])</f>
        <v>139</v>
      </c>
      <c r="AV423">
        <f>(Table2[[#This Row],[Rank 1Y]]+Table2[[#This Row],[Rank 6M]]+Table2[[#This Row],[Rank Sharpe]])/3</f>
        <v>414</v>
      </c>
    </row>
    <row r="424" spans="1:48" x14ac:dyDescent="0.3">
      <c r="A424" t="s">
        <v>552</v>
      </c>
      <c r="B424" t="s">
        <v>553</v>
      </c>
      <c r="C424" t="s">
        <v>3069</v>
      </c>
      <c r="D424" t="s">
        <v>54</v>
      </c>
      <c r="E424">
        <v>35438.673691329997</v>
      </c>
      <c r="F424">
        <v>1396.85</v>
      </c>
      <c r="G424">
        <v>30.932454741715699</v>
      </c>
      <c r="H424">
        <f>(Table2[[#This Row],[1Y Return vs Nifty]]-AVERAGE(Table2[1Y Return vs Nifty]))/_xlfn.STDEV.P(Table2[1Y Return vs Nifty])</f>
        <v>-4.4701297534752112E-2</v>
      </c>
      <c r="I424">
        <v>12.9868682753225</v>
      </c>
      <c r="J424">
        <f>(Table2[[#This Row],[1M Return vs Nifty]]-AVERAGE(Table2[1M Return vs Nifty]))/_xlfn.STDEV.P(Table2[1M Return vs Nifty])</f>
        <v>1.2345132189842534</v>
      </c>
      <c r="K424">
        <v>7.7167662273859197</v>
      </c>
      <c r="L424">
        <f>(Table2[[#This Row],[6M Return vs Nifty]]-AVERAGE(Table2[6M Return vs Nifty]))/_xlfn.STDEV.P(Table2[6M Return vs Nifty])</f>
        <v>3.1251384680415856E-2</v>
      </c>
      <c r="M424">
        <v>6.1370685946519297</v>
      </c>
      <c r="N424">
        <f>(Table2[[#This Row],[1W Return vs Nifty]]-AVERAGE(Table2[1W Return vs Nifty]))/_xlfn.STDEV.P(Table2[1W Return vs Nifty])</f>
        <v>1.2101468105374411</v>
      </c>
      <c r="O424">
        <v>1303.22</v>
      </c>
      <c r="P424">
        <v>1251.9991502947</v>
      </c>
      <c r="Q424">
        <v>1165.8797124330299</v>
      </c>
      <c r="R424">
        <v>86.547056012534895</v>
      </c>
      <c r="S424" s="1">
        <f>(Table2[[#This Row],[Close Price]]-Table2[[#This Row],[20D EMA]])/Table2[[#This Row],[20D EMA]]</f>
        <v>7.1845122082227E-2</v>
      </c>
      <c r="T424" s="1">
        <f>(Table2[[#This Row],[Close Price]]-Table2[[#This Row],[50D EMA]])/Table2[[#This Row],[50D EMA]]</f>
        <v>0.11569564537739851</v>
      </c>
      <c r="U424" s="1">
        <f>(Table2[[#This Row],[Close Price]]-Table2[[#This Row],[200D EMA]])/Table2[[#This Row],[200D EMA]]</f>
        <v>0.19810816253502422</v>
      </c>
      <c r="V424">
        <v>0.94739182658327803</v>
      </c>
      <c r="W424">
        <v>1346.55</v>
      </c>
      <c r="X424">
        <v>1410</v>
      </c>
      <c r="Y424">
        <v>1353.2</v>
      </c>
      <c r="Z424">
        <v>1413.7</v>
      </c>
      <c r="AA424">
        <v>1276.05</v>
      </c>
      <c r="AB424">
        <v>1413.7</v>
      </c>
      <c r="AC424" s="1">
        <f>(Table2[[#This Row],[Close Price]]/Table2[[#This Row],[Day Low]])-1</f>
        <v>3.7354721324867279E-2</v>
      </c>
      <c r="AD424" s="1">
        <f>(Table2[[#This Row],[Day High]]/Table2[[#This Row],[Close Price]])-1</f>
        <v>9.4140387299996853E-3</v>
      </c>
      <c r="AE424" s="1">
        <f>(Table2[[#This Row],[Close Price]]/Table2[[#This Row],[Current Week Low]])-1</f>
        <v>3.2256872598285469E-2</v>
      </c>
      <c r="AF424" s="1">
        <f>(Table2[[#This Row],[Current Week High]]/Table2[[#This Row],[Close Price]])-1</f>
        <v>1.2062855711064246E-2</v>
      </c>
      <c r="AG424" s="1">
        <f>(Table2[[#This Row],[Close Price]]/Table2[[#This Row],[Current Month Low]])-1</f>
        <v>9.466713686767747E-2</v>
      </c>
      <c r="AH424" s="1">
        <f>(Table2[[#This Row],[Current Month High]]/Table2[[#This Row],[Close Price]])-1</f>
        <v>1.2062855711064246E-2</v>
      </c>
      <c r="AI424">
        <v>0.79959477549837998</v>
      </c>
      <c r="AJ424">
        <v>63.100436681222703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-7.0000000000000007E-2</v>
      </c>
      <c r="AM424" t="s">
        <v>3110</v>
      </c>
      <c r="AN424">
        <v>8.68</v>
      </c>
      <c r="AO424" t="s">
        <v>3111</v>
      </c>
      <c r="AP424">
        <v>-3.3691300123642999E-2</v>
      </c>
      <c r="AQ424">
        <f>(Table2[[#This Row],[Sharpe Ratio]]-AVERAGE(Table2[Sharpe Ratio]))/_xlfn.STDEV.P(Table2[Sharpe Ratio])</f>
        <v>-1.1034116812447805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1.3277984354225778</v>
      </c>
      <c r="AS424">
        <f>_xlfn.RANK.AVG(Table2[[#This Row],[1Y Return vs Nifty Z-Score]],Table2[1Y Return vs Nifty Z-Score])</f>
        <v>302</v>
      </c>
      <c r="AT424">
        <f>_xlfn.RANK.AVG(Table2[[#This Row],[6M Return vs Nifty Z-Score]],Table2[6M Return vs Nifty Z-Score])</f>
        <v>308</v>
      </c>
      <c r="AU424">
        <f>_xlfn.RANK.AVG(Table2[[#This Row],[Sharpe Ratio Z-Score]],Table2[Sharpe Ratio Z-Score])</f>
        <v>634</v>
      </c>
      <c r="AV424">
        <f>(Table2[[#This Row],[Rank 1Y]]+Table2[[#This Row],[Rank 6M]]+Table2[[#This Row],[Rank Sharpe]])/3</f>
        <v>414.66666666666669</v>
      </c>
    </row>
    <row r="425" spans="1:48" x14ac:dyDescent="0.3">
      <c r="A425" t="s">
        <v>778</v>
      </c>
      <c r="B425" t="s">
        <v>779</v>
      </c>
      <c r="C425" t="s">
        <v>3070</v>
      </c>
      <c r="D425" t="s">
        <v>212</v>
      </c>
      <c r="E425">
        <v>20163.110337549999</v>
      </c>
      <c r="F425">
        <v>531.5</v>
      </c>
      <c r="G425">
        <v>-13.230638608328499</v>
      </c>
      <c r="H425">
        <f>(Table2[[#This Row],[1Y Return vs Nifty]]-AVERAGE(Table2[1Y Return vs Nifty]))/_xlfn.STDEV.P(Table2[1Y Return vs Nifty])</f>
        <v>-0.71117794270359314</v>
      </c>
      <c r="I425">
        <v>-9.1303738365427503</v>
      </c>
      <c r="J425">
        <f>(Table2[[#This Row],[1M Return vs Nifty]]-AVERAGE(Table2[1M Return vs Nifty]))/_xlfn.STDEV.P(Table2[1M Return vs Nifty])</f>
        <v>-0.85706212401630788</v>
      </c>
      <c r="K425">
        <v>-0.63305644413462403</v>
      </c>
      <c r="L425">
        <f>(Table2[[#This Row],[6M Return vs Nifty]]-AVERAGE(Table2[6M Return vs Nifty]))/_xlfn.STDEV.P(Table2[6M Return vs Nifty])</f>
        <v>-0.24811133846240649</v>
      </c>
      <c r="M425">
        <v>-3.3964156493082198</v>
      </c>
      <c r="N425">
        <f>(Table2[[#This Row],[1W Return vs Nifty]]-AVERAGE(Table2[1W Return vs Nifty]))/_xlfn.STDEV.P(Table2[1W Return vs Nifty])</f>
        <v>-0.59662521889729725</v>
      </c>
      <c r="O425">
        <v>567.05999999999995</v>
      </c>
      <c r="P425">
        <v>566.28562768974905</v>
      </c>
      <c r="Q425">
        <v>513.720280427283</v>
      </c>
      <c r="R425">
        <v>27.015394879756901</v>
      </c>
      <c r="S425" s="1">
        <f>(Table2[[#This Row],[Close Price]]-Table2[[#This Row],[20D EMA]])/Table2[[#This Row],[20D EMA]]</f>
        <v>-6.2709413465947078E-2</v>
      </c>
      <c r="T425" s="1">
        <f>(Table2[[#This Row],[Close Price]]-Table2[[#This Row],[50D EMA]])/Table2[[#This Row],[50D EMA]]</f>
        <v>-6.1427707130167632E-2</v>
      </c>
      <c r="U425" s="1">
        <f>(Table2[[#This Row],[Close Price]]-Table2[[#This Row],[200D EMA]])/Table2[[#This Row],[200D EMA]]</f>
        <v>3.460972877677488E-2</v>
      </c>
      <c r="V425">
        <v>0.56177680283814302</v>
      </c>
      <c r="W425">
        <v>522.29999999999995</v>
      </c>
      <c r="X425">
        <v>533.6</v>
      </c>
      <c r="Y425">
        <v>525.54999999999995</v>
      </c>
      <c r="Z425">
        <v>547.45000000000005</v>
      </c>
      <c r="AA425">
        <v>525.54999999999995</v>
      </c>
      <c r="AB425">
        <v>593.15</v>
      </c>
      <c r="AC425" s="1">
        <f>(Table2[[#This Row],[Close Price]]/Table2[[#This Row],[Day Low]])-1</f>
        <v>1.7614397855638675E-2</v>
      </c>
      <c r="AD425" s="1">
        <f>(Table2[[#This Row],[Day High]]/Table2[[#This Row],[Close Price]])-1</f>
        <v>3.9510818438381889E-3</v>
      </c>
      <c r="AE425" s="1">
        <f>(Table2[[#This Row],[Close Price]]/Table2[[#This Row],[Current Week Low]])-1</f>
        <v>1.132147274284101E-2</v>
      </c>
      <c r="AF425" s="1">
        <f>(Table2[[#This Row],[Current Week High]]/Table2[[#This Row],[Close Price]])-1</f>
        <v>3.0009407337723504E-2</v>
      </c>
      <c r="AG425" s="1">
        <f>(Table2[[#This Row],[Close Price]]/Table2[[#This Row],[Current Month Low]])-1</f>
        <v>1.132147274284101E-2</v>
      </c>
      <c r="AH425" s="1">
        <f>(Table2[[#This Row],[Current Month High]]/Table2[[#This Row],[Close Price]])-1</f>
        <v>0.11599247412982128</v>
      </c>
      <c r="AI425">
        <v>14.4328001470858</v>
      </c>
      <c r="AJ425">
        <v>33.702064896755097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-0.09</v>
      </c>
      <c r="AM425" t="s">
        <v>3110</v>
      </c>
      <c r="AN425">
        <v>-9.76</v>
      </c>
      <c r="AO425" t="s">
        <v>3110</v>
      </c>
      <c r="AP425">
        <v>8.6220275725022999E-2</v>
      </c>
      <c r="AQ425">
        <f>(Table2[[#This Row],[Sharpe Ratio]]-AVERAGE(Table2[Sharpe Ratio]))/_xlfn.STDEV.P(Table2[Sharpe Ratio])</f>
        <v>0.26293815462853476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-2.1500384694510699</v>
      </c>
      <c r="AS425">
        <f>_xlfn.RANK.AVG(Table2[[#This Row],[1Y Return vs Nifty Z-Score]],Table2[1Y Return vs Nifty Z-Score])</f>
        <v>583</v>
      </c>
      <c r="AT425">
        <f>_xlfn.RANK.AVG(Table2[[#This Row],[6M Return vs Nifty Z-Score]],Table2[6M Return vs Nifty Z-Score])</f>
        <v>388</v>
      </c>
      <c r="AU425">
        <f>_xlfn.RANK.AVG(Table2[[#This Row],[Sharpe Ratio Z-Score]],Table2[Sharpe Ratio Z-Score])</f>
        <v>273</v>
      </c>
      <c r="AV425">
        <f>(Table2[[#This Row],[Rank 1Y]]+Table2[[#This Row],[Rank 6M]]+Table2[[#This Row],[Rank Sharpe]])/3</f>
        <v>414.66666666666669</v>
      </c>
    </row>
    <row r="426" spans="1:48" x14ac:dyDescent="0.3">
      <c r="A426" t="s">
        <v>1060</v>
      </c>
      <c r="B426" t="s">
        <v>1061</v>
      </c>
      <c r="C426" t="s">
        <v>3065</v>
      </c>
      <c r="D426" t="s">
        <v>24</v>
      </c>
      <c r="E426">
        <v>12084.376348962</v>
      </c>
      <c r="F426">
        <v>109.74</v>
      </c>
      <c r="G426">
        <v>17.449860835694899</v>
      </c>
      <c r="H426">
        <f>(Table2[[#This Row],[1Y Return vs Nifty]]-AVERAGE(Table2[1Y Return vs Nifty]))/_xlfn.STDEV.P(Table2[1Y Return vs Nifty])</f>
        <v>-0.24817060353275713</v>
      </c>
      <c r="I426">
        <v>3.7759340530096499</v>
      </c>
      <c r="J426">
        <f>(Table2[[#This Row],[1M Return vs Nifty]]-AVERAGE(Table2[1M Return vs Nifty]))/_xlfn.STDEV.P(Table2[1M Return vs Nifty])</f>
        <v>0.363456926886501</v>
      </c>
      <c r="K426">
        <v>-30.768923592623</v>
      </c>
      <c r="L426">
        <f>(Table2[[#This Row],[6M Return vs Nifty]]-AVERAGE(Table2[6M Return vs Nifty]))/_xlfn.STDEV.P(Table2[6M Return vs Nifty])</f>
        <v>-1.2563768121217318</v>
      </c>
      <c r="M426">
        <v>-3.28586599824343</v>
      </c>
      <c r="N426">
        <f>(Table2[[#This Row],[1W Return vs Nifty]]-AVERAGE(Table2[1W Return vs Nifty]))/_xlfn.STDEV.P(Table2[1W Return vs Nifty])</f>
        <v>-0.57567401026293308</v>
      </c>
      <c r="O426">
        <v>112.03</v>
      </c>
      <c r="P426">
        <v>115.632846856916</v>
      </c>
      <c r="Q426">
        <v>116.479265060109</v>
      </c>
      <c r="R426">
        <v>42.653027561311603</v>
      </c>
      <c r="S426" s="1">
        <f>(Table2[[#This Row],[Close Price]]-Table2[[#This Row],[20D EMA]])/Table2[[#This Row],[20D EMA]]</f>
        <v>-2.0440953316076108E-2</v>
      </c>
      <c r="T426" s="1">
        <f>(Table2[[#This Row],[Close Price]]-Table2[[#This Row],[50D EMA]])/Table2[[#This Row],[50D EMA]]</f>
        <v>-5.096170350460897E-2</v>
      </c>
      <c r="U426" s="1">
        <f>(Table2[[#This Row],[Close Price]]-Table2[[#This Row],[200D EMA]])/Table2[[#This Row],[200D EMA]]</f>
        <v>-5.7858066469008151E-2</v>
      </c>
      <c r="V426">
        <v>2.0346913205540398</v>
      </c>
      <c r="W426">
        <v>108.75</v>
      </c>
      <c r="X426">
        <v>111.7</v>
      </c>
      <c r="Y426">
        <v>109.1</v>
      </c>
      <c r="Z426">
        <v>113.55</v>
      </c>
      <c r="AA426">
        <v>107.71</v>
      </c>
      <c r="AB426">
        <v>123.7</v>
      </c>
      <c r="AC426" s="1">
        <f>(Table2[[#This Row],[Close Price]]/Table2[[#This Row],[Day Low]])-1</f>
        <v>9.1034482758620694E-3</v>
      </c>
      <c r="AD426" s="1">
        <f>(Table2[[#This Row],[Day High]]/Table2[[#This Row],[Close Price]])-1</f>
        <v>1.7860397302715603E-2</v>
      </c>
      <c r="AE426" s="1">
        <f>(Table2[[#This Row],[Close Price]]/Table2[[#This Row],[Current Week Low]])-1</f>
        <v>5.8661778185151725E-3</v>
      </c>
      <c r="AF426" s="1">
        <f>(Table2[[#This Row],[Current Week High]]/Table2[[#This Row],[Close Price]])-1</f>
        <v>3.4718425369054229E-2</v>
      </c>
      <c r="AG426" s="1">
        <f>(Table2[[#This Row],[Close Price]]/Table2[[#This Row],[Current Month Low]])-1</f>
        <v>1.8846903722959718E-2</v>
      </c>
      <c r="AH426" s="1">
        <f>(Table2[[#This Row],[Current Month High]]/Table2[[#This Row],[Close Price]])-1</f>
        <v>0.12720976854383093</v>
      </c>
      <c r="AI426">
        <v>37.474082754890397</v>
      </c>
      <c r="AJ426">
        <v>49.501347708894798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-0.17</v>
      </c>
      <c r="AM426" t="s">
        <v>3110</v>
      </c>
      <c r="AN426">
        <v>1.23</v>
      </c>
      <c r="AO426" t="s">
        <v>3111</v>
      </c>
      <c r="AP426">
        <v>0.12350140760070701</v>
      </c>
      <c r="AQ426">
        <f>(Table2[[#This Row],[Sharpe Ratio]]-AVERAGE(Table2[Sharpe Ratio]))/_xlfn.STDEV.P(Table2[Sharpe Ratio])</f>
        <v>0.68774341683107421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368</v>
      </c>
      <c r="AT426">
        <f>_xlfn.RANK.AVG(Table2[[#This Row],[6M Return vs Nifty Z-Score]],Table2[6M Return vs Nifty Z-Score])</f>
        <v>699</v>
      </c>
      <c r="AU426">
        <f>_xlfn.RANK.AVG(Table2[[#This Row],[Sharpe Ratio Z-Score]],Table2[Sharpe Ratio Z-Score])</f>
        <v>177</v>
      </c>
      <c r="AV426">
        <f>(Table2[[#This Row],[Rank 1Y]]+Table2[[#This Row],[Rank 6M]]+Table2[[#This Row],[Rank Sharpe]])/3</f>
        <v>414.66666666666669</v>
      </c>
    </row>
    <row r="427" spans="1:48" x14ac:dyDescent="0.3">
      <c r="A427" t="s">
        <v>1911</v>
      </c>
      <c r="B427" t="s">
        <v>1912</v>
      </c>
      <c r="C427" t="s">
        <v>622</v>
      </c>
      <c r="D427" t="s">
        <v>465</v>
      </c>
      <c r="E427">
        <v>3486.4060338199902</v>
      </c>
      <c r="F427">
        <v>550.70000000000005</v>
      </c>
      <c r="G427">
        <v>1.80653844722017</v>
      </c>
      <c r="H427">
        <f>(Table2[[#This Row],[1Y Return vs Nifty]]-AVERAGE(Table2[1Y Return vs Nifty]))/_xlfn.STDEV.P(Table2[1Y Return vs Nifty])</f>
        <v>-0.48424802098464914</v>
      </c>
      <c r="I427">
        <v>7.3249744446195599</v>
      </c>
      <c r="J427">
        <f>(Table2[[#This Row],[1M Return vs Nifty]]-AVERAGE(Table2[1M Return vs Nifty]))/_xlfn.STDEV.P(Table2[1M Return vs Nifty])</f>
        <v>0.6990812934716133</v>
      </c>
      <c r="K427">
        <v>25.872136869365502</v>
      </c>
      <c r="L427">
        <f>(Table2[[#This Row],[6M Return vs Nifty]]-AVERAGE(Table2[6M Return vs Nifty]))/_xlfn.STDEV.P(Table2[6M Return vs Nifty])</f>
        <v>0.63868150406605817</v>
      </c>
      <c r="M427">
        <v>-5.1272783007212102</v>
      </c>
      <c r="N427">
        <f>(Table2[[#This Row],[1W Return vs Nifty]]-AVERAGE(Table2[1W Return vs Nifty]))/_xlfn.STDEV.P(Table2[1W Return vs Nifty])</f>
        <v>-0.92465578414918792</v>
      </c>
      <c r="O427">
        <v>568.75</v>
      </c>
      <c r="P427">
        <v>544.52516035415897</v>
      </c>
      <c r="Q427">
        <v>468.74787254585402</v>
      </c>
      <c r="R427">
        <v>33.937637232709903</v>
      </c>
      <c r="S427" s="1">
        <f>(Table2[[#This Row],[Close Price]]-Table2[[#This Row],[20D EMA]])/Table2[[#This Row],[20D EMA]]</f>
        <v>-3.1736263736263655E-2</v>
      </c>
      <c r="T427" s="1">
        <f>(Table2[[#This Row],[Close Price]]-Table2[[#This Row],[50D EMA]])/Table2[[#This Row],[50D EMA]]</f>
        <v>1.1339861030158757E-2</v>
      </c>
      <c r="U427" s="1">
        <f>(Table2[[#This Row],[Close Price]]-Table2[[#This Row],[200D EMA]])/Table2[[#This Row],[200D EMA]]</f>
        <v>0.17483199872257399</v>
      </c>
      <c r="V427">
        <v>1.4528637804733899</v>
      </c>
      <c r="W427">
        <v>534.79999999999995</v>
      </c>
      <c r="X427">
        <v>553</v>
      </c>
      <c r="Y427">
        <v>546.4</v>
      </c>
      <c r="Z427">
        <v>580</v>
      </c>
      <c r="AA427">
        <v>546.4</v>
      </c>
      <c r="AB427">
        <v>614.15</v>
      </c>
      <c r="AC427" s="1">
        <f>(Table2[[#This Row],[Close Price]]/Table2[[#This Row],[Day Low]])-1</f>
        <v>2.9730740463725036E-2</v>
      </c>
      <c r="AD427" s="1">
        <f>(Table2[[#This Row],[Day High]]/Table2[[#This Row],[Close Price]])-1</f>
        <v>4.1765026330125021E-3</v>
      </c>
      <c r="AE427" s="1">
        <f>(Table2[[#This Row],[Close Price]]/Table2[[#This Row],[Current Week Low]])-1</f>
        <v>7.8696925329431178E-3</v>
      </c>
      <c r="AF427" s="1">
        <f>(Table2[[#This Row],[Current Week High]]/Table2[[#This Row],[Close Price]])-1</f>
        <v>5.3205011803159508E-2</v>
      </c>
      <c r="AG427" s="1">
        <f>(Table2[[#This Row],[Close Price]]/Table2[[#This Row],[Current Month Low]])-1</f>
        <v>7.8696925329431178E-3</v>
      </c>
      <c r="AH427" s="1">
        <f>(Table2[[#This Row],[Current Month High]]/Table2[[#This Row],[Close Price]])-1</f>
        <v>0.11521699654984552</v>
      </c>
      <c r="AI427">
        <v>9.1919548341566593</v>
      </c>
      <c r="AJ427">
        <v>72.279635258358596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0.01</v>
      </c>
      <c r="AM427" t="s">
        <v>3111</v>
      </c>
      <c r="AN427">
        <v>-5.98</v>
      </c>
      <c r="AO427" t="s">
        <v>3110</v>
      </c>
      <c r="AP427">
        <v>-1.8884504563991E-2</v>
      </c>
      <c r="AQ427">
        <f>(Table2[[#This Row],[Sharpe Ratio]]-AVERAGE(Table2[Sharpe Ratio]))/_xlfn.STDEV.P(Table2[Sharpe Ratio])</f>
        <v>-0.93469350254055728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-1.005834510136723</v>
      </c>
      <c r="AS427">
        <f>_xlfn.RANK.AVG(Table2[[#This Row],[1Y Return vs Nifty Z-Score]],Table2[1Y Return vs Nifty Z-Score])</f>
        <v>475</v>
      </c>
      <c r="AT427">
        <f>_xlfn.RANK.AVG(Table2[[#This Row],[6M Return vs Nifty Z-Score]],Table2[6M Return vs Nifty Z-Score])</f>
        <v>162</v>
      </c>
      <c r="AU427">
        <f>_xlfn.RANK.AVG(Table2[[#This Row],[Sharpe Ratio Z-Score]],Table2[Sharpe Ratio Z-Score])</f>
        <v>608</v>
      </c>
      <c r="AV427">
        <f>(Table2[[#This Row],[Rank 1Y]]+Table2[[#This Row],[Rank 6M]]+Table2[[#This Row],[Rank Sharpe]])/3</f>
        <v>415</v>
      </c>
    </row>
    <row r="428" spans="1:48" x14ac:dyDescent="0.3">
      <c r="A428" t="s">
        <v>652</v>
      </c>
      <c r="B428" t="s">
        <v>653</v>
      </c>
      <c r="C428" t="s">
        <v>3069</v>
      </c>
      <c r="D428" t="s">
        <v>286</v>
      </c>
      <c r="E428">
        <v>27104.274724999999</v>
      </c>
      <c r="F428">
        <v>3256.6</v>
      </c>
      <c r="G428">
        <v>17.093611007676898</v>
      </c>
      <c r="H428">
        <f>(Table2[[#This Row],[1Y Return vs Nifty]]-AVERAGE(Table2[1Y Return vs Nifty]))/_xlfn.STDEV.P(Table2[1Y Return vs Nifty])</f>
        <v>-0.25354686167521751</v>
      </c>
      <c r="I428">
        <v>9.3153907241546392</v>
      </c>
      <c r="J428">
        <f>(Table2[[#This Row],[1M Return vs Nifty]]-AVERAGE(Table2[1M Return vs Nifty]))/_xlfn.STDEV.P(Table2[1M Return vs Nifty])</f>
        <v>0.88731025943066921</v>
      </c>
      <c r="K428">
        <v>18.837003540578301</v>
      </c>
      <c r="L428">
        <f>(Table2[[#This Row],[6M Return vs Nifty]]-AVERAGE(Table2[6M Return vs Nifty]))/_xlfn.STDEV.P(Table2[6M Return vs Nifty])</f>
        <v>0.40330476832935541</v>
      </c>
      <c r="M428">
        <v>-4.0422187228016597E-2</v>
      </c>
      <c r="N428">
        <f>(Table2[[#This Row],[1W Return vs Nifty]]-AVERAGE(Table2[1W Return vs Nifty]))/_xlfn.STDEV.P(Table2[1W Return vs Nifty])</f>
        <v>3.9397767357056274E-2</v>
      </c>
      <c r="O428">
        <v>3112.31</v>
      </c>
      <c r="P428">
        <v>2924.5607753231998</v>
      </c>
      <c r="Q428">
        <v>2599.71633213421</v>
      </c>
      <c r="R428">
        <v>73.285799063009094</v>
      </c>
      <c r="S428" s="1">
        <f>(Table2[[#This Row],[Close Price]]-Table2[[#This Row],[20D EMA]])/Table2[[#This Row],[20D EMA]]</f>
        <v>4.6361063004649268E-2</v>
      </c>
      <c r="T428" s="1">
        <f>(Table2[[#This Row],[Close Price]]-Table2[[#This Row],[50D EMA]])/Table2[[#This Row],[50D EMA]]</f>
        <v>0.11353473228474992</v>
      </c>
      <c r="U428" s="1">
        <f>(Table2[[#This Row],[Close Price]]-Table2[[#This Row],[200D EMA]])/Table2[[#This Row],[200D EMA]]</f>
        <v>0.25267513218510579</v>
      </c>
      <c r="V428">
        <v>1.05076342476861</v>
      </c>
      <c r="W428">
        <v>3209.05</v>
      </c>
      <c r="X428">
        <v>3264.95</v>
      </c>
      <c r="Y428">
        <v>3103.5</v>
      </c>
      <c r="Z428">
        <v>3306.4</v>
      </c>
      <c r="AA428">
        <v>3050.15</v>
      </c>
      <c r="AB428">
        <v>3360</v>
      </c>
      <c r="AC428" s="1">
        <f>(Table2[[#This Row],[Close Price]]/Table2[[#This Row],[Day Low]])-1</f>
        <v>1.4817469344510004E-2</v>
      </c>
      <c r="AD428" s="1">
        <f>(Table2[[#This Row],[Day High]]/Table2[[#This Row],[Close Price]])-1</f>
        <v>2.5640238285327133E-3</v>
      </c>
      <c r="AE428" s="1">
        <f>(Table2[[#This Row],[Close Price]]/Table2[[#This Row],[Current Week Low]])-1</f>
        <v>4.9331400032221584E-2</v>
      </c>
      <c r="AF428" s="1">
        <f>(Table2[[#This Row],[Current Week High]]/Table2[[#This Row],[Close Price]])-1</f>
        <v>1.5292022354602919E-2</v>
      </c>
      <c r="AG428" s="1">
        <f>(Table2[[#This Row],[Close Price]]/Table2[[#This Row],[Current Month Low]])-1</f>
        <v>6.7685195810042176E-2</v>
      </c>
      <c r="AH428" s="1">
        <f>(Table2[[#This Row],[Current Month High]]/Table2[[#This Row],[Close Price]])-1</f>
        <v>3.1750905852729883E-2</v>
      </c>
      <c r="AI428">
        <v>4.11824858231848</v>
      </c>
      <c r="AJ428">
        <v>66.028708133971193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7.0000000000000007E-2</v>
      </c>
      <c r="AM428" t="s">
        <v>3111</v>
      </c>
      <c r="AN428">
        <v>5.78</v>
      </c>
      <c r="AO428" t="s">
        <v>3111</v>
      </c>
      <c r="AP428">
        <v>-5.0794236737541999E-2</v>
      </c>
      <c r="AQ428">
        <f>(Table2[[#This Row],[Sharpe Ratio]]-AVERAGE(Table2[Sharpe Ratio]))/_xlfn.STDEV.P(Table2[Sharpe Ratio])</f>
        <v>-1.2982935720877868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-0.22182763864592339</v>
      </c>
      <c r="AS428">
        <f>_xlfn.RANK.AVG(Table2[[#This Row],[1Y Return vs Nifty Z-Score]],Table2[1Y Return vs Nifty Z-Score])</f>
        <v>373</v>
      </c>
      <c r="AT428">
        <f>_xlfn.RANK.AVG(Table2[[#This Row],[6M Return vs Nifty Z-Score]],Table2[6M Return vs Nifty Z-Score])</f>
        <v>215</v>
      </c>
      <c r="AU428">
        <f>_xlfn.RANK.AVG(Table2[[#This Row],[Sharpe Ratio Z-Score]],Table2[Sharpe Ratio Z-Score])</f>
        <v>658</v>
      </c>
      <c r="AV428">
        <f>(Table2[[#This Row],[Rank 1Y]]+Table2[[#This Row],[Rank 6M]]+Table2[[#This Row],[Rank Sharpe]])/3</f>
        <v>415.33333333333331</v>
      </c>
    </row>
    <row r="429" spans="1:48" x14ac:dyDescent="0.3">
      <c r="A429" t="s">
        <v>1978</v>
      </c>
      <c r="B429" t="s">
        <v>1979</v>
      </c>
      <c r="C429" t="s">
        <v>3077</v>
      </c>
      <c r="D429" t="s">
        <v>46</v>
      </c>
      <c r="E429">
        <v>3200.9800921999999</v>
      </c>
      <c r="F429">
        <v>1888.7</v>
      </c>
      <c r="G429">
        <v>-7.3843352325701703</v>
      </c>
      <c r="H429">
        <f>(Table2[[#This Row],[1Y Return vs Nifty]]-AVERAGE(Table2[1Y Return vs Nifty]))/_xlfn.STDEV.P(Table2[1Y Return vs Nifty])</f>
        <v>-0.62294986887663195</v>
      </c>
      <c r="I429">
        <v>-5.2089961034686203</v>
      </c>
      <c r="J429">
        <f>(Table2[[#This Row],[1M Return vs Nifty]]-AVERAGE(Table2[1M Return vs Nifty]))/_xlfn.STDEV.P(Table2[1M Return vs Nifty])</f>
        <v>-0.4862266945533717</v>
      </c>
      <c r="K429">
        <v>7.8227478665775401</v>
      </c>
      <c r="L429">
        <f>(Table2[[#This Row],[6M Return vs Nifty]]-AVERAGE(Table2[6M Return vs Nifty]))/_xlfn.STDEV.P(Table2[6M Return vs Nifty])</f>
        <v>3.4797246729522044E-2</v>
      </c>
      <c r="M429">
        <v>-1.6156340996087899</v>
      </c>
      <c r="N429">
        <f>(Table2[[#This Row],[1W Return vs Nifty]]-AVERAGE(Table2[1W Return vs Nifty]))/_xlfn.STDEV.P(Table2[1W Return vs Nifty])</f>
        <v>-0.25913409684831784</v>
      </c>
      <c r="O429">
        <v>1904.18</v>
      </c>
      <c r="P429">
        <v>1847.64775908004</v>
      </c>
      <c r="Q429">
        <v>1699.8935029905699</v>
      </c>
      <c r="R429">
        <v>43.159032638020697</v>
      </c>
      <c r="S429" s="1">
        <f>(Table2[[#This Row],[Close Price]]-Table2[[#This Row],[20D EMA]])/Table2[[#This Row],[20D EMA]]</f>
        <v>-8.129483557226742E-3</v>
      </c>
      <c r="T429" s="1">
        <f>(Table2[[#This Row],[Close Price]]-Table2[[#This Row],[50D EMA]])/Table2[[#This Row],[50D EMA]]</f>
        <v>2.2218651102848892E-2</v>
      </c>
      <c r="U429" s="1">
        <f>(Table2[[#This Row],[Close Price]]-Table2[[#This Row],[200D EMA]])/Table2[[#This Row],[200D EMA]]</f>
        <v>0.11106960328824642</v>
      </c>
      <c r="V429">
        <v>0.33700385113499398</v>
      </c>
      <c r="W429">
        <v>1865.45</v>
      </c>
      <c r="X429">
        <v>1900.95</v>
      </c>
      <c r="Y429">
        <v>1879.5</v>
      </c>
      <c r="Z429">
        <v>1918.6</v>
      </c>
      <c r="AA429">
        <v>1847.05</v>
      </c>
      <c r="AB429">
        <v>2005.85</v>
      </c>
      <c r="AC429" s="1">
        <f>(Table2[[#This Row],[Close Price]]/Table2[[#This Row],[Day Low]])-1</f>
        <v>1.2463480661502491E-2</v>
      </c>
      <c r="AD429" s="1">
        <f>(Table2[[#This Row],[Day High]]/Table2[[#This Row],[Close Price]])-1</f>
        <v>6.4859427119181579E-3</v>
      </c>
      <c r="AE429" s="1">
        <f>(Table2[[#This Row],[Close Price]]/Table2[[#This Row],[Current Week Low]])-1</f>
        <v>4.8949188613993666E-3</v>
      </c>
      <c r="AF429" s="1">
        <f>(Table2[[#This Row],[Current Week High]]/Table2[[#This Row],[Close Price]])-1</f>
        <v>1.5830994864192149E-2</v>
      </c>
      <c r="AG429" s="1">
        <f>(Table2[[#This Row],[Close Price]]/Table2[[#This Row],[Current Month Low]])-1</f>
        <v>2.2549470777726732E-2</v>
      </c>
      <c r="AH429" s="1">
        <f>(Table2[[#This Row],[Current Month High]]/Table2[[#This Row],[Close Price]])-1</f>
        <v>6.2026790914385455E-2</v>
      </c>
      <c r="AI429">
        <v>10.1768628587996</v>
      </c>
      <c r="AJ429">
        <v>34.154879773691597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0.14000000000000001</v>
      </c>
      <c r="AM429" t="s">
        <v>3111</v>
      </c>
      <c r="AN429">
        <v>-3.13</v>
      </c>
      <c r="AO429" t="s">
        <v>3110</v>
      </c>
      <c r="AP429">
        <v>4.8392868458184003E-2</v>
      </c>
      <c r="AQ429">
        <f>(Table2[[#This Row],[Sharpe Ratio]]-AVERAGE(Table2[Sharpe Ratio]))/_xlfn.STDEV.P(Table2[Sharpe Ratio])</f>
        <v>-0.16809172171791564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-1.501605135266715</v>
      </c>
      <c r="AS429">
        <f>_xlfn.RANK.AVG(Table2[[#This Row],[1Y Return vs Nifty Z-Score]],Table2[1Y Return vs Nifty Z-Score])</f>
        <v>545</v>
      </c>
      <c r="AT429">
        <f>_xlfn.RANK.AVG(Table2[[#This Row],[6M Return vs Nifty Z-Score]],Table2[6M Return vs Nifty Z-Score])</f>
        <v>307</v>
      </c>
      <c r="AU429">
        <f>_xlfn.RANK.AVG(Table2[[#This Row],[Sharpe Ratio Z-Score]],Table2[Sharpe Ratio Z-Score])</f>
        <v>394</v>
      </c>
      <c r="AV429">
        <f>(Table2[[#This Row],[Rank 1Y]]+Table2[[#This Row],[Rank 6M]]+Table2[[#This Row],[Rank Sharpe]])/3</f>
        <v>415.33333333333331</v>
      </c>
    </row>
    <row r="430" spans="1:48" x14ac:dyDescent="0.3">
      <c r="A430" t="s">
        <v>1173</v>
      </c>
      <c r="B430" t="s">
        <v>1174</v>
      </c>
      <c r="C430" t="s">
        <v>3076</v>
      </c>
      <c r="D430" t="s">
        <v>133</v>
      </c>
      <c r="E430">
        <v>10056.48633</v>
      </c>
      <c r="F430">
        <v>330</v>
      </c>
      <c r="G430">
        <v>-21.6454856678589</v>
      </c>
      <c r="H430">
        <f>(Table2[[#This Row],[1Y Return vs Nifty]]-AVERAGE(Table2[1Y Return vs Nifty]))/_xlfn.STDEV.P(Table2[1Y Return vs Nifty])</f>
        <v>-0.8381685724901522</v>
      </c>
      <c r="I430">
        <v>-12.1053956371879</v>
      </c>
      <c r="J430">
        <f>(Table2[[#This Row],[1M Return vs Nifty]]-AVERAGE(Table2[1M Return vs Nifty]))/_xlfn.STDEV.P(Table2[1M Return vs Nifty])</f>
        <v>-1.1384029083530833</v>
      </c>
      <c r="K430">
        <v>-13.505031820152</v>
      </c>
      <c r="L430">
        <f>(Table2[[#This Row],[6M Return vs Nifty]]-AVERAGE(Table2[6M Return vs Nifty]))/_xlfn.STDEV.P(Table2[6M Return vs Nifty])</f>
        <v>-0.67877319018490889</v>
      </c>
      <c r="M430">
        <v>-7.2516288049017597</v>
      </c>
      <c r="N430">
        <f>(Table2[[#This Row],[1W Return vs Nifty]]-AVERAGE(Table2[1W Return vs Nifty]))/_xlfn.STDEV.P(Table2[1W Return vs Nifty])</f>
        <v>-1.3272595933599356</v>
      </c>
      <c r="O430">
        <v>360.59</v>
      </c>
      <c r="P430">
        <v>368.28265134283902</v>
      </c>
      <c r="Q430">
        <v>339.77859698856003</v>
      </c>
      <c r="R430">
        <v>18.400819763459602</v>
      </c>
      <c r="S430" s="1">
        <f>(Table2[[#This Row],[Close Price]]-Table2[[#This Row],[20D EMA]])/Table2[[#This Row],[20D EMA]]</f>
        <v>-8.4833190049640808E-2</v>
      </c>
      <c r="T430" s="1">
        <f>(Table2[[#This Row],[Close Price]]-Table2[[#This Row],[50D EMA]])/Table2[[#This Row],[50D EMA]]</f>
        <v>-0.10394910323158614</v>
      </c>
      <c r="U430" s="1">
        <f>(Table2[[#This Row],[Close Price]]-Table2[[#This Row],[200D EMA]])/Table2[[#This Row],[200D EMA]]</f>
        <v>-2.8779320049076722E-2</v>
      </c>
      <c r="V430">
        <v>0.81582688896237199</v>
      </c>
      <c r="W430">
        <v>327.14999999999998</v>
      </c>
      <c r="X430">
        <v>339.2</v>
      </c>
      <c r="Y430">
        <v>314.95</v>
      </c>
      <c r="Z430">
        <v>349.3</v>
      </c>
      <c r="AA430">
        <v>314.95</v>
      </c>
      <c r="AB430">
        <v>387</v>
      </c>
      <c r="AC430" s="1">
        <f>(Table2[[#This Row],[Close Price]]/Table2[[#This Row],[Day Low]])-1</f>
        <v>8.7116001834022239E-3</v>
      </c>
      <c r="AD430" s="1">
        <f>(Table2[[#This Row],[Day High]]/Table2[[#This Row],[Close Price]])-1</f>
        <v>2.7878787878787836E-2</v>
      </c>
      <c r="AE430" s="1">
        <f>(Table2[[#This Row],[Close Price]]/Table2[[#This Row],[Current Week Low]])-1</f>
        <v>4.7785362755992988E-2</v>
      </c>
      <c r="AF430" s="1">
        <f>(Table2[[#This Row],[Current Week High]]/Table2[[#This Row],[Close Price]])-1</f>
        <v>5.8484848484848584E-2</v>
      </c>
      <c r="AG430" s="1">
        <f>(Table2[[#This Row],[Close Price]]/Table2[[#This Row],[Current Month Low]])-1</f>
        <v>4.7785362755992988E-2</v>
      </c>
      <c r="AH430" s="1">
        <f>(Table2[[#This Row],[Current Month High]]/Table2[[#This Row],[Close Price]])-1</f>
        <v>0.17272727272727262</v>
      </c>
      <c r="AI430">
        <v>27.321428571428498</v>
      </c>
      <c r="AJ430">
        <v>32.911392405063197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0.03</v>
      </c>
      <c r="AM430" t="s">
        <v>3111</v>
      </c>
      <c r="AN430">
        <v>-11.43</v>
      </c>
      <c r="AO430" t="s">
        <v>3110</v>
      </c>
      <c r="AP430">
        <v>0.173849474705466</v>
      </c>
      <c r="AQ430">
        <f>(Table2[[#This Row],[Sharpe Ratio]]-AVERAGE(Table2[Sharpe Ratio]))/_xlfn.STDEV.P(Table2[Sharpe Ratio])</f>
        <v>1.261441766954887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623</v>
      </c>
      <c r="AT430">
        <f>_xlfn.RANK.AVG(Table2[[#This Row],[6M Return vs Nifty Z-Score]],Table2[6M Return vs Nifty Z-Score])</f>
        <v>540</v>
      </c>
      <c r="AU430">
        <f>_xlfn.RANK.AVG(Table2[[#This Row],[Sharpe Ratio Z-Score]],Table2[Sharpe Ratio Z-Score])</f>
        <v>84</v>
      </c>
      <c r="AV430">
        <f>(Table2[[#This Row],[Rank 1Y]]+Table2[[#This Row],[Rank 6M]]+Table2[[#This Row],[Rank Sharpe]])/3</f>
        <v>415.66666666666669</v>
      </c>
    </row>
    <row r="431" spans="1:48" x14ac:dyDescent="0.3">
      <c r="A431" t="s">
        <v>179</v>
      </c>
      <c r="B431" t="s">
        <v>180</v>
      </c>
      <c r="C431" t="s">
        <v>3067</v>
      </c>
      <c r="D431" t="s">
        <v>181</v>
      </c>
      <c r="E431">
        <v>142028.96339095</v>
      </c>
      <c r="F431">
        <v>1388.5</v>
      </c>
      <c r="G431">
        <v>14.2028698715487</v>
      </c>
      <c r="H431">
        <f>(Table2[[#This Row],[1Y Return vs Nifty]]-AVERAGE(Table2[1Y Return vs Nifty]))/_xlfn.STDEV.P(Table2[1Y Return vs Nifty])</f>
        <v>-0.29717178258344368</v>
      </c>
      <c r="I431">
        <v>-3.40152133661682</v>
      </c>
      <c r="J431">
        <f>(Table2[[#This Row],[1M Return vs Nifty]]-AVERAGE(Table2[1M Return vs Nifty]))/_xlfn.STDEV.P(Table2[1M Return vs Nifty])</f>
        <v>-0.31529807531947535</v>
      </c>
      <c r="K431">
        <v>3.2772785467107299</v>
      </c>
      <c r="L431">
        <f>(Table2[[#This Row],[6M Return vs Nifty]]-AVERAGE(Table2[6M Return vs Nifty]))/_xlfn.STDEV.P(Table2[6M Return vs Nifty])</f>
        <v>-0.11728199340707136</v>
      </c>
      <c r="M431">
        <v>-6.0201371351556796</v>
      </c>
      <c r="N431">
        <f>(Table2[[#This Row],[1W Return vs Nifty]]-AVERAGE(Table2[1W Return vs Nifty]))/_xlfn.STDEV.P(Table2[1W Return vs Nifty])</f>
        <v>-1.0938690882265429</v>
      </c>
      <c r="O431">
        <v>1443.95</v>
      </c>
      <c r="P431">
        <v>1413.00018880842</v>
      </c>
      <c r="Q431">
        <v>1258.3003915143499</v>
      </c>
      <c r="R431">
        <v>30.927097617487799</v>
      </c>
      <c r="S431" s="1">
        <f>(Table2[[#This Row],[Close Price]]-Table2[[#This Row],[20D EMA]])/Table2[[#This Row],[20D EMA]]</f>
        <v>-3.8401606703833267E-2</v>
      </c>
      <c r="T431" s="1">
        <f>(Table2[[#This Row],[Close Price]]-Table2[[#This Row],[50D EMA]])/Table2[[#This Row],[50D EMA]]</f>
        <v>-1.7339126351484064E-2</v>
      </c>
      <c r="U431" s="1">
        <f>(Table2[[#This Row],[Close Price]]-Table2[[#This Row],[200D EMA]])/Table2[[#This Row],[200D EMA]]</f>
        <v>0.10347259634001731</v>
      </c>
      <c r="V431">
        <v>1.11024613039744</v>
      </c>
      <c r="W431">
        <v>1358.15</v>
      </c>
      <c r="X431">
        <v>1392.7</v>
      </c>
      <c r="Y431">
        <v>1382.5</v>
      </c>
      <c r="Z431">
        <v>1445</v>
      </c>
      <c r="AA431">
        <v>1382.5</v>
      </c>
      <c r="AB431">
        <v>1509</v>
      </c>
      <c r="AC431" s="1">
        <f>(Table2[[#This Row],[Close Price]]/Table2[[#This Row],[Day Low]])-1</f>
        <v>2.2346574384272566E-2</v>
      </c>
      <c r="AD431" s="1">
        <f>(Table2[[#This Row],[Day High]]/Table2[[#This Row],[Close Price]])-1</f>
        <v>3.0248469571481085E-3</v>
      </c>
      <c r="AE431" s="1">
        <f>(Table2[[#This Row],[Close Price]]/Table2[[#This Row],[Current Week Low]])-1</f>
        <v>4.3399638336347746E-3</v>
      </c>
      <c r="AF431" s="1">
        <f>(Table2[[#This Row],[Current Week High]]/Table2[[#This Row],[Close Price]])-1</f>
        <v>4.0691393590205349E-2</v>
      </c>
      <c r="AG431" s="1">
        <f>(Table2[[#This Row],[Close Price]]/Table2[[#This Row],[Current Month Low]])-1</f>
        <v>4.3399638336347746E-3</v>
      </c>
      <c r="AH431" s="1">
        <f>(Table2[[#This Row],[Current Month High]]/Table2[[#This Row],[Close Price]])-1</f>
        <v>8.6784299603889004E-2</v>
      </c>
      <c r="AI431">
        <v>9.5073962372540706</v>
      </c>
      <c r="AJ431">
        <v>45.092727651593997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-0.04</v>
      </c>
      <c r="AM431" t="s">
        <v>3110</v>
      </c>
      <c r="AN431">
        <v>-5.38</v>
      </c>
      <c r="AO431" t="s">
        <v>3110</v>
      </c>
      <c r="AP431">
        <v>1.53275849346E-3</v>
      </c>
      <c r="AQ431">
        <f>(Table2[[#This Row],[Sharpe Ratio]]-AVERAGE(Table2[Sharpe Ratio]))/_xlfn.STDEV.P(Table2[Sharpe Ratio])</f>
        <v>-0.70204603852308867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-2.5256669780596219</v>
      </c>
      <c r="AS431">
        <f>_xlfn.RANK.AVG(Table2[[#This Row],[1Y Return vs Nifty Z-Score]],Table2[1Y Return vs Nifty Z-Score])</f>
        <v>387</v>
      </c>
      <c r="AT431">
        <f>_xlfn.RANK.AVG(Table2[[#This Row],[6M Return vs Nifty Z-Score]],Table2[6M Return vs Nifty Z-Score])</f>
        <v>344</v>
      </c>
      <c r="AU431">
        <f>_xlfn.RANK.AVG(Table2[[#This Row],[Sharpe Ratio Z-Score]],Table2[Sharpe Ratio Z-Score])</f>
        <v>518</v>
      </c>
      <c r="AV431">
        <f>(Table2[[#This Row],[Rank 1Y]]+Table2[[#This Row],[Rank 6M]]+Table2[[#This Row],[Rank Sharpe]])/3</f>
        <v>416.33333333333331</v>
      </c>
    </row>
    <row r="432" spans="1:48" x14ac:dyDescent="0.3">
      <c r="A432" t="s">
        <v>468</v>
      </c>
      <c r="B432" t="s">
        <v>469</v>
      </c>
      <c r="C432" t="s">
        <v>3076</v>
      </c>
      <c r="D432" t="s">
        <v>136</v>
      </c>
      <c r="E432">
        <v>45355.598346320003</v>
      </c>
      <c r="F432">
        <v>51298.400000000001</v>
      </c>
      <c r="G432">
        <v>-0.56048118504383704</v>
      </c>
      <c r="H432">
        <f>(Table2[[#This Row],[1Y Return vs Nifty]]-AVERAGE(Table2[1Y Return vs Nifty]))/_xlfn.STDEV.P(Table2[1Y Return vs Nifty])</f>
        <v>-0.51996932544708929</v>
      </c>
      <c r="I432">
        <v>-9.8786413463695393</v>
      </c>
      <c r="J432">
        <f>(Table2[[#This Row],[1M Return vs Nifty]]-AVERAGE(Table2[1M Return vs Nifty]))/_xlfn.STDEV.P(Table2[1M Return vs Nifty])</f>
        <v>-0.9278240149250544</v>
      </c>
      <c r="K432">
        <v>23.6195452757926</v>
      </c>
      <c r="L432">
        <f>(Table2[[#This Row],[6M Return vs Nifty]]-AVERAGE(Table2[6M Return vs Nifty]))/_xlfn.STDEV.P(Table2[6M Return vs Nifty])</f>
        <v>0.56331581709697687</v>
      </c>
      <c r="M432">
        <v>-6.53098123609153</v>
      </c>
      <c r="N432">
        <f>(Table2[[#This Row],[1W Return vs Nifty]]-AVERAGE(Table2[1W Return vs Nifty]))/_xlfn.STDEV.P(Table2[1W Return vs Nifty])</f>
        <v>-1.1906835171754737</v>
      </c>
      <c r="O432">
        <v>53149.83</v>
      </c>
      <c r="P432">
        <v>53198.275400748404</v>
      </c>
      <c r="Q432">
        <v>46422.033733940298</v>
      </c>
      <c r="R432">
        <v>32.188206647899896</v>
      </c>
      <c r="S432" s="1">
        <f>(Table2[[#This Row],[Close Price]]-Table2[[#This Row],[20D EMA]])/Table2[[#This Row],[20D EMA]]</f>
        <v>-3.4834165979458452E-2</v>
      </c>
      <c r="T432" s="1">
        <f>(Table2[[#This Row],[Close Price]]-Table2[[#This Row],[50D EMA]])/Table2[[#This Row],[50D EMA]]</f>
        <v>-3.5713101344666418E-2</v>
      </c>
      <c r="U432" s="1">
        <f>(Table2[[#This Row],[Close Price]]-Table2[[#This Row],[200D EMA]])/Table2[[#This Row],[200D EMA]]</f>
        <v>0.10504421874336091</v>
      </c>
      <c r="V432">
        <v>0.700161621120029</v>
      </c>
      <c r="W432">
        <v>50760.15</v>
      </c>
      <c r="X432">
        <v>51698.95</v>
      </c>
      <c r="Y432">
        <v>50850</v>
      </c>
      <c r="Z432">
        <v>51900</v>
      </c>
      <c r="AA432">
        <v>49500</v>
      </c>
      <c r="AB432">
        <v>55408.45</v>
      </c>
      <c r="AC432" s="1">
        <f>(Table2[[#This Row],[Close Price]]/Table2[[#This Row],[Day Low]])-1</f>
        <v>1.0603790571934946E-2</v>
      </c>
      <c r="AD432" s="1">
        <f>(Table2[[#This Row],[Day High]]/Table2[[#This Row],[Close Price]])-1</f>
        <v>7.8082357344477771E-3</v>
      </c>
      <c r="AE432" s="1">
        <f>(Table2[[#This Row],[Close Price]]/Table2[[#This Row],[Current Week Low]])-1</f>
        <v>8.8180924287120099E-3</v>
      </c>
      <c r="AF432" s="1">
        <f>(Table2[[#This Row],[Current Week High]]/Table2[[#This Row],[Close Price]])-1</f>
        <v>1.1727461285342189E-2</v>
      </c>
      <c r="AG432" s="1">
        <f>(Table2[[#This Row],[Close Price]]/Table2[[#This Row],[Current Month Low]])-1</f>
        <v>3.6331313131313214E-2</v>
      </c>
      <c r="AH432" s="1">
        <f>(Table2[[#This Row],[Current Month High]]/Table2[[#This Row],[Close Price]])-1</f>
        <v>8.0120432606085146E-2</v>
      </c>
      <c r="AI432">
        <v>17.6183432387685</v>
      </c>
      <c r="AJ432">
        <v>45.828199109718398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-0.09</v>
      </c>
      <c r="AM432" t="s">
        <v>3110</v>
      </c>
      <c r="AN432">
        <v>-5.79</v>
      </c>
      <c r="AO432" t="s">
        <v>3110</v>
      </c>
      <c r="AP432">
        <v>-4.1971068844419996E-3</v>
      </c>
      <c r="AQ432">
        <f>(Table2[[#This Row],[Sharpe Ratio]]-AVERAGE(Table2[Sharpe Ratio]))/_xlfn.STDEV.P(Table2[Sharpe Ratio])</f>
        <v>-0.76733582029155734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492</v>
      </c>
      <c r="AT432">
        <f>_xlfn.RANK.AVG(Table2[[#This Row],[6M Return vs Nifty Z-Score]],Table2[6M Return vs Nifty Z-Score])</f>
        <v>178</v>
      </c>
      <c r="AU432">
        <f>_xlfn.RANK.AVG(Table2[[#This Row],[Sharpe Ratio Z-Score]],Table2[Sharpe Ratio Z-Score])</f>
        <v>580</v>
      </c>
      <c r="AV432">
        <f>(Table2[[#This Row],[Rank 1Y]]+Table2[[#This Row],[Rank 6M]]+Table2[[#This Row],[Rank Sharpe]])/3</f>
        <v>416.66666666666669</v>
      </c>
    </row>
    <row r="433" spans="1:48" x14ac:dyDescent="0.3">
      <c r="A433" t="s">
        <v>1062</v>
      </c>
      <c r="B433" t="s">
        <v>1063</v>
      </c>
      <c r="C433" t="s">
        <v>3069</v>
      </c>
      <c r="D433" t="s">
        <v>54</v>
      </c>
      <c r="E433">
        <v>12069.68683536</v>
      </c>
      <c r="F433">
        <v>985.05</v>
      </c>
      <c r="G433">
        <v>16.283675075918801</v>
      </c>
      <c r="H433">
        <f>(Table2[[#This Row],[1Y Return vs Nifty]]-AVERAGE(Table2[1Y Return vs Nifty]))/_xlfn.STDEV.P(Table2[1Y Return vs Nifty])</f>
        <v>-0.26576981395623783</v>
      </c>
      <c r="I433">
        <v>18.810724531636598</v>
      </c>
      <c r="J433">
        <f>(Table2[[#This Row],[1M Return vs Nifty]]-AVERAGE(Table2[1M Return vs Nifty]))/_xlfn.STDEV.P(Table2[1M Return vs Nifty])</f>
        <v>1.7852615485127057</v>
      </c>
      <c r="K433">
        <v>1.08038636634748</v>
      </c>
      <c r="L433">
        <f>(Table2[[#This Row],[6M Return vs Nifty]]-AVERAGE(Table2[6M Return vs Nifty]))/_xlfn.STDEV.P(Table2[6M Return vs Nifty])</f>
        <v>-0.19078412705725661</v>
      </c>
      <c r="M433">
        <v>5.1358175002493702</v>
      </c>
      <c r="N433">
        <f>(Table2[[#This Row],[1W Return vs Nifty]]-AVERAGE(Table2[1W Return vs Nifty]))/_xlfn.STDEV.P(Table2[1W Return vs Nifty])</f>
        <v>1.0203911634398375</v>
      </c>
      <c r="O433">
        <v>909.19</v>
      </c>
      <c r="P433">
        <v>874.278931329241</v>
      </c>
      <c r="Q433">
        <v>786.72898084006397</v>
      </c>
      <c r="R433">
        <v>72.598681498229297</v>
      </c>
      <c r="S433" s="1">
        <f>(Table2[[#This Row],[Close Price]]-Table2[[#This Row],[20D EMA]])/Table2[[#This Row],[20D EMA]]</f>
        <v>8.3436905377313755E-2</v>
      </c>
      <c r="T433" s="1">
        <f>(Table2[[#This Row],[Close Price]]-Table2[[#This Row],[50D EMA]])/Table2[[#This Row],[50D EMA]]</f>
        <v>0.12669991772802328</v>
      </c>
      <c r="U433" s="1">
        <f>(Table2[[#This Row],[Close Price]]-Table2[[#This Row],[200D EMA]])/Table2[[#This Row],[200D EMA]]</f>
        <v>0.25208302222217632</v>
      </c>
      <c r="V433">
        <v>1.93299559818387</v>
      </c>
      <c r="W433">
        <v>958.05</v>
      </c>
      <c r="X433">
        <v>996.45</v>
      </c>
      <c r="Y433">
        <v>911.3</v>
      </c>
      <c r="Z433">
        <v>1037.05</v>
      </c>
      <c r="AA433">
        <v>851.25</v>
      </c>
      <c r="AB433">
        <v>1037.05</v>
      </c>
      <c r="AC433" s="1">
        <f>(Table2[[#This Row],[Close Price]]/Table2[[#This Row],[Day Low]])-1</f>
        <v>2.8182245185533139E-2</v>
      </c>
      <c r="AD433" s="1">
        <f>(Table2[[#This Row],[Day High]]/Table2[[#This Row],[Close Price]])-1</f>
        <v>1.1573016598142249E-2</v>
      </c>
      <c r="AE433" s="1">
        <f>(Table2[[#This Row],[Close Price]]/Table2[[#This Row],[Current Week Low]])-1</f>
        <v>8.0928344123779139E-2</v>
      </c>
      <c r="AF433" s="1">
        <f>(Table2[[#This Row],[Current Week High]]/Table2[[#This Row],[Close Price]])-1</f>
        <v>5.2789198517841696E-2</v>
      </c>
      <c r="AG433" s="1">
        <f>(Table2[[#This Row],[Close Price]]/Table2[[#This Row],[Current Month Low]])-1</f>
        <v>0.15718061674008799</v>
      </c>
      <c r="AH433" s="1">
        <f>(Table2[[#This Row],[Current Month High]]/Table2[[#This Row],[Close Price]])-1</f>
        <v>5.2789198517841696E-2</v>
      </c>
      <c r="AI433">
        <v>0.74103745243341201</v>
      </c>
      <c r="AJ433">
        <v>67.550335570469798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0.01</v>
      </c>
      <c r="AM433" t="s">
        <v>3111</v>
      </c>
      <c r="AN433">
        <v>15.79</v>
      </c>
      <c r="AO433" t="s">
        <v>3111</v>
      </c>
      <c r="AP433">
        <v>7.0806031231010003E-3</v>
      </c>
      <c r="AQ433">
        <f>(Table2[[#This Row],[Sharpe Ratio]]-AVERAGE(Table2[Sharpe Ratio]))/_xlfn.STDEV.P(Table2[Sharpe Ratio])</f>
        <v>-0.63883031856017769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1.7102684523788712</v>
      </c>
      <c r="AS433">
        <f>_xlfn.RANK.AVG(Table2[[#This Row],[1Y Return vs Nifty Z-Score]],Table2[1Y Return vs Nifty Z-Score])</f>
        <v>377</v>
      </c>
      <c r="AT433">
        <f>_xlfn.RANK.AVG(Table2[[#This Row],[6M Return vs Nifty Z-Score]],Table2[6M Return vs Nifty Z-Score])</f>
        <v>373</v>
      </c>
      <c r="AU433">
        <f>_xlfn.RANK.AVG(Table2[[#This Row],[Sharpe Ratio Z-Score]],Table2[Sharpe Ratio Z-Score])</f>
        <v>505</v>
      </c>
      <c r="AV433">
        <f>(Table2[[#This Row],[Rank 1Y]]+Table2[[#This Row],[Rank 6M]]+Table2[[#This Row],[Rank Sharpe]])/3</f>
        <v>418.33333333333331</v>
      </c>
    </row>
    <row r="434" spans="1:48" x14ac:dyDescent="0.3">
      <c r="A434" t="s">
        <v>278</v>
      </c>
      <c r="B434" t="s">
        <v>279</v>
      </c>
      <c r="C434" t="s">
        <v>3065</v>
      </c>
      <c r="D434" t="s">
        <v>37</v>
      </c>
      <c r="E434">
        <v>96167.759699650007</v>
      </c>
      <c r="F434">
        <v>1947.25</v>
      </c>
      <c r="G434">
        <v>19.197193228045201</v>
      </c>
      <c r="H434">
        <f>(Table2[[#This Row],[1Y Return vs Nifty]]-AVERAGE(Table2[1Y Return vs Nifty]))/_xlfn.STDEV.P(Table2[1Y Return vs Nifty])</f>
        <v>-0.22180115921829294</v>
      </c>
      <c r="I434">
        <v>4.9163284262806402</v>
      </c>
      <c r="J434">
        <f>(Table2[[#This Row],[1M Return vs Nifty]]-AVERAGE(Table2[1M Return vs Nifty]))/_xlfn.STDEV.P(Table2[1M Return vs Nifty])</f>
        <v>0.47130132902154759</v>
      </c>
      <c r="K434">
        <v>6.7816711300919996</v>
      </c>
      <c r="L434">
        <f>(Table2[[#This Row],[6M Return vs Nifty]]-AVERAGE(Table2[6M Return vs Nifty]))/_xlfn.STDEV.P(Table2[6M Return vs Nifty])</f>
        <v>-3.43950366233961E-5</v>
      </c>
      <c r="M434">
        <v>-1.14469880966993</v>
      </c>
      <c r="N434">
        <f>(Table2[[#This Row],[1W Return vs Nifty]]-AVERAGE(Table2[1W Return vs Nifty]))/_xlfn.STDEV.P(Table2[1W Return vs Nifty])</f>
        <v>-0.16988312755298038</v>
      </c>
      <c r="O434">
        <v>1932.01</v>
      </c>
      <c r="P434">
        <v>1852.5144634327501</v>
      </c>
      <c r="Q434">
        <v>1647.6973727187401</v>
      </c>
      <c r="R434">
        <v>50.6402419060285</v>
      </c>
      <c r="S434" s="1">
        <f>(Table2[[#This Row],[Close Price]]-Table2[[#This Row],[20D EMA]])/Table2[[#This Row],[20D EMA]]</f>
        <v>7.8881579287891929E-3</v>
      </c>
      <c r="T434" s="1">
        <f>(Table2[[#This Row],[Close Price]]-Table2[[#This Row],[50D EMA]])/Table2[[#This Row],[50D EMA]]</f>
        <v>5.1138891726493135E-2</v>
      </c>
      <c r="U434" s="1">
        <f>(Table2[[#This Row],[Close Price]]-Table2[[#This Row],[200D EMA]])/Table2[[#This Row],[200D EMA]]</f>
        <v>0.1818007555519682</v>
      </c>
      <c r="V434">
        <v>0.86466613909688395</v>
      </c>
      <c r="W434">
        <v>1940.05</v>
      </c>
      <c r="X434">
        <v>1980</v>
      </c>
      <c r="Y434">
        <v>1930</v>
      </c>
      <c r="Z434">
        <v>1991.35</v>
      </c>
      <c r="AA434">
        <v>1905.05</v>
      </c>
      <c r="AB434">
        <v>2031</v>
      </c>
      <c r="AC434" s="1">
        <f>(Table2[[#This Row],[Close Price]]/Table2[[#This Row],[Day Low]])-1</f>
        <v>3.7112445555527174E-3</v>
      </c>
      <c r="AD434" s="1">
        <f>(Table2[[#This Row],[Day High]]/Table2[[#This Row],[Close Price]])-1</f>
        <v>1.6818590319681581E-2</v>
      </c>
      <c r="AE434" s="1">
        <f>(Table2[[#This Row],[Close Price]]/Table2[[#This Row],[Current Week Low]])-1</f>
        <v>8.9378238341968341E-3</v>
      </c>
      <c r="AF434" s="1">
        <f>(Table2[[#This Row],[Current Week High]]/Table2[[#This Row],[Close Price]])-1</f>
        <v>2.2647323148029308E-2</v>
      </c>
      <c r="AG434" s="1">
        <f>(Table2[[#This Row],[Close Price]]/Table2[[#This Row],[Current Month Low]])-1</f>
        <v>2.2151649563003639E-2</v>
      </c>
      <c r="AH434" s="1">
        <f>(Table2[[#This Row],[Current Month High]]/Table2[[#This Row],[Close Price]])-1</f>
        <v>4.3009372191552098E-2</v>
      </c>
      <c r="AI434">
        <v>4.0764559686387001</v>
      </c>
      <c r="AJ434">
        <v>54.142969984202203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0.13</v>
      </c>
      <c r="AM434" t="s">
        <v>3111</v>
      </c>
      <c r="AN434">
        <v>-1.02</v>
      </c>
      <c r="AO434" t="s">
        <v>3110</v>
      </c>
      <c r="AP434">
        <v>-9.3813849693610007E-3</v>
      </c>
      <c r="AQ434">
        <f>(Table2[[#This Row],[Sharpe Ratio]]-AVERAGE(Table2[Sharpe Ratio]))/_xlfn.STDEV.P(Table2[Sharpe Ratio])</f>
        <v>-0.82640882855049691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-0.74682618133684608</v>
      </c>
      <c r="AS434">
        <f>_xlfn.RANK.AVG(Table2[[#This Row],[1Y Return vs Nifty Z-Score]],Table2[1Y Return vs Nifty Z-Score])</f>
        <v>353</v>
      </c>
      <c r="AT434">
        <f>_xlfn.RANK.AVG(Table2[[#This Row],[6M Return vs Nifty Z-Score]],Table2[6M Return vs Nifty Z-Score])</f>
        <v>312</v>
      </c>
      <c r="AU434">
        <f>_xlfn.RANK.AVG(Table2[[#This Row],[Sharpe Ratio Z-Score]],Table2[Sharpe Ratio Z-Score])</f>
        <v>592</v>
      </c>
      <c r="AV434">
        <f>(Table2[[#This Row],[Rank 1Y]]+Table2[[#This Row],[Rank 6M]]+Table2[[#This Row],[Rank Sharpe]])/3</f>
        <v>419</v>
      </c>
    </row>
    <row r="435" spans="1:48" x14ac:dyDescent="0.3">
      <c r="A435" t="s">
        <v>1816</v>
      </c>
      <c r="B435" t="s">
        <v>1817</v>
      </c>
      <c r="C435" t="s">
        <v>3072</v>
      </c>
      <c r="D435" t="s">
        <v>133</v>
      </c>
      <c r="E435">
        <v>3952.2124946399999</v>
      </c>
      <c r="F435">
        <v>219.3</v>
      </c>
      <c r="G435">
        <v>-9.6106434330811492</v>
      </c>
      <c r="H435">
        <f>(Table2[[#This Row],[1Y Return vs Nifty]]-AVERAGE(Table2[1Y Return vs Nifty]))/_xlfn.STDEV.P(Table2[1Y Return vs Nifty])</f>
        <v>-0.65654766078916227</v>
      </c>
      <c r="I435">
        <v>-12.9407703327047</v>
      </c>
      <c r="J435">
        <f>(Table2[[#This Row],[1M Return vs Nifty]]-AVERAGE(Table2[1M Return vs Nifty]))/_xlfn.STDEV.P(Table2[1M Return vs Nifty])</f>
        <v>-1.2174023200551505</v>
      </c>
      <c r="K435">
        <v>-3.85413744317631</v>
      </c>
      <c r="L435">
        <f>(Table2[[#This Row],[6M Return vs Nifty]]-AVERAGE(Table2[6M Return vs Nifty]))/_xlfn.STDEV.P(Table2[6M Return vs Nifty])</f>
        <v>-0.3558800893396058</v>
      </c>
      <c r="M435">
        <v>-5.34066170410465</v>
      </c>
      <c r="N435">
        <f>(Table2[[#This Row],[1W Return vs Nifty]]-AVERAGE(Table2[1W Return vs Nifty]))/_xlfn.STDEV.P(Table2[1W Return vs Nifty])</f>
        <v>-0.9650958955411002</v>
      </c>
      <c r="O435">
        <v>240.41</v>
      </c>
      <c r="P435">
        <v>235.797422684162</v>
      </c>
      <c r="Q435">
        <v>213.320179908022</v>
      </c>
      <c r="R435">
        <v>24.871173149807799</v>
      </c>
      <c r="S435" s="1">
        <f>(Table2[[#This Row],[Close Price]]-Table2[[#This Row],[20D EMA]])/Table2[[#This Row],[20D EMA]]</f>
        <v>-8.7808327440622211E-2</v>
      </c>
      <c r="T435" s="1">
        <f>(Table2[[#This Row],[Close Price]]-Table2[[#This Row],[50D EMA]])/Table2[[#This Row],[50D EMA]]</f>
        <v>-6.9964389332021676E-2</v>
      </c>
      <c r="U435" s="1">
        <f>(Table2[[#This Row],[Close Price]]-Table2[[#This Row],[200D EMA]])/Table2[[#This Row],[200D EMA]]</f>
        <v>2.8032135049559554E-2</v>
      </c>
      <c r="V435">
        <v>0.92291213823436002</v>
      </c>
      <c r="W435">
        <v>214.8</v>
      </c>
      <c r="X435">
        <v>221.5</v>
      </c>
      <c r="Y435">
        <v>217.9</v>
      </c>
      <c r="Z435">
        <v>234.7</v>
      </c>
      <c r="AA435">
        <v>217.9</v>
      </c>
      <c r="AB435">
        <v>274.95</v>
      </c>
      <c r="AC435" s="1">
        <f>(Table2[[#This Row],[Close Price]]/Table2[[#This Row],[Day Low]])-1</f>
        <v>2.0949720670391025E-2</v>
      </c>
      <c r="AD435" s="1">
        <f>(Table2[[#This Row],[Day High]]/Table2[[#This Row],[Close Price]])-1</f>
        <v>1.0031919744641904E-2</v>
      </c>
      <c r="AE435" s="1">
        <f>(Table2[[#This Row],[Close Price]]/Table2[[#This Row],[Current Week Low]])-1</f>
        <v>6.4249655805415085E-3</v>
      </c>
      <c r="AF435" s="1">
        <f>(Table2[[#This Row],[Current Week High]]/Table2[[#This Row],[Close Price]])-1</f>
        <v>7.0223438212494216E-2</v>
      </c>
      <c r="AG435" s="1">
        <f>(Table2[[#This Row],[Close Price]]/Table2[[#This Row],[Current Month Low]])-1</f>
        <v>6.4249655805415085E-3</v>
      </c>
      <c r="AH435" s="1">
        <f>(Table2[[#This Row],[Current Month High]]/Table2[[#This Row],[Close Price]])-1</f>
        <v>0.2537619699042406</v>
      </c>
      <c r="AI435">
        <v>19.621492277572301</v>
      </c>
      <c r="AJ435">
        <v>44.514303678088602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7.0000000000000007E-2</v>
      </c>
      <c r="AM435" t="s">
        <v>3111</v>
      </c>
      <c r="AN435">
        <v>-12.05</v>
      </c>
      <c r="AO435" t="s">
        <v>3110</v>
      </c>
      <c r="AP435">
        <v>8.7398941686628998E-2</v>
      </c>
      <c r="AQ435">
        <f>(Table2[[#This Row],[Sharpe Ratio]]-AVERAGE(Table2[Sharpe Ratio]))/_xlfn.STDEV.P(Table2[Sharpe Ratio])</f>
        <v>0.27636863481188506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-2.9185573309131336</v>
      </c>
      <c r="AS435">
        <f>_xlfn.RANK.AVG(Table2[[#This Row],[1Y Return vs Nifty Z-Score]],Table2[1Y Return vs Nifty Z-Score])</f>
        <v>559</v>
      </c>
      <c r="AT435">
        <f>_xlfn.RANK.AVG(Table2[[#This Row],[6M Return vs Nifty Z-Score]],Table2[6M Return vs Nifty Z-Score])</f>
        <v>428</v>
      </c>
      <c r="AU435">
        <f>_xlfn.RANK.AVG(Table2[[#This Row],[Sharpe Ratio Z-Score]],Table2[Sharpe Ratio Z-Score])</f>
        <v>270</v>
      </c>
      <c r="AV435">
        <f>(Table2[[#This Row],[Rank 1Y]]+Table2[[#This Row],[Rank 6M]]+Table2[[#This Row],[Rank Sharpe]])/3</f>
        <v>419</v>
      </c>
    </row>
    <row r="436" spans="1:48" x14ac:dyDescent="0.3">
      <c r="A436" t="s">
        <v>1205</v>
      </c>
      <c r="B436" t="s">
        <v>1206</v>
      </c>
      <c r="C436" t="s">
        <v>3074</v>
      </c>
      <c r="D436" t="s">
        <v>315</v>
      </c>
      <c r="E436">
        <v>9527.7657757590005</v>
      </c>
      <c r="F436">
        <v>120.33</v>
      </c>
      <c r="G436">
        <v>1.1895859622813201</v>
      </c>
      <c r="H436">
        <f>(Table2[[#This Row],[1Y Return vs Nifty]]-AVERAGE(Table2[1Y Return vs Nifty]))/_xlfn.STDEV.P(Table2[1Y Return vs Nifty])</f>
        <v>-0.49355861023915415</v>
      </c>
      <c r="I436">
        <v>-18.134784904717701</v>
      </c>
      <c r="J436">
        <f>(Table2[[#This Row],[1M Return vs Nifty]]-AVERAGE(Table2[1M Return vs Nifty]))/_xlfn.STDEV.P(Table2[1M Return vs Nifty])</f>
        <v>-1.7085880092591388</v>
      </c>
      <c r="K436">
        <v>-19.2099863044599</v>
      </c>
      <c r="L436">
        <f>(Table2[[#This Row],[6M Return vs Nifty]]-AVERAGE(Table2[6M Return vs Nifty]))/_xlfn.STDEV.P(Table2[6M Return vs Nifty])</f>
        <v>-0.86964570123571894</v>
      </c>
      <c r="M436">
        <v>-15.5878159911259</v>
      </c>
      <c r="N436">
        <f>(Table2[[#This Row],[1W Return vs Nifty]]-AVERAGE(Table2[1W Return vs Nifty]))/_xlfn.STDEV.P(Table2[1W Return vs Nifty])</f>
        <v>-2.9071216306569694</v>
      </c>
      <c r="O436">
        <v>137.04</v>
      </c>
      <c r="P436">
        <v>142.09500894554901</v>
      </c>
      <c r="Q436">
        <v>133.25234361762799</v>
      </c>
      <c r="R436">
        <v>18.6652541077754</v>
      </c>
      <c r="S436" s="1">
        <f>(Table2[[#This Row],[Close Price]]-Table2[[#This Row],[20D EMA]])/Table2[[#This Row],[20D EMA]]</f>
        <v>-0.12193520140105076</v>
      </c>
      <c r="T436" s="1">
        <f>(Table2[[#This Row],[Close Price]]-Table2[[#This Row],[50D EMA]])/Table2[[#This Row],[50D EMA]]</f>
        <v>-0.15317222685766108</v>
      </c>
      <c r="U436" s="1">
        <f>(Table2[[#This Row],[Close Price]]-Table2[[#This Row],[200D EMA]])/Table2[[#This Row],[200D EMA]]</f>
        <v>-9.6976482865540295E-2</v>
      </c>
      <c r="V436">
        <v>1.8617391962116601</v>
      </c>
      <c r="W436">
        <v>116.07</v>
      </c>
      <c r="X436">
        <v>120.99</v>
      </c>
      <c r="Y436">
        <v>115.25</v>
      </c>
      <c r="Z436">
        <v>123.9</v>
      </c>
      <c r="AA436">
        <v>115.25</v>
      </c>
      <c r="AB436">
        <v>152.19</v>
      </c>
      <c r="AC436" s="1">
        <f>(Table2[[#This Row],[Close Price]]/Table2[[#This Row],[Day Low]])-1</f>
        <v>3.6701990178340749E-2</v>
      </c>
      <c r="AD436" s="1">
        <f>(Table2[[#This Row],[Day High]]/Table2[[#This Row],[Close Price]])-1</f>
        <v>5.4849164796808569E-3</v>
      </c>
      <c r="AE436" s="1">
        <f>(Table2[[#This Row],[Close Price]]/Table2[[#This Row],[Current Week Low]])-1</f>
        <v>4.4078091106290573E-2</v>
      </c>
      <c r="AF436" s="1">
        <f>(Table2[[#This Row],[Current Week High]]/Table2[[#This Row],[Close Price]])-1</f>
        <v>2.9668411867364908E-2</v>
      </c>
      <c r="AG436" s="1">
        <f>(Table2[[#This Row],[Close Price]]/Table2[[#This Row],[Current Month Low]])-1</f>
        <v>4.4078091106290573E-2</v>
      </c>
      <c r="AH436" s="1">
        <f>(Table2[[#This Row],[Current Month High]]/Table2[[#This Row],[Close Price]])-1</f>
        <v>0.26477187733732244</v>
      </c>
      <c r="AI436">
        <v>30.234091658423999</v>
      </c>
      <c r="AJ436">
        <v>31.1567567567567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-0.22</v>
      </c>
      <c r="AM436" t="s">
        <v>3110</v>
      </c>
      <c r="AN436">
        <v>-17.84</v>
      </c>
      <c r="AO436" t="s">
        <v>3110</v>
      </c>
      <c r="AP436">
        <v>0.124084944846048</v>
      </c>
      <c r="AQ436">
        <f>(Table2[[#This Row],[Sharpe Ratio]]-AVERAGE(Table2[Sharpe Ratio]))/_xlfn.STDEV.P(Table2[Sharpe Ratio])</f>
        <v>0.6943926165747577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479</v>
      </c>
      <c r="AT436">
        <f>_xlfn.RANK.AVG(Table2[[#This Row],[6M Return vs Nifty Z-Score]],Table2[6M Return vs Nifty Z-Score])</f>
        <v>610</v>
      </c>
      <c r="AU436">
        <f>_xlfn.RANK.AVG(Table2[[#This Row],[Sharpe Ratio Z-Score]],Table2[Sharpe Ratio Z-Score])</f>
        <v>176</v>
      </c>
      <c r="AV436">
        <f>(Table2[[#This Row],[Rank 1Y]]+Table2[[#This Row],[Rank 6M]]+Table2[[#This Row],[Rank Sharpe]])/3</f>
        <v>421.66666666666669</v>
      </c>
    </row>
    <row r="437" spans="1:48" x14ac:dyDescent="0.3">
      <c r="A437" t="s">
        <v>478</v>
      </c>
      <c r="B437" t="s">
        <v>479</v>
      </c>
      <c r="C437" t="s">
        <v>3065</v>
      </c>
      <c r="D437" t="s">
        <v>57</v>
      </c>
      <c r="E437">
        <v>42467.728774374998</v>
      </c>
      <c r="F437">
        <v>3854.05</v>
      </c>
      <c r="G437">
        <v>21.3607696019202</v>
      </c>
      <c r="H437">
        <f>(Table2[[#This Row],[1Y Return vs Nifty]]-AVERAGE(Table2[1Y Return vs Nifty]))/_xlfn.STDEV.P(Table2[1Y Return vs Nifty])</f>
        <v>-0.18915006949961197</v>
      </c>
      <c r="I437">
        <v>-11.9771066700566</v>
      </c>
      <c r="J437">
        <f>(Table2[[#This Row],[1M Return vs Nifty]]-AVERAGE(Table2[1M Return vs Nifty]))/_xlfn.STDEV.P(Table2[1M Return vs Nifty])</f>
        <v>-1.126270923765055</v>
      </c>
      <c r="K437">
        <v>-9.1389075382763103</v>
      </c>
      <c r="L437">
        <f>(Table2[[#This Row],[6M Return vs Nifty]]-AVERAGE(Table2[6M Return vs Nifty]))/_xlfn.STDEV.P(Table2[6M Return vs Nifty])</f>
        <v>-0.53269435510676533</v>
      </c>
      <c r="M437">
        <v>-6.2480250223262201</v>
      </c>
      <c r="N437">
        <f>(Table2[[#This Row],[1W Return vs Nifty]]-AVERAGE(Table2[1W Return vs Nifty]))/_xlfn.STDEV.P(Table2[1W Return vs Nifty])</f>
        <v>-1.1370580682311584</v>
      </c>
      <c r="O437">
        <v>4133.03</v>
      </c>
      <c r="P437">
        <v>4333.9470983275496</v>
      </c>
      <c r="Q437">
        <v>4008.4196999904998</v>
      </c>
      <c r="R437">
        <v>32.2380858906876</v>
      </c>
      <c r="S437" s="1">
        <f>(Table2[[#This Row],[Close Price]]-Table2[[#This Row],[20D EMA]])/Table2[[#This Row],[20D EMA]]</f>
        <v>-6.7500114927788957E-2</v>
      </c>
      <c r="T437" s="1">
        <f>(Table2[[#This Row],[Close Price]]-Table2[[#This Row],[50D EMA]])/Table2[[#This Row],[50D EMA]]</f>
        <v>-0.1107298006735568</v>
      </c>
      <c r="U437" s="1">
        <f>(Table2[[#This Row],[Close Price]]-Table2[[#This Row],[200D EMA]])/Table2[[#This Row],[200D EMA]]</f>
        <v>-3.8511361470173762E-2</v>
      </c>
      <c r="V437">
        <v>0.41530397329638202</v>
      </c>
      <c r="W437">
        <v>3765.5</v>
      </c>
      <c r="X437">
        <v>3895</v>
      </c>
      <c r="Y437">
        <v>3732.9</v>
      </c>
      <c r="Z437">
        <v>3926.7</v>
      </c>
      <c r="AA437">
        <v>3732.9</v>
      </c>
      <c r="AB437">
        <v>4405.1000000000004</v>
      </c>
      <c r="AC437" s="1">
        <f>(Table2[[#This Row],[Close Price]]/Table2[[#This Row],[Day Low]])-1</f>
        <v>2.3516133315628851E-2</v>
      </c>
      <c r="AD437" s="1">
        <f>(Table2[[#This Row],[Day High]]/Table2[[#This Row],[Close Price]])-1</f>
        <v>1.0625186492131622E-2</v>
      </c>
      <c r="AE437" s="1">
        <f>(Table2[[#This Row],[Close Price]]/Table2[[#This Row],[Current Week Low]])-1</f>
        <v>3.2454659915883033E-2</v>
      </c>
      <c r="AF437" s="1">
        <f>(Table2[[#This Row],[Current Week High]]/Table2[[#This Row],[Close Price]])-1</f>
        <v>1.8850300333415504E-2</v>
      </c>
      <c r="AG437" s="1">
        <f>(Table2[[#This Row],[Close Price]]/Table2[[#This Row],[Current Month Low]])-1</f>
        <v>3.2454659915883033E-2</v>
      </c>
      <c r="AH437" s="1">
        <f>(Table2[[#This Row],[Current Month High]]/Table2[[#This Row],[Close Price]])-1</f>
        <v>0.14297946316212817</v>
      </c>
      <c r="AI437">
        <v>28.432115737945001</v>
      </c>
      <c r="AJ437">
        <v>56.092816172636397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-0.16</v>
      </c>
      <c r="AM437" t="s">
        <v>3110</v>
      </c>
      <c r="AN437">
        <v>-12.74</v>
      </c>
      <c r="AO437" t="s">
        <v>3110</v>
      </c>
      <c r="AP437">
        <v>3.3277508390099998E-2</v>
      </c>
      <c r="AQ437">
        <f>(Table2[[#This Row],[Sharpe Ratio]]-AVERAGE(Table2[Sharpe Ratio]))/_xlfn.STDEV.P(Table2[Sharpe Ratio])</f>
        <v>-0.34032588344936954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343</v>
      </c>
      <c r="AT437">
        <f>_xlfn.RANK.AVG(Table2[[#This Row],[6M Return vs Nifty Z-Score]],Table2[6M Return vs Nifty Z-Score])</f>
        <v>489</v>
      </c>
      <c r="AU437">
        <f>_xlfn.RANK.AVG(Table2[[#This Row],[Sharpe Ratio Z-Score]],Table2[Sharpe Ratio Z-Score])</f>
        <v>437</v>
      </c>
      <c r="AV437">
        <f>(Table2[[#This Row],[Rank 1Y]]+Table2[[#This Row],[Rank 6M]]+Table2[[#This Row],[Rank Sharpe]])/3</f>
        <v>423</v>
      </c>
    </row>
    <row r="438" spans="1:48" x14ac:dyDescent="0.3">
      <c r="A438" t="s">
        <v>1307</v>
      </c>
      <c r="B438" t="s">
        <v>1308</v>
      </c>
      <c r="C438" t="s">
        <v>3074</v>
      </c>
      <c r="D438" t="s">
        <v>83</v>
      </c>
      <c r="E438">
        <v>8439.7265308200003</v>
      </c>
      <c r="F438">
        <v>767.4</v>
      </c>
      <c r="G438">
        <v>-31.555701552634901</v>
      </c>
      <c r="H438">
        <f>(Table2[[#This Row],[1Y Return vs Nifty]]-AVERAGE(Table2[1Y Return vs Nifty]))/_xlfn.STDEV.P(Table2[1Y Return vs Nifty])</f>
        <v>-0.98772619934008055</v>
      </c>
      <c r="I438">
        <v>-9.9976313827581098</v>
      </c>
      <c r="J438">
        <f>(Table2[[#This Row],[1M Return vs Nifty]]-AVERAGE(Table2[1M Return vs Nifty]))/_xlfn.STDEV.P(Table2[1M Return vs Nifty])</f>
        <v>-0.93907662159790706</v>
      </c>
      <c r="K438">
        <v>-7.6328731455711196</v>
      </c>
      <c r="L438">
        <f>(Table2[[#This Row],[6M Return vs Nifty]]-AVERAGE(Table2[6M Return vs Nifty]))/_xlfn.STDEV.P(Table2[6M Return vs Nifty])</f>
        <v>-0.48230647435237672</v>
      </c>
      <c r="M438">
        <v>5.3568642109224198</v>
      </c>
      <c r="N438">
        <f>(Table2[[#This Row],[1W Return vs Nifty]]-AVERAGE(Table2[1W Return vs Nifty]))/_xlfn.STDEV.P(Table2[1W Return vs Nifty])</f>
        <v>1.0622836136524283</v>
      </c>
      <c r="O438">
        <v>755.97</v>
      </c>
      <c r="P438">
        <v>758.73395367535795</v>
      </c>
      <c r="Q438">
        <v>737.03365135522495</v>
      </c>
      <c r="R438">
        <v>57.993808111759201</v>
      </c>
      <c r="S438" s="1">
        <f>(Table2[[#This Row],[Close Price]]-Table2[[#This Row],[20D EMA]])/Table2[[#This Row],[20D EMA]]</f>
        <v>1.5119647605063626E-2</v>
      </c>
      <c r="T438" s="1">
        <f>(Table2[[#This Row],[Close Price]]-Table2[[#This Row],[50D EMA]])/Table2[[#This Row],[50D EMA]]</f>
        <v>1.1421719408579407E-2</v>
      </c>
      <c r="U438" s="1">
        <f>(Table2[[#This Row],[Close Price]]-Table2[[#This Row],[200D EMA]])/Table2[[#This Row],[200D EMA]]</f>
        <v>4.1200762799552947E-2</v>
      </c>
      <c r="V438">
        <v>0.86220808023204598</v>
      </c>
      <c r="W438">
        <v>745.6</v>
      </c>
      <c r="X438">
        <v>767.4</v>
      </c>
      <c r="Y438">
        <v>733.7</v>
      </c>
      <c r="Z438">
        <v>785.9</v>
      </c>
      <c r="AA438">
        <v>697</v>
      </c>
      <c r="AB438">
        <v>785.9</v>
      </c>
      <c r="AC438" s="1">
        <f>(Table2[[#This Row],[Close Price]]/Table2[[#This Row],[Day Low]])-1</f>
        <v>2.9238197424892531E-2</v>
      </c>
      <c r="AD438" s="1">
        <f>(Table2[[#This Row],[Day High]]/Table2[[#This Row],[Close Price]])-1</f>
        <v>0</v>
      </c>
      <c r="AE438" s="1">
        <f>(Table2[[#This Row],[Close Price]]/Table2[[#This Row],[Current Week Low]])-1</f>
        <v>4.5931579664713063E-2</v>
      </c>
      <c r="AF438" s="1">
        <f>(Table2[[#This Row],[Current Week High]]/Table2[[#This Row],[Close Price]])-1</f>
        <v>2.4107375553818144E-2</v>
      </c>
      <c r="AG438" s="1">
        <f>(Table2[[#This Row],[Close Price]]/Table2[[#This Row],[Current Month Low]])-1</f>
        <v>0.10100430416068873</v>
      </c>
      <c r="AH438" s="1">
        <f>(Table2[[#This Row],[Current Month High]]/Table2[[#This Row],[Close Price]])-1</f>
        <v>2.4107375553818144E-2</v>
      </c>
      <c r="AI438">
        <v>20.261437908496699</v>
      </c>
      <c r="AJ438">
        <v>24.1883116883116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-0.08</v>
      </c>
      <c r="AM438" t="s">
        <v>3110</v>
      </c>
      <c r="AN438">
        <v>-0.36</v>
      </c>
      <c r="AO438" t="s">
        <v>3110</v>
      </c>
      <c r="AP438">
        <v>0.14040429055186501</v>
      </c>
      <c r="AQ438">
        <f>(Table2[[#This Row],[Sharpe Ratio]]-AVERAGE(Table2[Sharpe Ratio]))/_xlfn.STDEV.P(Table2[Sharpe Ratio])</f>
        <v>0.88034576721005586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661</v>
      </c>
      <c r="AT438">
        <f>_xlfn.RANK.AVG(Table2[[#This Row],[6M Return vs Nifty Z-Score]],Table2[6M Return vs Nifty Z-Score])</f>
        <v>474</v>
      </c>
      <c r="AU438">
        <f>_xlfn.RANK.AVG(Table2[[#This Row],[Sharpe Ratio Z-Score]],Table2[Sharpe Ratio Z-Score])</f>
        <v>136</v>
      </c>
      <c r="AV438">
        <f>(Table2[[#This Row],[Rank 1Y]]+Table2[[#This Row],[Rank 6M]]+Table2[[#This Row],[Rank Sharpe]])/3</f>
        <v>423.66666666666669</v>
      </c>
    </row>
    <row r="439" spans="1:48" x14ac:dyDescent="0.3">
      <c r="A439" t="s">
        <v>149</v>
      </c>
      <c r="B439" t="s">
        <v>150</v>
      </c>
      <c r="C439" t="s">
        <v>3065</v>
      </c>
      <c r="D439" t="s">
        <v>37</v>
      </c>
      <c r="E439">
        <v>168505.29008519999</v>
      </c>
      <c r="F439">
        <v>1682.4</v>
      </c>
      <c r="G439">
        <v>6.1298823111831897</v>
      </c>
      <c r="H439">
        <f>(Table2[[#This Row],[1Y Return vs Nifty]]-AVERAGE(Table2[1Y Return vs Nifty]))/_xlfn.STDEV.P(Table2[1Y Return vs Nifty])</f>
        <v>-0.41900332239601451</v>
      </c>
      <c r="I439">
        <v>9.6624973714268201</v>
      </c>
      <c r="J439">
        <f>(Table2[[#This Row],[1M Return vs Nifty]]-AVERAGE(Table2[1M Return vs Nifty]))/_xlfn.STDEV.P(Table2[1M Return vs Nifty])</f>
        <v>0.92013531515660929</v>
      </c>
      <c r="K439">
        <v>2.0022412898377402</v>
      </c>
      <c r="L439">
        <f>(Table2[[#This Row],[6M Return vs Nifty]]-AVERAGE(Table2[6M Return vs Nifty]))/_xlfn.STDEV.P(Table2[6M Return vs Nifty])</f>
        <v>-0.15994132812605974</v>
      </c>
      <c r="M439">
        <v>-2.23307171506486</v>
      </c>
      <c r="N439">
        <f>(Table2[[#This Row],[1W Return vs Nifty]]-AVERAGE(Table2[1W Return vs Nifty]))/_xlfn.STDEV.P(Table2[1W Return vs Nifty])</f>
        <v>-0.37614997320366694</v>
      </c>
      <c r="O439">
        <v>1677.23</v>
      </c>
      <c r="P439">
        <v>1596.0750149872599</v>
      </c>
      <c r="Q439">
        <v>1472.1371445719301</v>
      </c>
      <c r="R439">
        <v>46.074483710770203</v>
      </c>
      <c r="S439" s="1">
        <f>(Table2[[#This Row],[Close Price]]-Table2[[#This Row],[20D EMA]])/Table2[[#This Row],[20D EMA]]</f>
        <v>3.0824633473048257E-3</v>
      </c>
      <c r="T439" s="1">
        <f>(Table2[[#This Row],[Close Price]]-Table2[[#This Row],[50D EMA]])/Table2[[#This Row],[50D EMA]]</f>
        <v>5.4085794340580681E-2</v>
      </c>
      <c r="U439" s="1">
        <f>(Table2[[#This Row],[Close Price]]-Table2[[#This Row],[200D EMA]])/Table2[[#This Row],[200D EMA]]</f>
        <v>0.14282830659042334</v>
      </c>
      <c r="V439">
        <v>0.84000019257500003</v>
      </c>
      <c r="W439">
        <v>1673</v>
      </c>
      <c r="X439">
        <v>1700</v>
      </c>
      <c r="Y439">
        <v>1672.05</v>
      </c>
      <c r="Z439">
        <v>1730</v>
      </c>
      <c r="AA439">
        <v>1670.05</v>
      </c>
      <c r="AB439">
        <v>1791.15</v>
      </c>
      <c r="AC439" s="1">
        <f>(Table2[[#This Row],[Close Price]]/Table2[[#This Row],[Day Low]])-1</f>
        <v>5.6186491332934629E-3</v>
      </c>
      <c r="AD439" s="1">
        <f>(Table2[[#This Row],[Day High]]/Table2[[#This Row],[Close Price]])-1</f>
        <v>1.0461245839277211E-2</v>
      </c>
      <c r="AE439" s="1">
        <f>(Table2[[#This Row],[Close Price]]/Table2[[#This Row],[Current Week Low]])-1</f>
        <v>6.1900062797166644E-3</v>
      </c>
      <c r="AF439" s="1">
        <f>(Table2[[#This Row],[Current Week High]]/Table2[[#This Row],[Close Price]])-1</f>
        <v>2.8292914883499609E-2</v>
      </c>
      <c r="AG439" s="1">
        <f>(Table2[[#This Row],[Close Price]]/Table2[[#This Row],[Current Month Low]])-1</f>
        <v>7.3949881740067447E-3</v>
      </c>
      <c r="AH439" s="1">
        <f>(Table2[[#This Row],[Current Month High]]/Table2[[#This Row],[Close Price]])-1</f>
        <v>6.4639800285306803E-2</v>
      </c>
      <c r="AI439">
        <v>5.0527859237536603</v>
      </c>
      <c r="AJ439">
        <v>34.851900185866199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0.13</v>
      </c>
      <c r="AM439" t="s">
        <v>3111</v>
      </c>
      <c r="AN439">
        <v>-3.92</v>
      </c>
      <c r="AO439" t="s">
        <v>3110</v>
      </c>
      <c r="AP439">
        <v>2.0316756572213001E-2</v>
      </c>
      <c r="AQ439">
        <f>(Table2[[#This Row],[Sharpe Ratio]]-AVERAGE(Table2[Sharpe Ratio]))/_xlfn.STDEV.P(Table2[Sharpe Ratio])</f>
        <v>-0.48800904909731457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-0.52296835766644656</v>
      </c>
      <c r="AS439">
        <f>_xlfn.RANK.AVG(Table2[[#This Row],[1Y Return vs Nifty Z-Score]],Table2[1Y Return vs Nifty Z-Score])</f>
        <v>444</v>
      </c>
      <c r="AT439">
        <f>_xlfn.RANK.AVG(Table2[[#This Row],[6M Return vs Nifty Z-Score]],Table2[6M Return vs Nifty Z-Score])</f>
        <v>360</v>
      </c>
      <c r="AU439">
        <f>_xlfn.RANK.AVG(Table2[[#This Row],[Sharpe Ratio Z-Score]],Table2[Sharpe Ratio Z-Score])</f>
        <v>468</v>
      </c>
      <c r="AV439">
        <f>(Table2[[#This Row],[Rank 1Y]]+Table2[[#This Row],[Rank 6M]]+Table2[[#This Row],[Rank Sharpe]])/3</f>
        <v>424</v>
      </c>
    </row>
    <row r="440" spans="1:48" x14ac:dyDescent="0.3">
      <c r="A440" t="s">
        <v>499</v>
      </c>
      <c r="B440" t="s">
        <v>500</v>
      </c>
      <c r="C440" t="s">
        <v>3065</v>
      </c>
      <c r="D440" t="s">
        <v>57</v>
      </c>
      <c r="E440">
        <v>40466.377382767998</v>
      </c>
      <c r="F440">
        <v>162.34</v>
      </c>
      <c r="G440">
        <v>10.841641131851199</v>
      </c>
      <c r="H440">
        <f>(Table2[[#This Row],[1Y Return vs Nifty]]-AVERAGE(Table2[1Y Return vs Nifty]))/_xlfn.STDEV.P(Table2[1Y Return vs Nifty])</f>
        <v>-0.34789695340249455</v>
      </c>
      <c r="I440">
        <v>-7.66783266698235</v>
      </c>
      <c r="J440">
        <f>(Table2[[#This Row],[1M Return vs Nifty]]-AVERAGE(Table2[1M Return vs Nifty]))/_xlfn.STDEV.P(Table2[1M Return vs Nifty])</f>
        <v>-0.7187530603046679</v>
      </c>
      <c r="K440">
        <v>-17.475634400693199</v>
      </c>
      <c r="L440">
        <f>(Table2[[#This Row],[6M Return vs Nifty]]-AVERAGE(Table2[6M Return vs Nifty]))/_xlfn.STDEV.P(Table2[6M Return vs Nifty])</f>
        <v>-0.81161892752029929</v>
      </c>
      <c r="M440">
        <v>-2.6080739635493901</v>
      </c>
      <c r="N440">
        <f>(Table2[[#This Row],[1W Return vs Nifty]]-AVERAGE(Table2[1W Return vs Nifty]))/_xlfn.STDEV.P(Table2[1W Return vs Nifty])</f>
        <v>-0.44721985239985229</v>
      </c>
      <c r="O440">
        <v>172.63</v>
      </c>
      <c r="P440">
        <v>174.01057985937101</v>
      </c>
      <c r="Q440">
        <v>160.361067449617</v>
      </c>
      <c r="R440">
        <v>26.8164668087745</v>
      </c>
      <c r="S440" s="1">
        <f>(Table2[[#This Row],[Close Price]]-Table2[[#This Row],[20D EMA]])/Table2[[#This Row],[20D EMA]]</f>
        <v>-5.9607252505358234E-2</v>
      </c>
      <c r="T440" s="1">
        <f>(Table2[[#This Row],[Close Price]]-Table2[[#This Row],[50D EMA]])/Table2[[#This Row],[50D EMA]]</f>
        <v>-6.706822004042938E-2</v>
      </c>
      <c r="U440" s="1">
        <f>(Table2[[#This Row],[Close Price]]-Table2[[#This Row],[200D EMA]])/Table2[[#This Row],[200D EMA]]</f>
        <v>1.2340480029572998E-2</v>
      </c>
      <c r="V440">
        <v>0.47809715330314001</v>
      </c>
      <c r="W440">
        <v>159.87</v>
      </c>
      <c r="X440">
        <v>162.78</v>
      </c>
      <c r="Y440">
        <v>162.02000000000001</v>
      </c>
      <c r="Z440">
        <v>168.75</v>
      </c>
      <c r="AA440">
        <v>162.02000000000001</v>
      </c>
      <c r="AB440">
        <v>182.06</v>
      </c>
      <c r="AC440" s="1">
        <f>(Table2[[#This Row],[Close Price]]/Table2[[#This Row],[Day Low]])-1</f>
        <v>1.545005316819914E-2</v>
      </c>
      <c r="AD440" s="1">
        <f>(Table2[[#This Row],[Day High]]/Table2[[#This Row],[Close Price]])-1</f>
        <v>2.7103609708019061E-3</v>
      </c>
      <c r="AE440" s="1">
        <f>(Table2[[#This Row],[Close Price]]/Table2[[#This Row],[Current Week Low]])-1</f>
        <v>1.9750648068139753E-3</v>
      </c>
      <c r="AF440" s="1">
        <f>(Table2[[#This Row],[Current Week High]]/Table2[[#This Row],[Close Price]])-1</f>
        <v>3.9485031415547489E-2</v>
      </c>
      <c r="AG440" s="1">
        <f>(Table2[[#This Row],[Close Price]]/Table2[[#This Row],[Current Month Low]])-1</f>
        <v>1.9750648068139753E-3</v>
      </c>
      <c r="AH440" s="1">
        <f>(Table2[[#This Row],[Current Month High]]/Table2[[#This Row],[Close Price]])-1</f>
        <v>0.12147345078230876</v>
      </c>
      <c r="AI440">
        <v>15.6112367575288</v>
      </c>
      <c r="AJ440">
        <v>44.223175965665199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0</v>
      </c>
      <c r="AM440" t="s">
        <v>3112</v>
      </c>
      <c r="AN440">
        <v>-10.050000000000001</v>
      </c>
      <c r="AO440" t="s">
        <v>3110</v>
      </c>
      <c r="AP440">
        <v>8.3032851202665001E-2</v>
      </c>
      <c r="AQ440">
        <f>(Table2[[#This Row],[Sharpe Ratio]]-AVERAGE(Table2[Sharpe Ratio]))/_xlfn.STDEV.P(Table2[Sharpe Ratio])</f>
        <v>0.2266185837934486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402</v>
      </c>
      <c r="AT440">
        <f>_xlfn.RANK.AVG(Table2[[#This Row],[6M Return vs Nifty Z-Score]],Table2[6M Return vs Nifty Z-Score])</f>
        <v>588</v>
      </c>
      <c r="AU440">
        <f>_xlfn.RANK.AVG(Table2[[#This Row],[Sharpe Ratio Z-Score]],Table2[Sharpe Ratio Z-Score])</f>
        <v>285</v>
      </c>
      <c r="AV440">
        <f>(Table2[[#This Row],[Rank 1Y]]+Table2[[#This Row],[Rank 6M]]+Table2[[#This Row],[Rank Sharpe]])/3</f>
        <v>425</v>
      </c>
    </row>
    <row r="441" spans="1:48" x14ac:dyDescent="0.3">
      <c r="A441" t="s">
        <v>686</v>
      </c>
      <c r="B441" t="s">
        <v>687</v>
      </c>
      <c r="C441" t="s">
        <v>3067</v>
      </c>
      <c r="D441" t="s">
        <v>181</v>
      </c>
      <c r="E441">
        <v>25029.68273421</v>
      </c>
      <c r="F441">
        <v>7681.3</v>
      </c>
      <c r="G441">
        <v>21.715135240495201</v>
      </c>
      <c r="H441">
        <f>(Table2[[#This Row],[1Y Return vs Nifty]]-AVERAGE(Table2[1Y Return vs Nifty]))/_xlfn.STDEV.P(Table2[1Y Return vs Nifty])</f>
        <v>-0.18380224614655546</v>
      </c>
      <c r="I441">
        <v>7.6130964743041503</v>
      </c>
      <c r="J441">
        <f>(Table2[[#This Row],[1M Return vs Nifty]]-AVERAGE(Table2[1M Return vs Nifty]))/_xlfn.STDEV.P(Table2[1M Return vs Nifty])</f>
        <v>0.7263283132408761</v>
      </c>
      <c r="K441">
        <v>4.3503074110206601</v>
      </c>
      <c r="L441">
        <f>(Table2[[#This Row],[6M Return vs Nifty]]-AVERAGE(Table2[6M Return vs Nifty]))/_xlfn.STDEV.P(Table2[6M Return vs Nifty])</f>
        <v>-8.1381318945216774E-2</v>
      </c>
      <c r="M441">
        <v>2.1992298095978602</v>
      </c>
      <c r="N441">
        <f>(Table2[[#This Row],[1W Return vs Nifty]]-AVERAGE(Table2[1W Return vs Nifty]))/_xlfn.STDEV.P(Table2[1W Return vs Nifty])</f>
        <v>0.46385334728800354</v>
      </c>
      <c r="O441">
        <v>7771.26</v>
      </c>
      <c r="P441">
        <v>7551.0756428132099</v>
      </c>
      <c r="Q441">
        <v>6823.7768065648797</v>
      </c>
      <c r="R441">
        <v>42.088614714085303</v>
      </c>
      <c r="S441" s="1">
        <f>(Table2[[#This Row],[Close Price]]-Table2[[#This Row],[20D EMA]])/Table2[[#This Row],[20D EMA]]</f>
        <v>-1.1575986390881277E-2</v>
      </c>
      <c r="T441" s="1">
        <f>(Table2[[#This Row],[Close Price]]-Table2[[#This Row],[50D EMA]])/Table2[[#This Row],[50D EMA]]</f>
        <v>1.7245802233584063E-2</v>
      </c>
      <c r="U441" s="1">
        <f>(Table2[[#This Row],[Close Price]]-Table2[[#This Row],[200D EMA]])/Table2[[#This Row],[200D EMA]]</f>
        <v>0.12566694628847358</v>
      </c>
      <c r="V441">
        <v>0.61712039474342595</v>
      </c>
      <c r="W441">
        <v>7628</v>
      </c>
      <c r="X441">
        <v>7727.95</v>
      </c>
      <c r="Y441">
        <v>7657.55</v>
      </c>
      <c r="Z441">
        <v>8033.15</v>
      </c>
      <c r="AA441">
        <v>7551.2</v>
      </c>
      <c r="AB441">
        <v>8195</v>
      </c>
      <c r="AC441" s="1">
        <f>(Table2[[#This Row],[Close Price]]/Table2[[#This Row],[Day Low]])-1</f>
        <v>6.9874147876245463E-3</v>
      </c>
      <c r="AD441" s="1">
        <f>(Table2[[#This Row],[Day High]]/Table2[[#This Row],[Close Price]])-1</f>
        <v>6.0731907359430348E-3</v>
      </c>
      <c r="AE441" s="1">
        <f>(Table2[[#This Row],[Close Price]]/Table2[[#This Row],[Current Week Low]])-1</f>
        <v>3.101514191875987E-3</v>
      </c>
      <c r="AF441" s="1">
        <f>(Table2[[#This Row],[Current Week High]]/Table2[[#This Row],[Close Price]])-1</f>
        <v>4.5806048455339532E-2</v>
      </c>
      <c r="AG441" s="1">
        <f>(Table2[[#This Row],[Close Price]]/Table2[[#This Row],[Current Month Low]])-1</f>
        <v>1.7229049687466969E-2</v>
      </c>
      <c r="AH441" s="1">
        <f>(Table2[[#This Row],[Current Month High]]/Table2[[#This Row],[Close Price]])-1</f>
        <v>6.6876700558499147E-2</v>
      </c>
      <c r="AI441">
        <v>4.0337681297407002</v>
      </c>
      <c r="AJ441">
        <v>45.807496529384501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</v>
      </c>
      <c r="AM441" t="s">
        <v>3112</v>
      </c>
      <c r="AN441">
        <v>-1.37</v>
      </c>
      <c r="AO441" t="s">
        <v>3110</v>
      </c>
      <c r="AP441">
        <v>-1.64970450336E-2</v>
      </c>
      <c r="AQ441">
        <f>(Table2[[#This Row],[Sharpe Ratio]]-AVERAGE(Table2[Sharpe Ratio]))/_xlfn.STDEV.P(Table2[Sharpe Ratio])</f>
        <v>-0.9074892487859334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1.7508846651174081E-2</v>
      </c>
      <c r="AS441">
        <f>_xlfn.RANK.AVG(Table2[[#This Row],[1Y Return vs Nifty Z-Score]],Table2[1Y Return vs Nifty Z-Score])</f>
        <v>340</v>
      </c>
      <c r="AT441">
        <f>_xlfn.RANK.AVG(Table2[[#This Row],[6M Return vs Nifty Z-Score]],Table2[6M Return vs Nifty Z-Score])</f>
        <v>330</v>
      </c>
      <c r="AU441">
        <f>_xlfn.RANK.AVG(Table2[[#This Row],[Sharpe Ratio Z-Score]],Table2[Sharpe Ratio Z-Score])</f>
        <v>605</v>
      </c>
      <c r="AV441">
        <f>(Table2[[#This Row],[Rank 1Y]]+Table2[[#This Row],[Rank 6M]]+Table2[[#This Row],[Rank Sharpe]])/3</f>
        <v>425</v>
      </c>
    </row>
    <row r="442" spans="1:48" x14ac:dyDescent="0.3">
      <c r="A442" t="s">
        <v>1742</v>
      </c>
      <c r="B442" t="s">
        <v>1743</v>
      </c>
      <c r="C442" t="s">
        <v>3074</v>
      </c>
      <c r="D442" t="s">
        <v>1433</v>
      </c>
      <c r="E442">
        <v>4446.6628733999996</v>
      </c>
      <c r="F442">
        <v>786</v>
      </c>
      <c r="G442">
        <v>1.3937975093930099</v>
      </c>
      <c r="H442">
        <f>(Table2[[#This Row],[1Y Return vs Nifty]]-AVERAGE(Table2[1Y Return vs Nifty]))/_xlfn.STDEV.P(Table2[1Y Return vs Nifty])</f>
        <v>-0.49047680105189984</v>
      </c>
      <c r="I442">
        <v>-10.954537057721</v>
      </c>
      <c r="J442">
        <f>(Table2[[#This Row],[1M Return vs Nifty]]-AVERAGE(Table2[1M Return vs Nifty]))/_xlfn.STDEV.P(Table2[1M Return vs Nifty])</f>
        <v>-1.0295689309557712</v>
      </c>
      <c r="K442">
        <v>-23.980617146268902</v>
      </c>
      <c r="L442">
        <f>(Table2[[#This Row],[6M Return vs Nifty]]-AVERAGE(Table2[6M Return vs Nifty]))/_xlfn.STDEV.P(Table2[6M Return vs Nifty])</f>
        <v>-1.0292582433825812</v>
      </c>
      <c r="M442">
        <v>-3.0313188192722298</v>
      </c>
      <c r="N442">
        <f>(Table2[[#This Row],[1W Return vs Nifty]]-AVERAGE(Table2[1W Return vs Nifty]))/_xlfn.STDEV.P(Table2[1W Return vs Nifty])</f>
        <v>-0.52743260015853677</v>
      </c>
      <c r="O442">
        <v>841.25</v>
      </c>
      <c r="P442">
        <v>877.320534015352</v>
      </c>
      <c r="Q442">
        <v>853.65689267084394</v>
      </c>
      <c r="R442">
        <v>22.8252225097349</v>
      </c>
      <c r="S442" s="1">
        <f>(Table2[[#This Row],[Close Price]]-Table2[[#This Row],[20D EMA]])/Table2[[#This Row],[20D EMA]]</f>
        <v>-6.5676077265973257E-2</v>
      </c>
      <c r="T442" s="1">
        <f>(Table2[[#This Row],[Close Price]]-Table2[[#This Row],[50D EMA]])/Table2[[#This Row],[50D EMA]]</f>
        <v>-0.10409027313813449</v>
      </c>
      <c r="U442" s="1">
        <f>(Table2[[#This Row],[Close Price]]-Table2[[#This Row],[200D EMA]])/Table2[[#This Row],[200D EMA]]</f>
        <v>-7.9255369753022456E-2</v>
      </c>
      <c r="V442">
        <v>1.9823254537241299</v>
      </c>
      <c r="W442">
        <v>770.05</v>
      </c>
      <c r="X442">
        <v>793.85</v>
      </c>
      <c r="Y442">
        <v>782.55</v>
      </c>
      <c r="Z442">
        <v>815.55</v>
      </c>
      <c r="AA442">
        <v>775</v>
      </c>
      <c r="AB442">
        <v>850</v>
      </c>
      <c r="AC442" s="1">
        <f>(Table2[[#This Row],[Close Price]]/Table2[[#This Row],[Day Low]])-1</f>
        <v>2.0712940718135231E-2</v>
      </c>
      <c r="AD442" s="1">
        <f>(Table2[[#This Row],[Day High]]/Table2[[#This Row],[Close Price]])-1</f>
        <v>9.9872773536895387E-3</v>
      </c>
      <c r="AE442" s="1">
        <f>(Table2[[#This Row],[Close Price]]/Table2[[#This Row],[Current Week Low]])-1</f>
        <v>4.4086639831322216E-3</v>
      </c>
      <c r="AF442" s="1">
        <f>(Table2[[#This Row],[Current Week High]]/Table2[[#This Row],[Close Price]])-1</f>
        <v>3.7595419847328282E-2</v>
      </c>
      <c r="AG442" s="1">
        <f>(Table2[[#This Row],[Close Price]]/Table2[[#This Row],[Current Month Low]])-1</f>
        <v>1.4193548387096744E-2</v>
      </c>
      <c r="AH442" s="1">
        <f>(Table2[[#This Row],[Current Month High]]/Table2[[#This Row],[Close Price]])-1</f>
        <v>8.1424936386768509E-2</v>
      </c>
      <c r="AI442">
        <v>37.583976113460999</v>
      </c>
      <c r="AJ442">
        <v>33.621477848890301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-0.14000000000000001</v>
      </c>
      <c r="AM442" t="s">
        <v>3110</v>
      </c>
      <c r="AN442">
        <v>-15.57</v>
      </c>
      <c r="AO442" t="s">
        <v>3110</v>
      </c>
      <c r="AP442">
        <v>0.138301852194646</v>
      </c>
      <c r="AQ442">
        <f>(Table2[[#This Row],[Sharpe Ratio]]-AVERAGE(Table2[Sharpe Ratio]))/_xlfn.STDEV.P(Table2[Sharpe Ratio])</f>
        <v>0.85638922853571298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477</v>
      </c>
      <c r="AT442">
        <f>_xlfn.RANK.AVG(Table2[[#This Row],[6M Return vs Nifty Z-Score]],Table2[6M Return vs Nifty Z-Score])</f>
        <v>658</v>
      </c>
      <c r="AU442">
        <f>_xlfn.RANK.AVG(Table2[[#This Row],[Sharpe Ratio Z-Score]],Table2[Sharpe Ratio Z-Score])</f>
        <v>140</v>
      </c>
      <c r="AV442">
        <f>(Table2[[#This Row],[Rank 1Y]]+Table2[[#This Row],[Rank 6M]]+Table2[[#This Row],[Rank Sharpe]])/3</f>
        <v>425</v>
      </c>
    </row>
    <row r="443" spans="1:48" x14ac:dyDescent="0.3">
      <c r="A443" t="s">
        <v>1431</v>
      </c>
      <c r="B443" t="s">
        <v>1432</v>
      </c>
      <c r="C443" t="s">
        <v>3081</v>
      </c>
      <c r="D443" t="s">
        <v>1433</v>
      </c>
      <c r="E443">
        <v>7192.6179107999997</v>
      </c>
      <c r="F443">
        <v>939.7</v>
      </c>
      <c r="G443">
        <v>18.1656656430266</v>
      </c>
      <c r="H443">
        <f>(Table2[[#This Row],[1Y Return vs Nifty]]-AVERAGE(Table2[1Y Return vs Nifty]))/_xlfn.STDEV.P(Table2[1Y Return vs Nifty])</f>
        <v>-0.23736820835620451</v>
      </c>
      <c r="I443">
        <v>5.8264330805598199</v>
      </c>
      <c r="J443">
        <f>(Table2[[#This Row],[1M Return vs Nifty]]-AVERAGE(Table2[1M Return vs Nifty]))/_xlfn.STDEV.P(Table2[1M Return vs Nifty])</f>
        <v>0.55736777640285029</v>
      </c>
      <c r="K443">
        <v>-2.2432972921379202</v>
      </c>
      <c r="L443">
        <f>(Table2[[#This Row],[6M Return vs Nifty]]-AVERAGE(Table2[6M Return vs Nifty]))/_xlfn.STDEV.P(Table2[6M Return vs Nifty])</f>
        <v>-0.3019856883630721</v>
      </c>
      <c r="M443">
        <v>0.81301810822111398</v>
      </c>
      <c r="N443">
        <f>(Table2[[#This Row],[1W Return vs Nifty]]-AVERAGE(Table2[1W Return vs Nifty]))/_xlfn.STDEV.P(Table2[1W Return vs Nifty])</f>
        <v>0.20114052741740993</v>
      </c>
      <c r="O443">
        <v>919.05</v>
      </c>
      <c r="P443">
        <v>868.76719020774897</v>
      </c>
      <c r="Q443">
        <v>788.90887228341296</v>
      </c>
      <c r="R443">
        <v>56.4025272330042</v>
      </c>
      <c r="S443" s="1">
        <f>(Table2[[#This Row],[Close Price]]-Table2[[#This Row],[20D EMA]])/Table2[[#This Row],[20D EMA]]</f>
        <v>2.246885370763298E-2</v>
      </c>
      <c r="T443" s="1">
        <f>(Table2[[#This Row],[Close Price]]-Table2[[#This Row],[50D EMA]])/Table2[[#This Row],[50D EMA]]</f>
        <v>8.1647661872784189E-2</v>
      </c>
      <c r="U443" s="1">
        <f>(Table2[[#This Row],[Close Price]]-Table2[[#This Row],[200D EMA]])/Table2[[#This Row],[200D EMA]]</f>
        <v>0.19113884127090391</v>
      </c>
      <c r="V443">
        <v>1.3583392008239901</v>
      </c>
      <c r="W443">
        <v>915.1</v>
      </c>
      <c r="X443">
        <v>940.5</v>
      </c>
      <c r="Y443">
        <v>929.25</v>
      </c>
      <c r="Z443">
        <v>981.5</v>
      </c>
      <c r="AA443">
        <v>895.15</v>
      </c>
      <c r="AB443">
        <v>1034.9000000000001</v>
      </c>
      <c r="AC443" s="1">
        <f>(Table2[[#This Row],[Close Price]]/Table2[[#This Row],[Day Low]])-1</f>
        <v>2.6882307944486872E-2</v>
      </c>
      <c r="AD443" s="1">
        <f>(Table2[[#This Row],[Day High]]/Table2[[#This Row],[Close Price]])-1</f>
        <v>8.5133553261673711E-4</v>
      </c>
      <c r="AE443" s="1">
        <f>(Table2[[#This Row],[Close Price]]/Table2[[#This Row],[Current Week Low]])-1</f>
        <v>1.124562819478081E-2</v>
      </c>
      <c r="AF443" s="1">
        <f>(Table2[[#This Row],[Current Week High]]/Table2[[#This Row],[Close Price]])-1</f>
        <v>4.4482281579227401E-2</v>
      </c>
      <c r="AG443" s="1">
        <f>(Table2[[#This Row],[Close Price]]/Table2[[#This Row],[Current Month Low]])-1</f>
        <v>4.9768195274535021E-2</v>
      </c>
      <c r="AH443" s="1">
        <f>(Table2[[#This Row],[Current Month High]]/Table2[[#This Row],[Close Price]])-1</f>
        <v>0.10130892838139838</v>
      </c>
      <c r="AI443">
        <v>8.9368421052631692</v>
      </c>
      <c r="AJ443">
        <v>60.608622147083601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0.32</v>
      </c>
      <c r="AM443" t="s">
        <v>3111</v>
      </c>
      <c r="AN443">
        <v>3.82</v>
      </c>
      <c r="AO443" t="s">
        <v>3111</v>
      </c>
      <c r="AP443">
        <v>6.4261680372250003E-3</v>
      </c>
      <c r="AQ443">
        <f>(Table2[[#This Row],[Sharpe Ratio]]-AVERAGE(Table2[Sharpe Ratio]))/_xlfn.STDEV.P(Table2[Sharpe Ratio])</f>
        <v>-0.6462873740266567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-0.42713296692567304</v>
      </c>
      <c r="AS443">
        <f>_xlfn.RANK.AVG(Table2[[#This Row],[1Y Return vs Nifty Z-Score]],Table2[1Y Return vs Nifty Z-Score])</f>
        <v>363</v>
      </c>
      <c r="AT443">
        <f>_xlfn.RANK.AVG(Table2[[#This Row],[6M Return vs Nifty Z-Score]],Table2[6M Return vs Nifty Z-Score])</f>
        <v>409</v>
      </c>
      <c r="AU443">
        <f>_xlfn.RANK.AVG(Table2[[#This Row],[Sharpe Ratio Z-Score]],Table2[Sharpe Ratio Z-Score])</f>
        <v>507</v>
      </c>
      <c r="AV443">
        <f>(Table2[[#This Row],[Rank 1Y]]+Table2[[#This Row],[Rank 6M]]+Table2[[#This Row],[Rank Sharpe]])/3</f>
        <v>426.33333333333331</v>
      </c>
    </row>
    <row r="444" spans="1:48" x14ac:dyDescent="0.3">
      <c r="A444" t="s">
        <v>341</v>
      </c>
      <c r="B444" t="s">
        <v>342</v>
      </c>
      <c r="C444" t="s">
        <v>3074</v>
      </c>
      <c r="D444" t="s">
        <v>130</v>
      </c>
      <c r="E444">
        <v>73476</v>
      </c>
      <c r="F444">
        <v>918.45</v>
      </c>
      <c r="G444">
        <v>16.9748114550809</v>
      </c>
      <c r="H444">
        <f>(Table2[[#This Row],[1Y Return vs Nifty]]-AVERAGE(Table2[1Y Return vs Nifty]))/_xlfn.STDEV.P(Table2[1Y Return vs Nifty])</f>
        <v>-0.25533969639886717</v>
      </c>
      <c r="I444">
        <v>-10.9286175753024</v>
      </c>
      <c r="J444">
        <f>(Table2[[#This Row],[1M Return vs Nifty]]-AVERAGE(Table2[1M Return vs Nifty]))/_xlfn.STDEV.P(Table2[1M Return vs Nifty])</f>
        <v>-1.0271177867283001</v>
      </c>
      <c r="K444">
        <v>-11.7552129840522</v>
      </c>
      <c r="L444">
        <f>(Table2[[#This Row],[6M Return vs Nifty]]-AVERAGE(Table2[6M Return vs Nifty]))/_xlfn.STDEV.P(Table2[6M Return vs Nifty])</f>
        <v>-0.62022893430187631</v>
      </c>
      <c r="M444">
        <v>-1.7760890098500699</v>
      </c>
      <c r="N444">
        <f>(Table2[[#This Row],[1W Return vs Nifty]]-AVERAGE(Table2[1W Return vs Nifty]))/_xlfn.STDEV.P(Table2[1W Return vs Nifty])</f>
        <v>-0.28954327741554575</v>
      </c>
      <c r="O444">
        <v>959.09</v>
      </c>
      <c r="P444">
        <v>986.815196202572</v>
      </c>
      <c r="Q444">
        <v>924.89548162702295</v>
      </c>
      <c r="R444">
        <v>24.323107935281399</v>
      </c>
      <c r="S444" s="1">
        <f>(Table2[[#This Row],[Close Price]]-Table2[[#This Row],[20D EMA]])/Table2[[#This Row],[20D EMA]]</f>
        <v>-4.2373499880094659E-2</v>
      </c>
      <c r="T444" s="1">
        <f>(Table2[[#This Row],[Close Price]]-Table2[[#This Row],[50D EMA]])/Table2[[#This Row],[50D EMA]]</f>
        <v>-6.9278621230857138E-2</v>
      </c>
      <c r="U444" s="1">
        <f>(Table2[[#This Row],[Close Price]]-Table2[[#This Row],[200D EMA]])/Table2[[#This Row],[200D EMA]]</f>
        <v>-6.9688756784543693E-3</v>
      </c>
      <c r="V444">
        <v>0.42827216178239702</v>
      </c>
      <c r="W444">
        <v>907.05</v>
      </c>
      <c r="X444">
        <v>929</v>
      </c>
      <c r="Y444">
        <v>911.3</v>
      </c>
      <c r="Z444">
        <v>933.25</v>
      </c>
      <c r="AA444">
        <v>911.3</v>
      </c>
      <c r="AB444">
        <v>995</v>
      </c>
      <c r="AC444" s="1">
        <f>(Table2[[#This Row],[Close Price]]/Table2[[#This Row],[Day Low]])-1</f>
        <v>1.2568215644121139E-2</v>
      </c>
      <c r="AD444" s="1">
        <f>(Table2[[#This Row],[Day High]]/Table2[[#This Row],[Close Price]])-1</f>
        <v>1.148674397082039E-2</v>
      </c>
      <c r="AE444" s="1">
        <f>(Table2[[#This Row],[Close Price]]/Table2[[#This Row],[Current Week Low]])-1</f>
        <v>7.8459343794579084E-3</v>
      </c>
      <c r="AF444" s="1">
        <f>(Table2[[#This Row],[Current Week High]]/Table2[[#This Row],[Close Price]])-1</f>
        <v>1.6114105286079816E-2</v>
      </c>
      <c r="AG444" s="1">
        <f>(Table2[[#This Row],[Close Price]]/Table2[[#This Row],[Current Month Low]])-1</f>
        <v>7.8459343794579084E-3</v>
      </c>
      <c r="AH444" s="1">
        <f>(Table2[[#This Row],[Current Month High]]/Table2[[#This Row],[Close Price]])-1</f>
        <v>8.3346943219554603E-2</v>
      </c>
      <c r="AI444">
        <v>23.2042405884898</v>
      </c>
      <c r="AJ444">
        <v>45.4488238533553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-0.22</v>
      </c>
      <c r="AM444" t="s">
        <v>3110</v>
      </c>
      <c r="AN444">
        <v>-6.68</v>
      </c>
      <c r="AO444" t="s">
        <v>3110</v>
      </c>
      <c r="AP444">
        <v>5.0716934688515E-2</v>
      </c>
      <c r="AQ444">
        <f>(Table2[[#This Row],[Sharpe Ratio]]-AVERAGE(Table2[Sharpe Ratio]))/_xlfn.STDEV.P(Table2[Sharpe Ratio])</f>
        <v>-0.14160981211163137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374</v>
      </c>
      <c r="AT444">
        <f>_xlfn.RANK.AVG(Table2[[#This Row],[6M Return vs Nifty Z-Score]],Table2[6M Return vs Nifty Z-Score])</f>
        <v>519</v>
      </c>
      <c r="AU444">
        <f>_xlfn.RANK.AVG(Table2[[#This Row],[Sharpe Ratio Z-Score]],Table2[Sharpe Ratio Z-Score])</f>
        <v>387</v>
      </c>
      <c r="AV444">
        <f>(Table2[[#This Row],[Rank 1Y]]+Table2[[#This Row],[Rank 6M]]+Table2[[#This Row],[Rank Sharpe]])/3</f>
        <v>426.66666666666669</v>
      </c>
    </row>
    <row r="445" spans="1:48" x14ac:dyDescent="0.3">
      <c r="A445" t="s">
        <v>1903</v>
      </c>
      <c r="B445" t="s">
        <v>1904</v>
      </c>
      <c r="C445" t="s">
        <v>3069</v>
      </c>
      <c r="D445" t="s">
        <v>54</v>
      </c>
      <c r="E445">
        <v>3574.8930888999998</v>
      </c>
      <c r="F445">
        <v>356.5</v>
      </c>
      <c r="G445">
        <v>0.60092439266251296</v>
      </c>
      <c r="H445">
        <f>(Table2[[#This Row],[1Y Return vs Nifty]]-AVERAGE(Table2[1Y Return vs Nifty]))/_xlfn.STDEV.P(Table2[1Y Return vs Nifty])</f>
        <v>-0.50244225398552167</v>
      </c>
      <c r="I445">
        <v>1.2792771544675501</v>
      </c>
      <c r="J445">
        <f>(Table2[[#This Row],[1M Return vs Nifty]]-AVERAGE(Table2[1M Return vs Nifty]))/_xlfn.STDEV.P(Table2[1M Return vs Nifty])</f>
        <v>0.12735398138763662</v>
      </c>
      <c r="K445">
        <v>-2.8064193725839499</v>
      </c>
      <c r="L445">
        <f>(Table2[[#This Row],[6M Return vs Nifty]]-AVERAGE(Table2[6M Return vs Nifty]))/_xlfn.STDEV.P(Table2[6M Return vs Nifty])</f>
        <v>-0.320826246305916</v>
      </c>
      <c r="M445">
        <v>3.3559824210640401</v>
      </c>
      <c r="N445">
        <f>(Table2[[#This Row],[1W Return vs Nifty]]-AVERAGE(Table2[1W Return vs Nifty]))/_xlfn.STDEV.P(Table2[1W Return vs Nifty])</f>
        <v>0.68307941510227366</v>
      </c>
      <c r="O445">
        <v>353.75</v>
      </c>
      <c r="P445">
        <v>348.34237025178498</v>
      </c>
      <c r="Q445">
        <v>320.561548642177</v>
      </c>
      <c r="R445">
        <v>54.102382599528298</v>
      </c>
      <c r="S445" s="1">
        <f>(Table2[[#This Row],[Close Price]]-Table2[[#This Row],[20D EMA]])/Table2[[#This Row],[20D EMA]]</f>
        <v>7.7738515901060075E-3</v>
      </c>
      <c r="T445" s="1">
        <f>(Table2[[#This Row],[Close Price]]-Table2[[#This Row],[50D EMA]])/Table2[[#This Row],[50D EMA]]</f>
        <v>2.3418425218610667E-2</v>
      </c>
      <c r="U445" s="1">
        <f>(Table2[[#This Row],[Close Price]]-Table2[[#This Row],[200D EMA]])/Table2[[#This Row],[200D EMA]]</f>
        <v>0.11211092381494221</v>
      </c>
      <c r="V445">
        <v>0.59457056315475298</v>
      </c>
      <c r="W445">
        <v>343.45</v>
      </c>
      <c r="X445">
        <v>358.25</v>
      </c>
      <c r="Y445">
        <v>345.15</v>
      </c>
      <c r="Z445">
        <v>368</v>
      </c>
      <c r="AA445">
        <v>330.55</v>
      </c>
      <c r="AB445">
        <v>368.05</v>
      </c>
      <c r="AC445" s="1">
        <f>(Table2[[#This Row],[Close Price]]/Table2[[#This Row],[Day Low]])-1</f>
        <v>3.7996797204833399E-2</v>
      </c>
      <c r="AD445" s="1">
        <f>(Table2[[#This Row],[Day High]]/Table2[[#This Row],[Close Price]])-1</f>
        <v>4.908835904628317E-3</v>
      </c>
      <c r="AE445" s="1">
        <f>(Table2[[#This Row],[Close Price]]/Table2[[#This Row],[Current Week Low]])-1</f>
        <v>3.2884253223236293E-2</v>
      </c>
      <c r="AF445" s="1">
        <f>(Table2[[#This Row],[Current Week High]]/Table2[[#This Row],[Close Price]])-1</f>
        <v>3.2258064516129004E-2</v>
      </c>
      <c r="AG445" s="1">
        <f>(Table2[[#This Row],[Close Price]]/Table2[[#This Row],[Current Month Low]])-1</f>
        <v>7.8505521101194908E-2</v>
      </c>
      <c r="AH445" s="1">
        <f>(Table2[[#This Row],[Current Month High]]/Table2[[#This Row],[Close Price]])-1</f>
        <v>3.239831697054707E-2</v>
      </c>
      <c r="AI445">
        <v>7.9960926597822901</v>
      </c>
      <c r="AJ445">
        <v>50.958500105329698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-7.0000000000000007E-2</v>
      </c>
      <c r="AM445" t="s">
        <v>3110</v>
      </c>
      <c r="AN445">
        <v>1.81</v>
      </c>
      <c r="AO445" t="s">
        <v>3111</v>
      </c>
      <c r="AP445">
        <v>5.408438387562E-2</v>
      </c>
      <c r="AQ445">
        <f>(Table2[[#This Row],[Sharpe Ratio]]-AVERAGE(Table2[Sharpe Ratio]))/_xlfn.STDEV.P(Table2[Sharpe Ratio])</f>
        <v>-0.10323892413398136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-0.11607402793550881</v>
      </c>
      <c r="AS445">
        <f>_xlfn.RANK.AVG(Table2[[#This Row],[1Y Return vs Nifty Z-Score]],Table2[1Y Return vs Nifty Z-Score])</f>
        <v>486</v>
      </c>
      <c r="AT445">
        <f>_xlfn.RANK.AVG(Table2[[#This Row],[6M Return vs Nifty Z-Score]],Table2[6M Return vs Nifty Z-Score])</f>
        <v>417</v>
      </c>
      <c r="AU445">
        <f>_xlfn.RANK.AVG(Table2[[#This Row],[Sharpe Ratio Z-Score]],Table2[Sharpe Ratio Z-Score])</f>
        <v>378</v>
      </c>
      <c r="AV445">
        <f>(Table2[[#This Row],[Rank 1Y]]+Table2[[#This Row],[Rank 6M]]+Table2[[#This Row],[Rank Sharpe]])/3</f>
        <v>427</v>
      </c>
    </row>
    <row r="446" spans="1:48" x14ac:dyDescent="0.3">
      <c r="A446" t="s">
        <v>982</v>
      </c>
      <c r="B446" t="s">
        <v>983</v>
      </c>
      <c r="C446" t="s">
        <v>3077</v>
      </c>
      <c r="D446" t="s">
        <v>347</v>
      </c>
      <c r="E446">
        <v>14054.075487800001</v>
      </c>
      <c r="F446">
        <v>1013.9</v>
      </c>
      <c r="G446">
        <v>5.1550767599302496</v>
      </c>
      <c r="H446">
        <f>(Table2[[#This Row],[1Y Return vs Nifty]]-AVERAGE(Table2[1Y Return vs Nifty]))/_xlfn.STDEV.P(Table2[1Y Return vs Nifty])</f>
        <v>-0.43371436467608099</v>
      </c>
      <c r="I446">
        <v>14.2035027207949</v>
      </c>
      <c r="J446">
        <f>(Table2[[#This Row],[1M Return vs Nifty]]-AVERAGE(Table2[1M Return vs Nifty]))/_xlfn.STDEV.P(Table2[1M Return vs Nifty])</f>
        <v>1.3495674646593996</v>
      </c>
      <c r="K446">
        <v>20.205930327790501</v>
      </c>
      <c r="L446">
        <f>(Table2[[#This Row],[6M Return vs Nifty]]-AVERAGE(Table2[6M Return vs Nifty]))/_xlfn.STDEV.P(Table2[6M Return vs Nifty])</f>
        <v>0.44910539549274797</v>
      </c>
      <c r="M446">
        <v>-0.47099268295049601</v>
      </c>
      <c r="N446">
        <f>(Table2[[#This Row],[1W Return vs Nifty]]-AVERAGE(Table2[1W Return vs Nifty]))/_xlfn.STDEV.P(Table2[1W Return vs Nifty])</f>
        <v>-4.220332500999556E-2</v>
      </c>
      <c r="O446">
        <v>949.92</v>
      </c>
      <c r="P446">
        <v>870.81661118144098</v>
      </c>
      <c r="Q446">
        <v>787.984076118085</v>
      </c>
      <c r="R446">
        <v>82.800627600409399</v>
      </c>
      <c r="S446" s="1">
        <f>(Table2[[#This Row],[Close Price]]-Table2[[#This Row],[20D EMA]])/Table2[[#This Row],[20D EMA]]</f>
        <v>6.7353040256021582E-2</v>
      </c>
      <c r="T446" s="1">
        <f>(Table2[[#This Row],[Close Price]]-Table2[[#This Row],[50D EMA]])/Table2[[#This Row],[50D EMA]]</f>
        <v>0.16430943895803399</v>
      </c>
      <c r="U446" s="1">
        <f>(Table2[[#This Row],[Close Price]]-Table2[[#This Row],[200D EMA]])/Table2[[#This Row],[200D EMA]]</f>
        <v>0.28670112852389656</v>
      </c>
      <c r="V446">
        <v>2.0823208460283</v>
      </c>
      <c r="W446">
        <v>963.95</v>
      </c>
      <c r="X446">
        <v>993</v>
      </c>
      <c r="Y446">
        <v>995</v>
      </c>
      <c r="Z446">
        <v>1025</v>
      </c>
      <c r="AA446">
        <v>944.15</v>
      </c>
      <c r="AB446">
        <v>1025</v>
      </c>
      <c r="AC446" s="1">
        <f>(Table2[[#This Row],[Close Price]]/Table2[[#This Row],[Day Low]])-1</f>
        <v>5.1818040354790096E-2</v>
      </c>
      <c r="AD446" s="1">
        <f>(Table2[[#This Row],[Day High]]/Table2[[#This Row],[Close Price]])-1</f>
        <v>-2.0613472729065996E-2</v>
      </c>
      <c r="AE446" s="1">
        <f>(Table2[[#This Row],[Close Price]]/Table2[[#This Row],[Current Week Low]])-1</f>
        <v>1.8994974874371851E-2</v>
      </c>
      <c r="AF446" s="1">
        <f>(Table2[[#This Row],[Current Week High]]/Table2[[#This Row],[Close Price]])-1</f>
        <v>1.094782522931248E-2</v>
      </c>
      <c r="AG446" s="1">
        <f>(Table2[[#This Row],[Close Price]]/Table2[[#This Row],[Current Month Low]])-1</f>
        <v>7.3875973097495162E-2</v>
      </c>
      <c r="AH446" s="1">
        <f>(Table2[[#This Row],[Current Month High]]/Table2[[#This Row],[Close Price]])-1</f>
        <v>1.094782522931248E-2</v>
      </c>
      <c r="AI446">
        <v>2.0897910208978998</v>
      </c>
      <c r="AJ446">
        <v>54.539133122150901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0.34</v>
      </c>
      <c r="AM446" t="s">
        <v>3111</v>
      </c>
      <c r="AN446">
        <v>9.99</v>
      </c>
      <c r="AO446" t="s">
        <v>3111</v>
      </c>
      <c r="AP446">
        <v>-2.8991295186003001E-2</v>
      </c>
      <c r="AQ446">
        <f>(Table2[[#This Row],[Sharpe Ratio]]-AVERAGE(Table2[Sharpe Ratio]))/_xlfn.STDEV.P(Table2[Sharpe Ratio])</f>
        <v>-1.0498567935727774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0.27289837689329355</v>
      </c>
      <c r="AS446">
        <f>_xlfn.RANK.AVG(Table2[[#This Row],[1Y Return vs Nifty Z-Score]],Table2[1Y Return vs Nifty Z-Score])</f>
        <v>451</v>
      </c>
      <c r="AT446">
        <f>_xlfn.RANK.AVG(Table2[[#This Row],[6M Return vs Nifty Z-Score]],Table2[6M Return vs Nifty Z-Score])</f>
        <v>209</v>
      </c>
      <c r="AU446">
        <f>_xlfn.RANK.AVG(Table2[[#This Row],[Sharpe Ratio Z-Score]],Table2[Sharpe Ratio Z-Score])</f>
        <v>624</v>
      </c>
      <c r="AV446">
        <f>(Table2[[#This Row],[Rank 1Y]]+Table2[[#This Row],[Rank 6M]]+Table2[[#This Row],[Rank Sharpe]])/3</f>
        <v>428</v>
      </c>
    </row>
    <row r="447" spans="1:48" x14ac:dyDescent="0.3">
      <c r="A447" t="s">
        <v>356</v>
      </c>
      <c r="B447" t="s">
        <v>357</v>
      </c>
      <c r="C447" t="s">
        <v>3079</v>
      </c>
      <c r="D447" t="s">
        <v>166</v>
      </c>
      <c r="E447">
        <v>66342.619708049999</v>
      </c>
      <c r="F447">
        <v>4373.25</v>
      </c>
      <c r="G447">
        <v>-6.9914965247714802</v>
      </c>
      <c r="H447">
        <f>(Table2[[#This Row],[1Y Return vs Nifty]]-AVERAGE(Table2[1Y Return vs Nifty]))/_xlfn.STDEV.P(Table2[1Y Return vs Nifty])</f>
        <v>-0.61702143850172764</v>
      </c>
      <c r="I447">
        <v>13.7797065540238</v>
      </c>
      <c r="J447">
        <f>(Table2[[#This Row],[1M Return vs Nifty]]-AVERAGE(Table2[1M Return vs Nifty]))/_xlfn.STDEV.P(Table2[1M Return vs Nifty])</f>
        <v>1.3094900622240815</v>
      </c>
      <c r="K447">
        <v>15.1137747140186</v>
      </c>
      <c r="L447">
        <f>(Table2[[#This Row],[6M Return vs Nifty]]-AVERAGE(Table2[6M Return vs Nifty]))/_xlfn.STDEV.P(Table2[6M Return vs Nifty])</f>
        <v>0.27873549485014265</v>
      </c>
      <c r="M447">
        <v>3.5427940818836801</v>
      </c>
      <c r="N447">
        <f>(Table2[[#This Row],[1W Return vs Nifty]]-AVERAGE(Table2[1W Return vs Nifty]))/_xlfn.STDEV.P(Table2[1W Return vs Nifty])</f>
        <v>0.7184836885980852</v>
      </c>
      <c r="O447">
        <v>4243.63</v>
      </c>
      <c r="P447">
        <v>4009.7380050050901</v>
      </c>
      <c r="Q447">
        <v>3727.9149021964699</v>
      </c>
      <c r="R447">
        <v>57.257195316539402</v>
      </c>
      <c r="S447" s="1">
        <f>(Table2[[#This Row],[Close Price]]-Table2[[#This Row],[20D EMA]])/Table2[[#This Row],[20D EMA]]</f>
        <v>3.0544604501334914E-2</v>
      </c>
      <c r="T447" s="1">
        <f>(Table2[[#This Row],[Close Price]]-Table2[[#This Row],[50D EMA]])/Table2[[#This Row],[50D EMA]]</f>
        <v>9.0657293454375801E-2</v>
      </c>
      <c r="U447" s="1">
        <f>(Table2[[#This Row],[Close Price]]-Table2[[#This Row],[200D EMA]])/Table2[[#This Row],[200D EMA]]</f>
        <v>0.17310885970688378</v>
      </c>
      <c r="V447">
        <v>1.14099098998856</v>
      </c>
      <c r="W447">
        <v>4294</v>
      </c>
      <c r="X447">
        <v>4372.75</v>
      </c>
      <c r="Y447">
        <v>4360.1000000000004</v>
      </c>
      <c r="Z447">
        <v>4517.8500000000004</v>
      </c>
      <c r="AA447">
        <v>4185.1499999999996</v>
      </c>
      <c r="AB447">
        <v>4600</v>
      </c>
      <c r="AC447" s="1">
        <f>(Table2[[#This Row],[Close Price]]/Table2[[#This Row],[Day Low]])-1</f>
        <v>1.8455985095481964E-2</v>
      </c>
      <c r="AD447" s="1">
        <f>(Table2[[#This Row],[Day High]]/Table2[[#This Row],[Close Price]])-1</f>
        <v>-1.143314468644574E-4</v>
      </c>
      <c r="AE447" s="1">
        <f>(Table2[[#This Row],[Close Price]]/Table2[[#This Row],[Current Week Low]])-1</f>
        <v>3.0159858718836752E-3</v>
      </c>
      <c r="AF447" s="1">
        <f>(Table2[[#This Row],[Current Week High]]/Table2[[#This Row],[Close Price]])-1</f>
        <v>3.3064654433201834E-2</v>
      </c>
      <c r="AG447" s="1">
        <f>(Table2[[#This Row],[Close Price]]/Table2[[#This Row],[Current Month Low]])-1</f>
        <v>4.4944625640658042E-2</v>
      </c>
      <c r="AH447" s="1">
        <f>(Table2[[#This Row],[Current Month High]]/Table2[[#This Row],[Close Price]])-1</f>
        <v>5.1849311153032707E-2</v>
      </c>
      <c r="AI447">
        <v>3.5802747129024901</v>
      </c>
      <c r="AJ447">
        <v>37.9192546583851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0.2</v>
      </c>
      <c r="AM447" t="s">
        <v>3111</v>
      </c>
      <c r="AN447">
        <v>3.95</v>
      </c>
      <c r="AO447" t="s">
        <v>3111</v>
      </c>
      <c r="AP447">
        <v>8.5494599853289995E-3</v>
      </c>
      <c r="AQ447">
        <f>(Table2[[#This Row],[Sharpe Ratio]]-AVERAGE(Table2[Sharpe Ratio]))/_xlfn.STDEV.P(Table2[Sharpe Ratio])</f>
        <v>-0.62209321608760637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1.0675945910829752</v>
      </c>
      <c r="AS447">
        <f>_xlfn.RANK.AVG(Table2[[#This Row],[1Y Return vs Nifty Z-Score]],Table2[1Y Return vs Nifty Z-Score])</f>
        <v>539</v>
      </c>
      <c r="AT447">
        <f>_xlfn.RANK.AVG(Table2[[#This Row],[6M Return vs Nifty Z-Score]],Table2[6M Return vs Nifty Z-Score])</f>
        <v>243</v>
      </c>
      <c r="AU447">
        <f>_xlfn.RANK.AVG(Table2[[#This Row],[Sharpe Ratio Z-Score]],Table2[Sharpe Ratio Z-Score])</f>
        <v>503</v>
      </c>
      <c r="AV447">
        <f>(Table2[[#This Row],[Rank 1Y]]+Table2[[#This Row],[Rank 6M]]+Table2[[#This Row],[Rank Sharpe]])/3</f>
        <v>428.33333333333331</v>
      </c>
    </row>
    <row r="448" spans="1:48" x14ac:dyDescent="0.3">
      <c r="A448" t="s">
        <v>1418</v>
      </c>
      <c r="B448" t="s">
        <v>1419</v>
      </c>
      <c r="C448" t="s">
        <v>3065</v>
      </c>
      <c r="D448" t="s">
        <v>263</v>
      </c>
      <c r="E448">
        <v>7294.3168499200001</v>
      </c>
      <c r="F448">
        <v>6573.2</v>
      </c>
      <c r="G448">
        <v>20.360589170777398</v>
      </c>
      <c r="H448">
        <f>(Table2[[#This Row],[1Y Return vs Nifty]]-AVERAGE(Table2[1Y Return vs Nifty]))/_xlfn.STDEV.P(Table2[1Y Return vs Nifty])</f>
        <v>-0.20424405064418485</v>
      </c>
      <c r="I448">
        <v>-5.8928778259571404</v>
      </c>
      <c r="J448">
        <f>(Table2[[#This Row],[1M Return vs Nifty]]-AVERAGE(Table2[1M Return vs Nifty]))/_xlfn.STDEV.P(Table2[1M Return vs Nifty])</f>
        <v>-0.55089977364031528</v>
      </c>
      <c r="K448">
        <v>-6.2946692444818702</v>
      </c>
      <c r="L448">
        <f>(Table2[[#This Row],[6M Return vs Nifty]]-AVERAGE(Table2[6M Return vs Nifty]))/_xlfn.STDEV.P(Table2[6M Return vs Nifty])</f>
        <v>-0.43753375274671386</v>
      </c>
      <c r="M448">
        <v>-2.2267654736925602</v>
      </c>
      <c r="N448">
        <f>(Table2[[#This Row],[1W Return vs Nifty]]-AVERAGE(Table2[1W Return vs Nifty]))/_xlfn.STDEV.P(Table2[1W Return vs Nifty])</f>
        <v>-0.37495482353637144</v>
      </c>
      <c r="O448">
        <v>6816.81</v>
      </c>
      <c r="P448">
        <v>6871.3528617010797</v>
      </c>
      <c r="Q448">
        <v>6248.6536654769297</v>
      </c>
      <c r="R448">
        <v>32.033012195681003</v>
      </c>
      <c r="S448" s="1">
        <f>(Table2[[#This Row],[Close Price]]-Table2[[#This Row],[20D EMA]])/Table2[[#This Row],[20D EMA]]</f>
        <v>-3.5736656882031412E-2</v>
      </c>
      <c r="T448" s="1">
        <f>(Table2[[#This Row],[Close Price]]-Table2[[#This Row],[50D EMA]])/Table2[[#This Row],[50D EMA]]</f>
        <v>-4.3390707434470023E-2</v>
      </c>
      <c r="U448" s="1">
        <f>(Table2[[#This Row],[Close Price]]-Table2[[#This Row],[200D EMA]])/Table2[[#This Row],[200D EMA]]</f>
        <v>5.1938601800920747E-2</v>
      </c>
      <c r="V448">
        <v>0.390731729795392</v>
      </c>
      <c r="W448">
        <v>6455</v>
      </c>
      <c r="X448">
        <v>6627.9</v>
      </c>
      <c r="Y448">
        <v>6531</v>
      </c>
      <c r="Z448">
        <v>6750</v>
      </c>
      <c r="AA448">
        <v>6458</v>
      </c>
      <c r="AB448">
        <v>7088.1</v>
      </c>
      <c r="AC448" s="1">
        <f>(Table2[[#This Row],[Close Price]]/Table2[[#This Row],[Day Low]])-1</f>
        <v>1.8311386522075868E-2</v>
      </c>
      <c r="AD448" s="1">
        <f>(Table2[[#This Row],[Day High]]/Table2[[#This Row],[Close Price]])-1</f>
        <v>8.321669810746668E-3</v>
      </c>
      <c r="AE448" s="1">
        <f>(Table2[[#This Row],[Close Price]]/Table2[[#This Row],[Current Week Low]])-1</f>
        <v>6.4614913489511316E-3</v>
      </c>
      <c r="AF448" s="1">
        <f>(Table2[[#This Row],[Current Week High]]/Table2[[#This Row],[Close Price]])-1</f>
        <v>2.6897097304205086E-2</v>
      </c>
      <c r="AG448" s="1">
        <f>(Table2[[#This Row],[Close Price]]/Table2[[#This Row],[Current Month Low]])-1</f>
        <v>1.7838340043357048E-2</v>
      </c>
      <c r="AH448" s="1">
        <f>(Table2[[#This Row],[Current Month High]]/Table2[[#This Row],[Close Price]])-1</f>
        <v>7.8333231911397849E-2</v>
      </c>
      <c r="AI448">
        <v>17.097771027093302</v>
      </c>
      <c r="AJ448">
        <v>54.969736323369098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-0.05</v>
      </c>
      <c r="AM448" t="s">
        <v>3110</v>
      </c>
      <c r="AN448">
        <v>-7.61</v>
      </c>
      <c r="AO448" t="s">
        <v>3110</v>
      </c>
      <c r="AP448">
        <v>1.4075682632412E-2</v>
      </c>
      <c r="AQ448">
        <f>(Table2[[#This Row],[Sharpe Ratio]]-AVERAGE(Table2[Sharpe Ratio]))/_xlfn.STDEV.P(Table2[Sharpe Ratio])</f>
        <v>-0.55912387093972293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348</v>
      </c>
      <c r="AT448">
        <f>_xlfn.RANK.AVG(Table2[[#This Row],[6M Return vs Nifty Z-Score]],Table2[6M Return vs Nifty Z-Score])</f>
        <v>456</v>
      </c>
      <c r="AU448">
        <f>_xlfn.RANK.AVG(Table2[[#This Row],[Sharpe Ratio Z-Score]],Table2[Sharpe Ratio Z-Score])</f>
        <v>481</v>
      </c>
      <c r="AV448">
        <f>(Table2[[#This Row],[Rank 1Y]]+Table2[[#This Row],[Rank 6M]]+Table2[[#This Row],[Rank Sharpe]])/3</f>
        <v>428.33333333333331</v>
      </c>
    </row>
    <row r="449" spans="1:48" x14ac:dyDescent="0.3">
      <c r="A449" t="s">
        <v>202</v>
      </c>
      <c r="B449" t="s">
        <v>203</v>
      </c>
      <c r="C449" t="s">
        <v>3069</v>
      </c>
      <c r="D449" t="s">
        <v>54</v>
      </c>
      <c r="E449">
        <v>127873.07553240001</v>
      </c>
      <c r="F449">
        <v>1583.45</v>
      </c>
      <c r="G449">
        <v>3.0617332871594498</v>
      </c>
      <c r="H449">
        <f>(Table2[[#This Row],[1Y Return vs Nifty]]-AVERAGE(Table2[1Y Return vs Nifty]))/_xlfn.STDEV.P(Table2[1Y Return vs Nifty])</f>
        <v>-0.46530555154924819</v>
      </c>
      <c r="I449">
        <v>5.0020619280980103</v>
      </c>
      <c r="J449">
        <f>(Table2[[#This Row],[1M Return vs Nifty]]-AVERAGE(Table2[1M Return vs Nifty]))/_xlfn.STDEV.P(Table2[1M Return vs Nifty])</f>
        <v>0.47940894377583498</v>
      </c>
      <c r="K449">
        <v>-4.0110216254206401</v>
      </c>
      <c r="L449">
        <f>(Table2[[#This Row],[6M Return vs Nifty]]-AVERAGE(Table2[6M Return vs Nifty]))/_xlfn.STDEV.P(Table2[6M Return vs Nifty])</f>
        <v>-0.36112901426819105</v>
      </c>
      <c r="M449">
        <v>3.62654983289571</v>
      </c>
      <c r="N449">
        <f>(Table2[[#This Row],[1W Return vs Nifty]]-AVERAGE(Table2[1W Return vs Nifty]))/_xlfn.STDEV.P(Table2[1W Return vs Nifty])</f>
        <v>0.73435695637305509</v>
      </c>
      <c r="O449">
        <v>1542.32</v>
      </c>
      <c r="P449">
        <v>1511.85680431078</v>
      </c>
      <c r="Q449">
        <v>1398.0567741248501</v>
      </c>
      <c r="R449">
        <v>69.090732602775603</v>
      </c>
      <c r="S449" s="1">
        <f>(Table2[[#This Row],[Close Price]]-Table2[[#This Row],[20D EMA]])/Table2[[#This Row],[20D EMA]]</f>
        <v>2.6667617615021597E-2</v>
      </c>
      <c r="T449" s="1">
        <f>(Table2[[#This Row],[Close Price]]-Table2[[#This Row],[50D EMA]])/Table2[[#This Row],[50D EMA]]</f>
        <v>4.7354481909321872E-2</v>
      </c>
      <c r="U449" s="1">
        <f>(Table2[[#This Row],[Close Price]]-Table2[[#This Row],[200D EMA]])/Table2[[#This Row],[200D EMA]]</f>
        <v>0.1326077948380899</v>
      </c>
      <c r="V449">
        <v>0.94188744156256698</v>
      </c>
      <c r="W449">
        <v>1566.45</v>
      </c>
      <c r="X449">
        <v>1597</v>
      </c>
      <c r="Y449">
        <v>1571.05</v>
      </c>
      <c r="Z449">
        <v>1606.7</v>
      </c>
      <c r="AA449">
        <v>1472</v>
      </c>
      <c r="AB449">
        <v>1606.7</v>
      </c>
      <c r="AC449" s="1">
        <f>(Table2[[#This Row],[Close Price]]/Table2[[#This Row],[Day Low]])-1</f>
        <v>1.085256471639684E-2</v>
      </c>
      <c r="AD449" s="1">
        <f>(Table2[[#This Row],[Day High]]/Table2[[#This Row],[Close Price]])-1</f>
        <v>8.5572642015852018E-3</v>
      </c>
      <c r="AE449" s="1">
        <f>(Table2[[#This Row],[Close Price]]/Table2[[#This Row],[Current Week Low]])-1</f>
        <v>7.8928105407212179E-3</v>
      </c>
      <c r="AF449" s="1">
        <f>(Table2[[#This Row],[Current Week High]]/Table2[[#This Row],[Close Price]])-1</f>
        <v>1.4683128611576057E-2</v>
      </c>
      <c r="AG449" s="1">
        <f>(Table2[[#This Row],[Close Price]]/Table2[[#This Row],[Current Month Low]])-1</f>
        <v>7.5713315217391441E-2</v>
      </c>
      <c r="AH449" s="1">
        <f>(Table2[[#This Row],[Current Month High]]/Table2[[#This Row],[Close Price]])-1</f>
        <v>1.4683128611576057E-2</v>
      </c>
      <c r="AI449">
        <v>0.86682427107958004</v>
      </c>
      <c r="AJ449">
        <v>40.128091872791501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-0.08</v>
      </c>
      <c r="AM449" t="s">
        <v>3110</v>
      </c>
      <c r="AN449">
        <v>0.54</v>
      </c>
      <c r="AO449" t="s">
        <v>3111</v>
      </c>
      <c r="AP449">
        <v>5.0052130383165E-2</v>
      </c>
      <c r="AQ449">
        <f>(Table2[[#This Row],[Sharpe Ratio]]-AVERAGE(Table2[Sharpe Ratio]))/_xlfn.STDEV.P(Table2[Sharpe Ratio])</f>
        <v>-0.14918502115274374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0.2381463131787071</v>
      </c>
      <c r="AS449">
        <f>_xlfn.RANK.AVG(Table2[[#This Row],[1Y Return vs Nifty Z-Score]],Table2[1Y Return vs Nifty Z-Score])</f>
        <v>466</v>
      </c>
      <c r="AT449">
        <f>_xlfn.RANK.AVG(Table2[[#This Row],[6M Return vs Nifty Z-Score]],Table2[6M Return vs Nifty Z-Score])</f>
        <v>430</v>
      </c>
      <c r="AU449">
        <f>_xlfn.RANK.AVG(Table2[[#This Row],[Sharpe Ratio Z-Score]],Table2[Sharpe Ratio Z-Score])</f>
        <v>390</v>
      </c>
      <c r="AV449">
        <f>(Table2[[#This Row],[Rank 1Y]]+Table2[[#This Row],[Rank 6M]]+Table2[[#This Row],[Rank Sharpe]])/3</f>
        <v>428.66666666666669</v>
      </c>
    </row>
    <row r="450" spans="1:48" x14ac:dyDescent="0.3">
      <c r="A450" t="s">
        <v>394</v>
      </c>
      <c r="B450" t="s">
        <v>395</v>
      </c>
      <c r="C450" t="s">
        <v>3075</v>
      </c>
      <c r="D450" t="s">
        <v>396</v>
      </c>
      <c r="E450">
        <v>58294.236744900001</v>
      </c>
      <c r="F450">
        <v>956.75</v>
      </c>
      <c r="G450">
        <v>22.0551860853326</v>
      </c>
      <c r="H450">
        <f>(Table2[[#This Row],[1Y Return vs Nifty]]-AVERAGE(Table2[1Y Return vs Nifty]))/_xlfn.STDEV.P(Table2[1Y Return vs Nifty])</f>
        <v>-0.17867045104203902</v>
      </c>
      <c r="I450">
        <v>-6.6684075884168399</v>
      </c>
      <c r="J450">
        <f>(Table2[[#This Row],[1M Return vs Nifty]]-AVERAGE(Table2[1M Return vs Nifty]))/_xlfn.STDEV.P(Table2[1M Return vs Nifty])</f>
        <v>-0.62423979138391961</v>
      </c>
      <c r="K450">
        <v>-9.2350016931235608</v>
      </c>
      <c r="L450">
        <f>(Table2[[#This Row],[6M Return vs Nifty]]-AVERAGE(Table2[6M Return vs Nifty]))/_xlfn.STDEV.P(Table2[6M Return vs Nifty])</f>
        <v>-0.53590940838781276</v>
      </c>
      <c r="M450">
        <v>-2.5551622509870402</v>
      </c>
      <c r="N450">
        <f>(Table2[[#This Row],[1W Return vs Nifty]]-AVERAGE(Table2[1W Return vs Nifty]))/_xlfn.STDEV.P(Table2[1W Return vs Nifty])</f>
        <v>-0.43719210180617918</v>
      </c>
      <c r="O450">
        <v>1010.63</v>
      </c>
      <c r="P450">
        <v>1029.3336484622</v>
      </c>
      <c r="Q450">
        <v>942.75918423431006</v>
      </c>
      <c r="R450">
        <v>25.0857068161223</v>
      </c>
      <c r="S450" s="1">
        <f>(Table2[[#This Row],[Close Price]]-Table2[[#This Row],[20D EMA]])/Table2[[#This Row],[20D EMA]]</f>
        <v>-5.3313279835350225E-2</v>
      </c>
      <c r="T450" s="1">
        <f>(Table2[[#This Row],[Close Price]]-Table2[[#This Row],[50D EMA]])/Table2[[#This Row],[50D EMA]]</f>
        <v>-7.0515180933449773E-2</v>
      </c>
      <c r="U450" s="1">
        <f>(Table2[[#This Row],[Close Price]]-Table2[[#This Row],[200D EMA]])/Table2[[#This Row],[200D EMA]]</f>
        <v>1.4840285832964865E-2</v>
      </c>
      <c r="V450">
        <v>0.70051910493006897</v>
      </c>
      <c r="W450">
        <v>942.2</v>
      </c>
      <c r="X450">
        <v>963</v>
      </c>
      <c r="Y450">
        <v>954</v>
      </c>
      <c r="Z450">
        <v>985.95</v>
      </c>
      <c r="AA450">
        <v>954</v>
      </c>
      <c r="AB450">
        <v>1044.95</v>
      </c>
      <c r="AC450" s="1">
        <f>(Table2[[#This Row],[Close Price]]/Table2[[#This Row],[Day Low]])-1</f>
        <v>1.5442581192952609E-2</v>
      </c>
      <c r="AD450" s="1">
        <f>(Table2[[#This Row],[Day High]]/Table2[[#This Row],[Close Price]])-1</f>
        <v>6.532532009406955E-3</v>
      </c>
      <c r="AE450" s="1">
        <f>(Table2[[#This Row],[Close Price]]/Table2[[#This Row],[Current Week Low]])-1</f>
        <v>2.8825995807126858E-3</v>
      </c>
      <c r="AF450" s="1">
        <f>(Table2[[#This Row],[Current Week High]]/Table2[[#This Row],[Close Price]])-1</f>
        <v>3.0519989547948878E-2</v>
      </c>
      <c r="AG450" s="1">
        <f>(Table2[[#This Row],[Close Price]]/Table2[[#This Row],[Current Month Low]])-1</f>
        <v>2.8825995807126858E-3</v>
      </c>
      <c r="AH450" s="1">
        <f>(Table2[[#This Row],[Current Month High]]/Table2[[#This Row],[Close Price]])-1</f>
        <v>9.2187091716749547E-2</v>
      </c>
      <c r="AI450">
        <v>20.3958779716355</v>
      </c>
      <c r="AJ450">
        <v>51.7417556897352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-0.15</v>
      </c>
      <c r="AM450" t="s">
        <v>3110</v>
      </c>
      <c r="AN450">
        <v>-8</v>
      </c>
      <c r="AO450" t="s">
        <v>3110</v>
      </c>
      <c r="AP450">
        <v>2.3450710283232E-2</v>
      </c>
      <c r="AQ450">
        <f>(Table2[[#This Row],[Sharpe Ratio]]-AVERAGE(Table2[Sharpe Ratio]))/_xlfn.STDEV.P(Table2[Sharpe Ratio])</f>
        <v>-0.45229875917426698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338</v>
      </c>
      <c r="AT450">
        <f>_xlfn.RANK.AVG(Table2[[#This Row],[6M Return vs Nifty Z-Score]],Table2[6M Return vs Nifty Z-Score])</f>
        <v>491</v>
      </c>
      <c r="AU450">
        <f>_xlfn.RANK.AVG(Table2[[#This Row],[Sharpe Ratio Z-Score]],Table2[Sharpe Ratio Z-Score])</f>
        <v>458</v>
      </c>
      <c r="AV450">
        <f>(Table2[[#This Row],[Rank 1Y]]+Table2[[#This Row],[Rank 6M]]+Table2[[#This Row],[Rank Sharpe]])/3</f>
        <v>429</v>
      </c>
    </row>
    <row r="451" spans="1:48" x14ac:dyDescent="0.3">
      <c r="A451" t="s">
        <v>1523</v>
      </c>
      <c r="B451" t="s">
        <v>1524</v>
      </c>
      <c r="C451" t="s">
        <v>3075</v>
      </c>
      <c r="D451" t="s">
        <v>141</v>
      </c>
      <c r="E451">
        <v>6341.0441001999998</v>
      </c>
      <c r="F451">
        <v>899.95</v>
      </c>
      <c r="G451">
        <v>11.1556791784264</v>
      </c>
      <c r="H451">
        <f>(Table2[[#This Row],[1Y Return vs Nifty]]-AVERAGE(Table2[1Y Return vs Nifty]))/_xlfn.STDEV.P(Table2[1Y Return vs Nifty])</f>
        <v>-0.34315772415335938</v>
      </c>
      <c r="I451">
        <v>-2.2661105671251498</v>
      </c>
      <c r="J451">
        <f>(Table2[[#This Row],[1M Return vs Nifty]]-AVERAGE(Table2[1M Return vs Nifty]))/_xlfn.STDEV.P(Table2[1M Return vs Nifty])</f>
        <v>-0.20792496082198278</v>
      </c>
      <c r="K451">
        <v>-5.3820819245083502</v>
      </c>
      <c r="L451">
        <f>(Table2[[#This Row],[6M Return vs Nifty]]-AVERAGE(Table2[6M Return vs Nifty]))/_xlfn.STDEV.P(Table2[6M Return vs Nifty])</f>
        <v>-0.40700102302983404</v>
      </c>
      <c r="M451">
        <v>6.4673582947434101</v>
      </c>
      <c r="N451">
        <f>(Table2[[#This Row],[1W Return vs Nifty]]-AVERAGE(Table2[1W Return vs Nifty]))/_xlfn.STDEV.P(Table2[1W Return vs Nifty])</f>
        <v>1.2727428327749295</v>
      </c>
      <c r="O451">
        <v>902.44</v>
      </c>
      <c r="P451">
        <v>903.71278540455796</v>
      </c>
      <c r="Q451">
        <v>842.73885363236604</v>
      </c>
      <c r="R451">
        <v>50.410139098304199</v>
      </c>
      <c r="S451" s="1">
        <f>(Table2[[#This Row],[Close Price]]-Table2[[#This Row],[20D EMA]])/Table2[[#This Row],[20D EMA]]</f>
        <v>-2.7591862062851923E-3</v>
      </c>
      <c r="T451" s="1">
        <f>(Table2[[#This Row],[Close Price]]-Table2[[#This Row],[50D EMA]])/Table2[[#This Row],[50D EMA]]</f>
        <v>-4.1636961049228271E-3</v>
      </c>
      <c r="U451" s="1">
        <f>(Table2[[#This Row],[Close Price]]-Table2[[#This Row],[200D EMA]])/Table2[[#This Row],[200D EMA]]</f>
        <v>6.788715878120842E-2</v>
      </c>
      <c r="V451">
        <v>0.80744477486329502</v>
      </c>
      <c r="W451">
        <v>877.5</v>
      </c>
      <c r="X451">
        <v>904.2</v>
      </c>
      <c r="Y451">
        <v>895.75</v>
      </c>
      <c r="Z451">
        <v>919.95</v>
      </c>
      <c r="AA451">
        <v>833.85</v>
      </c>
      <c r="AB451">
        <v>941.9</v>
      </c>
      <c r="AC451" s="1">
        <f>(Table2[[#This Row],[Close Price]]/Table2[[#This Row],[Day Low]])-1</f>
        <v>2.55840455840457E-2</v>
      </c>
      <c r="AD451" s="1">
        <f>(Table2[[#This Row],[Day High]]/Table2[[#This Row],[Close Price]])-1</f>
        <v>4.7224845824767048E-3</v>
      </c>
      <c r="AE451" s="1">
        <f>(Table2[[#This Row],[Close Price]]/Table2[[#This Row],[Current Week Low]])-1</f>
        <v>4.6888082612337456E-3</v>
      </c>
      <c r="AF451" s="1">
        <f>(Table2[[#This Row],[Current Week High]]/Table2[[#This Row],[Close Price]])-1</f>
        <v>2.2223456858714297E-2</v>
      </c>
      <c r="AG451" s="1">
        <f>(Table2[[#This Row],[Close Price]]/Table2[[#This Row],[Current Month Low]])-1</f>
        <v>7.9270852071715581E-2</v>
      </c>
      <c r="AH451" s="1">
        <f>(Table2[[#This Row],[Current Month High]]/Table2[[#This Row],[Close Price]])-1</f>
        <v>4.6613700761153343E-2</v>
      </c>
      <c r="AI451">
        <v>9.7014109154544403</v>
      </c>
      <c r="AJ451">
        <v>48.413278143007801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0.01</v>
      </c>
      <c r="AM451" t="s">
        <v>3111</v>
      </c>
      <c r="AN451">
        <v>-1.71</v>
      </c>
      <c r="AO451" t="s">
        <v>3110</v>
      </c>
      <c r="AP451">
        <v>2.9016842167346998E-2</v>
      </c>
      <c r="AQ451">
        <f>(Table2[[#This Row],[Sharpe Ratio]]-AVERAGE(Table2[Sharpe Ratio]))/_xlfn.STDEV.P(Table2[Sharpe Ratio])</f>
        <v>-0.3888746624389528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399</v>
      </c>
      <c r="AT451">
        <f>_xlfn.RANK.AVG(Table2[[#This Row],[6M Return vs Nifty Z-Score]],Table2[6M Return vs Nifty Z-Score])</f>
        <v>445</v>
      </c>
      <c r="AU451">
        <f>_xlfn.RANK.AVG(Table2[[#This Row],[Sharpe Ratio Z-Score]],Table2[Sharpe Ratio Z-Score])</f>
        <v>443</v>
      </c>
      <c r="AV451">
        <f>(Table2[[#This Row],[Rank 1Y]]+Table2[[#This Row],[Rank 6M]]+Table2[[#This Row],[Rank Sharpe]])/3</f>
        <v>429</v>
      </c>
    </row>
    <row r="452" spans="1:48" x14ac:dyDescent="0.3">
      <c r="A452" t="s">
        <v>137</v>
      </c>
      <c r="B452" t="s">
        <v>138</v>
      </c>
      <c r="C452" t="s">
        <v>3065</v>
      </c>
      <c r="D452" t="s">
        <v>57</v>
      </c>
      <c r="E452">
        <v>205401.67779803899</v>
      </c>
      <c r="F452">
        <v>323.3</v>
      </c>
      <c r="G452">
        <v>6.9246722711330797</v>
      </c>
      <c r="H452">
        <f>(Table2[[#This Row],[1Y Return vs Nifty]]-AVERAGE(Table2[1Y Return vs Nifty]))/_xlfn.STDEV.P(Table2[1Y Return vs Nifty])</f>
        <v>-0.40700894188641756</v>
      </c>
      <c r="I452">
        <v>-6.59621528944768</v>
      </c>
      <c r="J452">
        <f>(Table2[[#This Row],[1M Return vs Nifty]]-AVERAGE(Table2[1M Return vs Nifty]))/_xlfn.STDEV.P(Table2[1M Return vs Nifty])</f>
        <v>-0.61741273619707893</v>
      </c>
      <c r="K452">
        <v>5.8995561974329904</v>
      </c>
      <c r="L452">
        <f>(Table2[[#This Row],[6M Return vs Nifty]]-AVERAGE(Table2[6M Return vs Nifty]))/_xlfn.STDEV.P(Table2[6M Return vs Nifty])</f>
        <v>-2.9547600215589435E-2</v>
      </c>
      <c r="M452">
        <v>2.0028133736440301</v>
      </c>
      <c r="N452">
        <f>(Table2[[#This Row],[1W Return vs Nifty]]-AVERAGE(Table2[1W Return vs Nifty]))/_xlfn.STDEV.P(Table2[1W Return vs Nifty])</f>
        <v>0.42662879081721788</v>
      </c>
      <c r="O452">
        <v>330.61</v>
      </c>
      <c r="P452">
        <v>340.05530296356801</v>
      </c>
      <c r="Q452">
        <v>301.30695256831302</v>
      </c>
      <c r="R452">
        <v>42.556605628391097</v>
      </c>
      <c r="S452" s="1">
        <f>(Table2[[#This Row],[Close Price]]-Table2[[#This Row],[20D EMA]])/Table2[[#This Row],[20D EMA]]</f>
        <v>-2.2110643961162704E-2</v>
      </c>
      <c r="T452" s="1">
        <f>(Table2[[#This Row],[Close Price]]-Table2[[#This Row],[50D EMA]])/Table2[[#This Row],[50D EMA]]</f>
        <v>-4.9272288411756036E-2</v>
      </c>
      <c r="U452" s="1">
        <f>(Table2[[#This Row],[Close Price]]-Table2[[#This Row],[200D EMA]])/Table2[[#This Row],[200D EMA]]</f>
        <v>7.2992167104742378E-2</v>
      </c>
      <c r="V452">
        <v>0.71346167311777997</v>
      </c>
      <c r="W452">
        <v>322.14999999999998</v>
      </c>
      <c r="X452">
        <v>326.35000000000002</v>
      </c>
      <c r="Y452">
        <v>322</v>
      </c>
      <c r="Z452">
        <v>336.5</v>
      </c>
      <c r="AA452">
        <v>310</v>
      </c>
      <c r="AB452">
        <v>337.2</v>
      </c>
      <c r="AC452" s="1">
        <f>(Table2[[#This Row],[Close Price]]/Table2[[#This Row],[Day Low]])-1</f>
        <v>3.5697656371256326E-3</v>
      </c>
      <c r="AD452" s="1">
        <f>(Table2[[#This Row],[Day High]]/Table2[[#This Row],[Close Price]])-1</f>
        <v>9.4339622641510523E-3</v>
      </c>
      <c r="AE452" s="1">
        <f>(Table2[[#This Row],[Close Price]]/Table2[[#This Row],[Current Week Low]])-1</f>
        <v>4.0372670807453659E-3</v>
      </c>
      <c r="AF452" s="1">
        <f>(Table2[[#This Row],[Current Week High]]/Table2[[#This Row],[Close Price]])-1</f>
        <v>4.082895143829246E-2</v>
      </c>
      <c r="AG452" s="1">
        <f>(Table2[[#This Row],[Close Price]]/Table2[[#This Row],[Current Month Low]])-1</f>
        <v>4.2903225806451672E-2</v>
      </c>
      <c r="AH452" s="1">
        <f>(Table2[[#This Row],[Current Month High]]/Table2[[#This Row],[Close Price]])-1</f>
        <v>4.299412310547468E-2</v>
      </c>
      <c r="AI452">
        <v>19.914932401640499</v>
      </c>
      <c r="AJ452">
        <v>62.302761341222798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-0.14000000000000001</v>
      </c>
      <c r="AM452" t="s">
        <v>3110</v>
      </c>
      <c r="AN452">
        <v>-2.59</v>
      </c>
      <c r="AO452" t="s">
        <v>3110</v>
      </c>
      <c r="AQ452">
        <f>(Table2[[#This Row],[Sharpe Ratio]]-AVERAGE(Table2[Sharpe Ratio]))/_xlfn.STDEV.P(Table2[Sharpe Ratio])</f>
        <v>-0.71951127739723697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434</v>
      </c>
      <c r="AT452">
        <f>_xlfn.RANK.AVG(Table2[[#This Row],[6M Return vs Nifty Z-Score]],Table2[6M Return vs Nifty Z-Score])</f>
        <v>322</v>
      </c>
      <c r="AU452">
        <f>_xlfn.RANK.AVG(Table2[[#This Row],[Sharpe Ratio Z-Score]],Table2[Sharpe Ratio Z-Score])</f>
        <v>542.5</v>
      </c>
      <c r="AV452">
        <f>(Table2[[#This Row],[Rank 1Y]]+Table2[[#This Row],[Rank 6M]]+Table2[[#This Row],[Rank Sharpe]])/3</f>
        <v>432.83333333333331</v>
      </c>
    </row>
    <row r="453" spans="1:48" x14ac:dyDescent="0.3">
      <c r="A453" t="s">
        <v>480</v>
      </c>
      <c r="B453" t="s">
        <v>481</v>
      </c>
      <c r="C453" t="s">
        <v>3074</v>
      </c>
      <c r="D453" t="s">
        <v>482</v>
      </c>
      <c r="E453">
        <v>42356.188909680001</v>
      </c>
      <c r="F453">
        <v>644.20000000000005</v>
      </c>
      <c r="G453">
        <v>7.3136368204238398</v>
      </c>
      <c r="H453">
        <f>(Table2[[#This Row],[1Y Return vs Nifty]]-AVERAGE(Table2[1Y Return vs Nifty]))/_xlfn.STDEV.P(Table2[1Y Return vs Nifty])</f>
        <v>-0.40113897743790922</v>
      </c>
      <c r="I453">
        <v>12.5971117585051</v>
      </c>
      <c r="J453">
        <f>(Table2[[#This Row],[1M Return vs Nifty]]-AVERAGE(Table2[1M Return vs Nifty]))/_xlfn.STDEV.P(Table2[1M Return vs Nifty])</f>
        <v>1.1976548658394133</v>
      </c>
      <c r="K453">
        <v>23.863610981545801</v>
      </c>
      <c r="L453">
        <f>(Table2[[#This Row],[6M Return vs Nifty]]-AVERAGE(Table2[6M Return vs Nifty]))/_xlfn.STDEV.P(Table2[6M Return vs Nifty])</f>
        <v>0.57148160251150382</v>
      </c>
      <c r="M453">
        <v>9.0001455736398999</v>
      </c>
      <c r="N453">
        <f>(Table2[[#This Row],[1W Return vs Nifty]]-AVERAGE(Table2[1W Return vs Nifty]))/_xlfn.STDEV.P(Table2[1W Return vs Nifty])</f>
        <v>1.7527529838293552</v>
      </c>
      <c r="O453">
        <v>597.9</v>
      </c>
      <c r="P453">
        <v>564.74156857583898</v>
      </c>
      <c r="Q453">
        <v>521.30718016397395</v>
      </c>
      <c r="R453">
        <v>71.475199913602097</v>
      </c>
      <c r="S453" s="1">
        <f>(Table2[[#This Row],[Close Price]]-Table2[[#This Row],[20D EMA]])/Table2[[#This Row],[20D EMA]]</f>
        <v>7.7437698611808117E-2</v>
      </c>
      <c r="T453" s="1">
        <f>(Table2[[#This Row],[Close Price]]-Table2[[#This Row],[50D EMA]])/Table2[[#This Row],[50D EMA]]</f>
        <v>0.14069874761395507</v>
      </c>
      <c r="U453" s="1">
        <f>(Table2[[#This Row],[Close Price]]-Table2[[#This Row],[200D EMA]])/Table2[[#This Row],[200D EMA]]</f>
        <v>0.23573974138888881</v>
      </c>
      <c r="V453">
        <v>1.18638694961985</v>
      </c>
      <c r="W453">
        <v>638.65</v>
      </c>
      <c r="X453">
        <v>649</v>
      </c>
      <c r="Y453">
        <v>604.20000000000005</v>
      </c>
      <c r="Z453">
        <v>656</v>
      </c>
      <c r="AA453">
        <v>582</v>
      </c>
      <c r="AB453">
        <v>656</v>
      </c>
      <c r="AC453" s="1">
        <f>(Table2[[#This Row],[Close Price]]/Table2[[#This Row],[Day Low]])-1</f>
        <v>8.6902059030768974E-3</v>
      </c>
      <c r="AD453" s="1">
        <f>(Table2[[#This Row],[Day High]]/Table2[[#This Row],[Close Price]])-1</f>
        <v>7.4511021421916901E-3</v>
      </c>
      <c r="AE453" s="1">
        <f>(Table2[[#This Row],[Close Price]]/Table2[[#This Row],[Current Week Low]])-1</f>
        <v>6.6203243958953939E-2</v>
      </c>
      <c r="AF453" s="1">
        <f>(Table2[[#This Row],[Current Week High]]/Table2[[#This Row],[Close Price]])-1</f>
        <v>1.8317292766221627E-2</v>
      </c>
      <c r="AG453" s="1">
        <f>(Table2[[#This Row],[Close Price]]/Table2[[#This Row],[Current Month Low]])-1</f>
        <v>0.10687285223367704</v>
      </c>
      <c r="AH453" s="1">
        <f>(Table2[[#This Row],[Current Month High]]/Table2[[#This Row],[Close Price]])-1</f>
        <v>1.8317292766221627E-2</v>
      </c>
      <c r="AI453">
        <v>0.71390189606201904</v>
      </c>
      <c r="AJ453">
        <v>54.696591853698997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0.24</v>
      </c>
      <c r="AM453" t="s">
        <v>3111</v>
      </c>
      <c r="AN453">
        <v>10.81</v>
      </c>
      <c r="AO453" t="s">
        <v>3111</v>
      </c>
      <c r="AP453">
        <v>-7.6066751887522002E-2</v>
      </c>
      <c r="AQ453">
        <f>(Table2[[#This Row],[Sharpe Ratio]]-AVERAGE(Table2[Sharpe Ratio]))/_xlfn.STDEV.P(Table2[Sharpe Ratio])</f>
        <v>-1.5862649099914843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1.5344855647508786</v>
      </c>
      <c r="AS453">
        <f>_xlfn.RANK.AVG(Table2[[#This Row],[1Y Return vs Nifty Z-Score]],Table2[1Y Return vs Nifty Z-Score])</f>
        <v>430</v>
      </c>
      <c r="AT453">
        <f>_xlfn.RANK.AVG(Table2[[#This Row],[6M Return vs Nifty Z-Score]],Table2[6M Return vs Nifty Z-Score])</f>
        <v>175</v>
      </c>
      <c r="AU453">
        <f>_xlfn.RANK.AVG(Table2[[#This Row],[Sharpe Ratio Z-Score]],Table2[Sharpe Ratio Z-Score])</f>
        <v>694</v>
      </c>
      <c r="AV453">
        <f>(Table2[[#This Row],[Rank 1Y]]+Table2[[#This Row],[Rank 6M]]+Table2[[#This Row],[Rank Sharpe]])/3</f>
        <v>433</v>
      </c>
    </row>
    <row r="454" spans="1:48" x14ac:dyDescent="0.3">
      <c r="A454" t="s">
        <v>756</v>
      </c>
      <c r="B454" t="s">
        <v>757</v>
      </c>
      <c r="C454" t="s">
        <v>3069</v>
      </c>
      <c r="D454" t="s">
        <v>54</v>
      </c>
      <c r="E454">
        <v>20995.890090059998</v>
      </c>
      <c r="F454">
        <v>1068.1500000000001</v>
      </c>
      <c r="G454">
        <v>15.1836934721331</v>
      </c>
      <c r="H454">
        <f>(Table2[[#This Row],[1Y Return vs Nifty]]-AVERAGE(Table2[1Y Return vs Nifty]))/_xlfn.STDEV.P(Table2[1Y Return vs Nifty])</f>
        <v>-0.28236992036698594</v>
      </c>
      <c r="I454">
        <v>12.4962510277603</v>
      </c>
      <c r="J454">
        <f>(Table2[[#This Row],[1M Return vs Nifty]]-AVERAGE(Table2[1M Return vs Nifty]))/_xlfn.STDEV.P(Table2[1M Return vs Nifty])</f>
        <v>1.1881167047777468</v>
      </c>
      <c r="K454">
        <v>-5.1254699785053601</v>
      </c>
      <c r="L454">
        <f>(Table2[[#This Row],[6M Return vs Nifty]]-AVERAGE(Table2[6M Return vs Nifty]))/_xlfn.STDEV.P(Table2[6M Return vs Nifty])</f>
        <v>-0.39841547398926741</v>
      </c>
      <c r="M454">
        <v>-10.4077962187131</v>
      </c>
      <c r="N454">
        <f>(Table2[[#This Row],[1W Return vs Nifty]]-AVERAGE(Table2[1W Return vs Nifty]))/_xlfn.STDEV.P(Table2[1W Return vs Nifty])</f>
        <v>-1.9254118383904402</v>
      </c>
      <c r="O454">
        <v>1134.42</v>
      </c>
      <c r="P454">
        <v>1063.86375467162</v>
      </c>
      <c r="Q454">
        <v>935.62846435221104</v>
      </c>
      <c r="R454">
        <v>31.816857559611801</v>
      </c>
      <c r="S454" s="1">
        <f>(Table2[[#This Row],[Close Price]]-Table2[[#This Row],[20D EMA]])/Table2[[#This Row],[20D EMA]]</f>
        <v>-5.8417517321626894E-2</v>
      </c>
      <c r="T454" s="1">
        <f>(Table2[[#This Row],[Close Price]]-Table2[[#This Row],[50D EMA]])/Table2[[#This Row],[50D EMA]]</f>
        <v>4.02894196701263E-3</v>
      </c>
      <c r="U454" s="1">
        <f>(Table2[[#This Row],[Close Price]]-Table2[[#This Row],[200D EMA]])/Table2[[#This Row],[200D EMA]]</f>
        <v>0.14163905940969984</v>
      </c>
      <c r="V454">
        <v>0.73875988331647002</v>
      </c>
      <c r="W454">
        <v>1051.8499999999999</v>
      </c>
      <c r="X454">
        <v>1093.95</v>
      </c>
      <c r="Y454">
        <v>1062.5999999999999</v>
      </c>
      <c r="Z454">
        <v>1134.75</v>
      </c>
      <c r="AA454">
        <v>1062.5999999999999</v>
      </c>
      <c r="AB454">
        <v>1284.95</v>
      </c>
      <c r="AC454" s="1">
        <f>(Table2[[#This Row],[Close Price]]/Table2[[#This Row],[Day Low]])-1</f>
        <v>1.5496506155820766E-2</v>
      </c>
      <c r="AD454" s="1">
        <f>(Table2[[#This Row],[Day High]]/Table2[[#This Row],[Close Price]])-1</f>
        <v>2.4153910967560588E-2</v>
      </c>
      <c r="AE454" s="1">
        <f>(Table2[[#This Row],[Close Price]]/Table2[[#This Row],[Current Week Low]])-1</f>
        <v>5.2230378317337234E-3</v>
      </c>
      <c r="AF454" s="1">
        <f>(Table2[[#This Row],[Current Week High]]/Table2[[#This Row],[Close Price]])-1</f>
        <v>6.2350793427889295E-2</v>
      </c>
      <c r="AG454" s="1">
        <f>(Table2[[#This Row],[Close Price]]/Table2[[#This Row],[Current Month Low]])-1</f>
        <v>5.2230378317337234E-3</v>
      </c>
      <c r="AH454" s="1">
        <f>(Table2[[#This Row],[Current Month High]]/Table2[[#This Row],[Close Price]])-1</f>
        <v>0.20296774797547146</v>
      </c>
      <c r="AI454">
        <v>15.6778898091465</v>
      </c>
      <c r="AJ454">
        <v>57.0812416036201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-0.03</v>
      </c>
      <c r="AM454" t="s">
        <v>3110</v>
      </c>
      <c r="AN454">
        <v>-12.18</v>
      </c>
      <c r="AO454" t="s">
        <v>3110</v>
      </c>
      <c r="AP454">
        <v>1.5935875075861E-2</v>
      </c>
      <c r="AQ454">
        <f>(Table2[[#This Row],[Sharpe Ratio]]-AVERAGE(Table2[Sharpe Ratio]))/_xlfn.STDEV.P(Table2[Sharpe Ratio])</f>
        <v>-0.5379276384508177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-1.9560081664197644</v>
      </c>
      <c r="AS454">
        <f>_xlfn.RANK.AVG(Table2[[#This Row],[1Y Return vs Nifty Z-Score]],Table2[1Y Return vs Nifty Z-Score])</f>
        <v>380</v>
      </c>
      <c r="AT454">
        <f>_xlfn.RANK.AVG(Table2[[#This Row],[6M Return vs Nifty Z-Score]],Table2[6M Return vs Nifty Z-Score])</f>
        <v>442</v>
      </c>
      <c r="AU454">
        <f>_xlfn.RANK.AVG(Table2[[#This Row],[Sharpe Ratio Z-Score]],Table2[Sharpe Ratio Z-Score])</f>
        <v>479</v>
      </c>
      <c r="AV454">
        <f>(Table2[[#This Row],[Rank 1Y]]+Table2[[#This Row],[Rank 6M]]+Table2[[#This Row],[Rank Sharpe]])/3</f>
        <v>433.66666666666669</v>
      </c>
    </row>
    <row r="455" spans="1:48" x14ac:dyDescent="0.3">
      <c r="A455" t="s">
        <v>1301</v>
      </c>
      <c r="B455" t="s">
        <v>1302</v>
      </c>
      <c r="C455" t="s">
        <v>3073</v>
      </c>
      <c r="D455" t="s">
        <v>77</v>
      </c>
      <c r="E455">
        <v>8469.6006382350006</v>
      </c>
      <c r="F455">
        <v>209.55</v>
      </c>
      <c r="G455">
        <v>6.6828080686421201</v>
      </c>
      <c r="H455">
        <f>(Table2[[#This Row],[1Y Return vs Nifty]]-AVERAGE(Table2[1Y Return vs Nifty]))/_xlfn.STDEV.P(Table2[1Y Return vs Nifty])</f>
        <v>-0.41065897701835313</v>
      </c>
      <c r="I455">
        <v>5.5105418968097801</v>
      </c>
      <c r="J455">
        <f>(Table2[[#This Row],[1M Return vs Nifty]]-AVERAGE(Table2[1M Return vs Nifty]))/_xlfn.STDEV.P(Table2[1M Return vs Nifty])</f>
        <v>0.52749469332761501</v>
      </c>
      <c r="K455">
        <v>-9.2290140777679692</v>
      </c>
      <c r="L455">
        <f>(Table2[[#This Row],[6M Return vs Nifty]]-AVERAGE(Table2[6M Return vs Nifty]))/_xlfn.STDEV.P(Table2[6M Return vs Nifty])</f>
        <v>-0.53570907880038632</v>
      </c>
      <c r="M455">
        <v>5.0448412787810701</v>
      </c>
      <c r="N455">
        <f>(Table2[[#This Row],[1W Return vs Nifty]]-AVERAGE(Table2[1W Return vs Nifty]))/_xlfn.STDEV.P(Table2[1W Return vs Nifty])</f>
        <v>1.0031494826349709</v>
      </c>
      <c r="O455">
        <v>206.95</v>
      </c>
      <c r="P455">
        <v>210.271690245092</v>
      </c>
      <c r="Q455">
        <v>198.13360856633801</v>
      </c>
      <c r="R455">
        <v>56.604023230979898</v>
      </c>
      <c r="S455" s="1">
        <f>(Table2[[#This Row],[Close Price]]-Table2[[#This Row],[20D EMA]])/Table2[[#This Row],[20D EMA]]</f>
        <v>1.2563421116211755E-2</v>
      </c>
      <c r="T455" s="1">
        <f>(Table2[[#This Row],[Close Price]]-Table2[[#This Row],[50D EMA]])/Table2[[#This Row],[50D EMA]]</f>
        <v>-3.4321797872590072E-3</v>
      </c>
      <c r="U455" s="1">
        <f>(Table2[[#This Row],[Close Price]]-Table2[[#This Row],[200D EMA]])/Table2[[#This Row],[200D EMA]]</f>
        <v>5.7619661380364076E-2</v>
      </c>
      <c r="V455">
        <v>0.76164488486255599</v>
      </c>
      <c r="W455">
        <v>204.47</v>
      </c>
      <c r="X455">
        <v>213.4</v>
      </c>
      <c r="Y455">
        <v>189.92</v>
      </c>
      <c r="Z455">
        <v>216.65</v>
      </c>
      <c r="AA455">
        <v>189.92</v>
      </c>
      <c r="AB455">
        <v>216.65</v>
      </c>
      <c r="AC455" s="1">
        <f>(Table2[[#This Row],[Close Price]]/Table2[[#This Row],[Day Low]])-1</f>
        <v>2.4844720496894457E-2</v>
      </c>
      <c r="AD455" s="1">
        <f>(Table2[[#This Row],[Day High]]/Table2[[#This Row],[Close Price]])-1</f>
        <v>1.8372703412073532E-2</v>
      </c>
      <c r="AE455" s="1">
        <f>(Table2[[#This Row],[Close Price]]/Table2[[#This Row],[Current Week Low]])-1</f>
        <v>0.103359309182814</v>
      </c>
      <c r="AF455" s="1">
        <f>(Table2[[#This Row],[Current Week High]]/Table2[[#This Row],[Close Price]])-1</f>
        <v>3.3882128370317233E-2</v>
      </c>
      <c r="AG455" s="1">
        <f>(Table2[[#This Row],[Close Price]]/Table2[[#This Row],[Current Month Low]])-1</f>
        <v>0.103359309182814</v>
      </c>
      <c r="AH455" s="1">
        <f>(Table2[[#This Row],[Current Month High]]/Table2[[#This Row],[Close Price]])-1</f>
        <v>3.3882128370317233E-2</v>
      </c>
      <c r="AI455">
        <v>19.5312135219685</v>
      </c>
      <c r="AJ455">
        <v>45.6938775510203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-0.05</v>
      </c>
      <c r="AM455" t="s">
        <v>3110</v>
      </c>
      <c r="AN455">
        <v>-7.0000000000000007E-2</v>
      </c>
      <c r="AO455" t="s">
        <v>3110</v>
      </c>
      <c r="AP455">
        <v>5.4374622255414999E-2</v>
      </c>
      <c r="AQ455">
        <f>(Table2[[#This Row],[Sharpe Ratio]]-AVERAGE(Table2[Sharpe Ratio]))/_xlfn.STDEV.P(Table2[Sharpe Ratio])</f>
        <v>-9.9931760836440175E-2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435</v>
      </c>
      <c r="AT455">
        <f>_xlfn.RANK.AVG(Table2[[#This Row],[6M Return vs Nifty Z-Score]],Table2[6M Return vs Nifty Z-Score])</f>
        <v>490</v>
      </c>
      <c r="AU455">
        <f>_xlfn.RANK.AVG(Table2[[#This Row],[Sharpe Ratio Z-Score]],Table2[Sharpe Ratio Z-Score])</f>
        <v>376</v>
      </c>
      <c r="AV455">
        <f>(Table2[[#This Row],[Rank 1Y]]+Table2[[#This Row],[Rank 6M]]+Table2[[#This Row],[Rank Sharpe]])/3</f>
        <v>433.66666666666669</v>
      </c>
    </row>
    <row r="456" spans="1:48" x14ac:dyDescent="0.3">
      <c r="A456" t="s">
        <v>674</v>
      </c>
      <c r="B456" t="s">
        <v>675</v>
      </c>
      <c r="C456" t="s">
        <v>3076</v>
      </c>
      <c r="D456" t="s">
        <v>257</v>
      </c>
      <c r="E456">
        <v>25783.133653575002</v>
      </c>
      <c r="F456">
        <v>5215.25</v>
      </c>
      <c r="G456">
        <v>-20.9662775290208</v>
      </c>
      <c r="H456">
        <f>(Table2[[#This Row],[1Y Return vs Nifty]]-AVERAGE(Table2[1Y Return vs Nifty]))/_xlfn.STDEV.P(Table2[1Y Return vs Nifty])</f>
        <v>-0.82791846708752115</v>
      </c>
      <c r="I456">
        <v>-10.0774048240587</v>
      </c>
      <c r="J456">
        <f>(Table2[[#This Row],[1M Return vs Nifty]]-AVERAGE(Table2[1M Return vs Nifty]))/_xlfn.STDEV.P(Table2[1M Return vs Nifty])</f>
        <v>-0.94662060750748422</v>
      </c>
      <c r="K456">
        <v>3.9093022520796499</v>
      </c>
      <c r="L456">
        <f>(Table2[[#This Row],[6M Return vs Nifty]]-AVERAGE(Table2[6M Return vs Nifty]))/_xlfn.STDEV.P(Table2[6M Return vs Nifty])</f>
        <v>-9.6136171469451082E-2</v>
      </c>
      <c r="M456">
        <v>-4.1655728027383701</v>
      </c>
      <c r="N456">
        <f>(Table2[[#This Row],[1W Return vs Nifty]]-AVERAGE(Table2[1W Return vs Nifty]))/_xlfn.STDEV.P(Table2[1W Return vs Nifty])</f>
        <v>-0.74239476080823763</v>
      </c>
      <c r="O456">
        <v>5564.61</v>
      </c>
      <c r="P456">
        <v>5737.6246092359797</v>
      </c>
      <c r="Q456">
        <v>5258.3974779371301</v>
      </c>
      <c r="R456">
        <v>18.889630193732099</v>
      </c>
      <c r="S456" s="1">
        <f>(Table2[[#This Row],[Close Price]]-Table2[[#This Row],[20D EMA]])/Table2[[#This Row],[20D EMA]]</f>
        <v>-6.2782477118791744E-2</v>
      </c>
      <c r="T456" s="1">
        <f>(Table2[[#This Row],[Close Price]]-Table2[[#This Row],[50D EMA]])/Table2[[#This Row],[50D EMA]]</f>
        <v>-9.1043706204672559E-2</v>
      </c>
      <c r="U456" s="1">
        <f>(Table2[[#This Row],[Close Price]]-Table2[[#This Row],[200D EMA]])/Table2[[#This Row],[200D EMA]]</f>
        <v>-8.2054424600205185E-3</v>
      </c>
      <c r="V456">
        <v>0.70009804103367401</v>
      </c>
      <c r="W456">
        <v>4930</v>
      </c>
      <c r="X456">
        <v>5225</v>
      </c>
      <c r="Y456">
        <v>5199</v>
      </c>
      <c r="Z456">
        <v>5360</v>
      </c>
      <c r="AA456">
        <v>5199</v>
      </c>
      <c r="AB456">
        <v>5738</v>
      </c>
      <c r="AC456" s="1">
        <f>(Table2[[#This Row],[Close Price]]/Table2[[#This Row],[Day Low]])-1</f>
        <v>5.7860040567951243E-2</v>
      </c>
      <c r="AD456" s="1">
        <f>(Table2[[#This Row],[Day High]]/Table2[[#This Row],[Close Price]])-1</f>
        <v>1.869517281050781E-3</v>
      </c>
      <c r="AE456" s="1">
        <f>(Table2[[#This Row],[Close Price]]/Table2[[#This Row],[Current Week Low]])-1</f>
        <v>3.1256010771301135E-3</v>
      </c>
      <c r="AF456" s="1">
        <f>(Table2[[#This Row],[Current Week High]]/Table2[[#This Row],[Close Price]])-1</f>
        <v>2.7755141172522979E-2</v>
      </c>
      <c r="AG456" s="1">
        <f>(Table2[[#This Row],[Close Price]]/Table2[[#This Row],[Current Month Low]])-1</f>
        <v>3.1256010771301135E-3</v>
      </c>
      <c r="AH456" s="1">
        <f>(Table2[[#This Row],[Current Month High]]/Table2[[#This Row],[Close Price]])-1</f>
        <v>0.10023488806864478</v>
      </c>
      <c r="AI456">
        <v>38.713269292467899</v>
      </c>
      <c r="AJ456">
        <v>31.661075910050901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-0.21</v>
      </c>
      <c r="AM456" t="s">
        <v>3110</v>
      </c>
      <c r="AN456">
        <v>-6.91</v>
      </c>
      <c r="AO456" t="s">
        <v>3110</v>
      </c>
      <c r="AP456">
        <v>6.1730634924907997E-2</v>
      </c>
      <c r="AQ456">
        <f>(Table2[[#This Row],[Sharpe Ratio]]-AVERAGE(Table2[Sharpe Ratio]))/_xlfn.STDEV.P(Table2[Sharpe Ratio])</f>
        <v>-1.6112607993945038E-2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619</v>
      </c>
      <c r="AT456">
        <f>_xlfn.RANK.AVG(Table2[[#This Row],[6M Return vs Nifty Z-Score]],Table2[6M Return vs Nifty Z-Score])</f>
        <v>336</v>
      </c>
      <c r="AU456">
        <f>_xlfn.RANK.AVG(Table2[[#This Row],[Sharpe Ratio Z-Score]],Table2[Sharpe Ratio Z-Score])</f>
        <v>349</v>
      </c>
      <c r="AV456">
        <f>(Table2[[#This Row],[Rank 1Y]]+Table2[[#This Row],[Rank 6M]]+Table2[[#This Row],[Rank Sharpe]])/3</f>
        <v>434.66666666666669</v>
      </c>
    </row>
    <row r="457" spans="1:48" x14ac:dyDescent="0.3">
      <c r="A457" t="s">
        <v>1184</v>
      </c>
      <c r="B457" t="s">
        <v>1185</v>
      </c>
      <c r="C457" t="s">
        <v>3081</v>
      </c>
      <c r="D457" t="s">
        <v>1186</v>
      </c>
      <c r="E457">
        <v>9806.7667774729998</v>
      </c>
      <c r="F457">
        <v>93.67</v>
      </c>
      <c r="G457">
        <v>32.7562774563972</v>
      </c>
      <c r="H457">
        <f>(Table2[[#This Row],[1Y Return vs Nifty]]-AVERAGE(Table2[1Y Return vs Nifty]))/_xlfn.STDEV.P(Table2[1Y Return vs Nifty])</f>
        <v>-1.7177518015298703E-2</v>
      </c>
      <c r="I457">
        <v>16.170202578832601</v>
      </c>
      <c r="J457">
        <f>(Table2[[#This Row],[1M Return vs Nifty]]-AVERAGE(Table2[1M Return vs Nifty]))/_xlfn.STDEV.P(Table2[1M Return vs Nifty])</f>
        <v>1.5355536246584163</v>
      </c>
      <c r="K457">
        <v>-23.762931606002699</v>
      </c>
      <c r="L457">
        <f>(Table2[[#This Row],[6M Return vs Nifty]]-AVERAGE(Table2[6M Return vs Nifty]))/_xlfn.STDEV.P(Table2[6M Return vs Nifty])</f>
        <v>-1.0219750677140722</v>
      </c>
      <c r="M457">
        <v>6.7864087535376401</v>
      </c>
      <c r="N457">
        <f>(Table2[[#This Row],[1W Return vs Nifty]]-AVERAGE(Table2[1W Return vs Nifty]))/_xlfn.STDEV.P(Table2[1W Return vs Nifty])</f>
        <v>1.3332088103940711</v>
      </c>
      <c r="O457">
        <v>91.7</v>
      </c>
      <c r="P457">
        <v>87.828420627425501</v>
      </c>
      <c r="Q457">
        <v>86.094301598148505</v>
      </c>
      <c r="R457">
        <v>50.890067439692103</v>
      </c>
      <c r="S457" s="1">
        <f>(Table2[[#This Row],[Close Price]]-Table2[[#This Row],[20D EMA]])/Table2[[#This Row],[20D EMA]]</f>
        <v>2.1483097055616126E-2</v>
      </c>
      <c r="T457" s="1">
        <f>(Table2[[#This Row],[Close Price]]-Table2[[#This Row],[50D EMA]])/Table2[[#This Row],[50D EMA]]</f>
        <v>6.6511265155898697E-2</v>
      </c>
      <c r="U457" s="1">
        <f>(Table2[[#This Row],[Close Price]]-Table2[[#This Row],[200D EMA]])/Table2[[#This Row],[200D EMA]]</f>
        <v>8.7993029285627147E-2</v>
      </c>
      <c r="V457">
        <v>2.80242751459775</v>
      </c>
      <c r="W457">
        <v>93.37</v>
      </c>
      <c r="X457">
        <v>97.29</v>
      </c>
      <c r="Y457">
        <v>92.01</v>
      </c>
      <c r="Z457">
        <v>102.25</v>
      </c>
      <c r="AA457">
        <v>86.88</v>
      </c>
      <c r="AB457">
        <v>102.9</v>
      </c>
      <c r="AC457" s="1">
        <f>(Table2[[#This Row],[Close Price]]/Table2[[#This Row],[Day Low]])-1</f>
        <v>3.213023455071129E-3</v>
      </c>
      <c r="AD457" s="1">
        <f>(Table2[[#This Row],[Day High]]/Table2[[#This Row],[Close Price]])-1</f>
        <v>3.864631151916309E-2</v>
      </c>
      <c r="AE457" s="1">
        <f>(Table2[[#This Row],[Close Price]]/Table2[[#This Row],[Current Week Low]])-1</f>
        <v>1.8041517226388359E-2</v>
      </c>
      <c r="AF457" s="1">
        <f>(Table2[[#This Row],[Current Week High]]/Table2[[#This Row],[Close Price]])-1</f>
        <v>9.1598163766414054E-2</v>
      </c>
      <c r="AG457" s="1">
        <f>(Table2[[#This Row],[Close Price]]/Table2[[#This Row],[Current Month Low]])-1</f>
        <v>7.8153775322283625E-2</v>
      </c>
      <c r="AH457" s="1">
        <f>(Table2[[#This Row],[Current Month High]]/Table2[[#This Row],[Close Price]])-1</f>
        <v>9.8537418597202997E-2</v>
      </c>
      <c r="AI457">
        <v>40.156992356951001</v>
      </c>
      <c r="AJ457">
        <v>60.165425971877497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0.06</v>
      </c>
      <c r="AM457" t="s">
        <v>3111</v>
      </c>
      <c r="AN457">
        <v>2.27</v>
      </c>
      <c r="AO457" t="s">
        <v>3111</v>
      </c>
      <c r="AP457">
        <v>6.0730009121222998E-2</v>
      </c>
      <c r="AQ457">
        <f>(Table2[[#This Row],[Sharpe Ratio]]-AVERAGE(Table2[Sharpe Ratio]))/_xlfn.STDEV.P(Table2[Sharpe Ratio])</f>
        <v>-2.7514383785475608E-2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1.8020954655376409</v>
      </c>
      <c r="AS457">
        <f>_xlfn.RANK.AVG(Table2[[#This Row],[1Y Return vs Nifty Z-Score]],Table2[1Y Return vs Nifty Z-Score])</f>
        <v>298</v>
      </c>
      <c r="AT457">
        <f>_xlfn.RANK.AVG(Table2[[#This Row],[6M Return vs Nifty Z-Score]],Table2[6M Return vs Nifty Z-Score])</f>
        <v>654</v>
      </c>
      <c r="AU457">
        <f>_xlfn.RANK.AVG(Table2[[#This Row],[Sharpe Ratio Z-Score]],Table2[Sharpe Ratio Z-Score])</f>
        <v>353</v>
      </c>
      <c r="AV457">
        <f>(Table2[[#This Row],[Rank 1Y]]+Table2[[#This Row],[Rank 6M]]+Table2[[#This Row],[Rank Sharpe]])/3</f>
        <v>435</v>
      </c>
    </row>
    <row r="458" spans="1:48" x14ac:dyDescent="0.3">
      <c r="A458" t="s">
        <v>421</v>
      </c>
      <c r="B458" t="s">
        <v>422</v>
      </c>
      <c r="C458" t="s">
        <v>3074</v>
      </c>
      <c r="D458" t="s">
        <v>423</v>
      </c>
      <c r="E458">
        <v>53503.4168603219</v>
      </c>
      <c r="F458">
        <v>187.26</v>
      </c>
      <c r="G458">
        <v>19.574840831114201</v>
      </c>
      <c r="H458">
        <f>(Table2[[#This Row],[1Y Return vs Nifty]]-AVERAGE(Table2[1Y Return vs Nifty]))/_xlfn.STDEV.P(Table2[1Y Return vs Nifty])</f>
        <v>-0.21610198172738401</v>
      </c>
      <c r="I458">
        <v>7.6095703764502396</v>
      </c>
      <c r="J458">
        <f>(Table2[[#This Row],[1M Return vs Nifty]]-AVERAGE(Table2[1M Return vs Nifty]))/_xlfn.STDEV.P(Table2[1M Return vs Nifty])</f>
        <v>0.72599485849588818</v>
      </c>
      <c r="K458">
        <v>13.9358877422949</v>
      </c>
      <c r="L458">
        <f>(Table2[[#This Row],[6M Return vs Nifty]]-AVERAGE(Table2[6M Return vs Nifty]))/_xlfn.STDEV.P(Table2[6M Return vs Nifty])</f>
        <v>0.2393265487059891</v>
      </c>
      <c r="M458">
        <v>0.40221667497277502</v>
      </c>
      <c r="N458">
        <f>(Table2[[#This Row],[1W Return vs Nifty]]-AVERAGE(Table2[1W Return vs Nifty]))/_xlfn.STDEV.P(Table2[1W Return vs Nifty])</f>
        <v>0.12328603893749975</v>
      </c>
      <c r="O458">
        <v>187.55</v>
      </c>
      <c r="P458">
        <v>180.961502362451</v>
      </c>
      <c r="Q458">
        <v>169.39876312347999</v>
      </c>
      <c r="R458">
        <v>46.6152522910402</v>
      </c>
      <c r="S458" s="1">
        <f>(Table2[[#This Row],[Close Price]]-Table2[[#This Row],[20D EMA]])/Table2[[#This Row],[20D EMA]]</f>
        <v>-1.5462543321781948E-3</v>
      </c>
      <c r="T458" s="1">
        <f>(Table2[[#This Row],[Close Price]]-Table2[[#This Row],[50D EMA]])/Table2[[#This Row],[50D EMA]]</f>
        <v>3.4805732464210086E-2</v>
      </c>
      <c r="U458" s="1">
        <f>(Table2[[#This Row],[Close Price]]-Table2[[#This Row],[200D EMA]])/Table2[[#This Row],[200D EMA]]</f>
        <v>0.10543900408234025</v>
      </c>
      <c r="V458">
        <v>2.0857921233985199</v>
      </c>
      <c r="W458">
        <v>184.12</v>
      </c>
      <c r="X458">
        <v>197.45</v>
      </c>
      <c r="Y458">
        <v>182.77</v>
      </c>
      <c r="Z458">
        <v>196.6</v>
      </c>
      <c r="AA458">
        <v>182.77</v>
      </c>
      <c r="AB458">
        <v>204.44</v>
      </c>
      <c r="AC458" s="1">
        <f>(Table2[[#This Row],[Close Price]]/Table2[[#This Row],[Day Low]])-1</f>
        <v>1.7054095155333293E-2</v>
      </c>
      <c r="AD458" s="1">
        <f>(Table2[[#This Row],[Day High]]/Table2[[#This Row],[Close Price]])-1</f>
        <v>5.4416319555697923E-2</v>
      </c>
      <c r="AE458" s="1">
        <f>(Table2[[#This Row],[Close Price]]/Table2[[#This Row],[Current Week Low]])-1</f>
        <v>2.4566394922580281E-2</v>
      </c>
      <c r="AF458" s="1">
        <f>(Table2[[#This Row],[Current Week High]]/Table2[[#This Row],[Close Price]])-1</f>
        <v>4.9877176118765298E-2</v>
      </c>
      <c r="AG458" s="1">
        <f>(Table2[[#This Row],[Close Price]]/Table2[[#This Row],[Current Month Low]])-1</f>
        <v>2.4566394922580281E-2</v>
      </c>
      <c r="AH458" s="1">
        <f>(Table2[[#This Row],[Current Month High]]/Table2[[#This Row],[Close Price]])-1</f>
        <v>9.1744099113532096E-2</v>
      </c>
      <c r="AI458">
        <v>5.0619250732308796</v>
      </c>
      <c r="AJ458">
        <v>49.569561875480403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-0.04</v>
      </c>
      <c r="AM458" t="s">
        <v>3110</v>
      </c>
      <c r="AN458">
        <v>2.34</v>
      </c>
      <c r="AO458" t="s">
        <v>3111</v>
      </c>
      <c r="AP458">
        <v>-8.4107378356550994E-2</v>
      </c>
      <c r="AQ458">
        <f>(Table2[[#This Row],[Sharpe Ratio]]-AVERAGE(Table2[Sharpe Ratio]))/_xlfn.STDEV.P(Table2[Sharpe Ratio])</f>
        <v>-1.6778849940285885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-0.80537952961659531</v>
      </c>
      <c r="AS458">
        <f>_xlfn.RANK.AVG(Table2[[#This Row],[1Y Return vs Nifty Z-Score]],Table2[1Y Return vs Nifty Z-Score])</f>
        <v>351</v>
      </c>
      <c r="AT458">
        <f>_xlfn.RANK.AVG(Table2[[#This Row],[6M Return vs Nifty Z-Score]],Table2[6M Return vs Nifty Z-Score])</f>
        <v>255</v>
      </c>
      <c r="AU458">
        <f>_xlfn.RANK.AVG(Table2[[#This Row],[Sharpe Ratio Z-Score]],Table2[Sharpe Ratio Z-Score])</f>
        <v>702</v>
      </c>
      <c r="AV458">
        <f>(Table2[[#This Row],[Rank 1Y]]+Table2[[#This Row],[Rank 6M]]+Table2[[#This Row],[Rank Sharpe]])/3</f>
        <v>436</v>
      </c>
    </row>
    <row r="459" spans="1:48" x14ac:dyDescent="0.3">
      <c r="A459" t="s">
        <v>603</v>
      </c>
      <c r="B459" t="s">
        <v>604</v>
      </c>
      <c r="C459" t="s">
        <v>3070</v>
      </c>
      <c r="D459" t="s">
        <v>393</v>
      </c>
      <c r="E459">
        <v>30827.799918839999</v>
      </c>
      <c r="F459">
        <v>485.4</v>
      </c>
      <c r="G459">
        <v>-1.7877801666519799</v>
      </c>
      <c r="H459">
        <f>(Table2[[#This Row],[1Y Return vs Nifty]]-AVERAGE(Table2[1Y Return vs Nifty]))/_xlfn.STDEV.P(Table2[1Y Return vs Nifty])</f>
        <v>-0.53849081128138065</v>
      </c>
      <c r="I459">
        <v>-5.98047178269338</v>
      </c>
      <c r="J459">
        <f>(Table2[[#This Row],[1M Return vs Nifty]]-AVERAGE(Table2[1M Return vs Nifty]))/_xlfn.STDEV.P(Table2[1M Return vs Nifty])</f>
        <v>-0.55918332722166753</v>
      </c>
      <c r="K459">
        <v>-17.606491360467501</v>
      </c>
      <c r="L459">
        <f>(Table2[[#This Row],[6M Return vs Nifty]]-AVERAGE(Table2[6M Return vs Nifty]))/_xlfn.STDEV.P(Table2[6M Return vs Nifty])</f>
        <v>-0.81599705123176758</v>
      </c>
      <c r="M459">
        <v>-8.2910063662250408</v>
      </c>
      <c r="N459">
        <f>(Table2[[#This Row],[1W Return vs Nifty]]-AVERAGE(Table2[1W Return vs Nifty]))/_xlfn.STDEV.P(Table2[1W Return vs Nifty])</f>
        <v>-1.5242409128613268</v>
      </c>
      <c r="O459">
        <v>520.22</v>
      </c>
      <c r="P459">
        <v>517.41417171341595</v>
      </c>
      <c r="Q459">
        <v>478.85726584960503</v>
      </c>
      <c r="R459">
        <v>22.358051953557201</v>
      </c>
      <c r="S459" s="1">
        <f>(Table2[[#This Row],[Close Price]]-Table2[[#This Row],[20D EMA]])/Table2[[#This Row],[20D EMA]]</f>
        <v>-6.6933220560532178E-2</v>
      </c>
      <c r="T459" s="1">
        <f>(Table2[[#This Row],[Close Price]]-Table2[[#This Row],[50D EMA]])/Table2[[#This Row],[50D EMA]]</f>
        <v>-6.1873395557375463E-2</v>
      </c>
      <c r="U459" s="1">
        <f>(Table2[[#This Row],[Close Price]]-Table2[[#This Row],[200D EMA]])/Table2[[#This Row],[200D EMA]]</f>
        <v>1.3663224131697377E-2</v>
      </c>
      <c r="V459">
        <v>0.68627737250287002</v>
      </c>
      <c r="W459">
        <v>477.15</v>
      </c>
      <c r="X459">
        <v>486.4</v>
      </c>
      <c r="Y459">
        <v>482.8</v>
      </c>
      <c r="Z459">
        <v>497.4</v>
      </c>
      <c r="AA459">
        <v>482.8</v>
      </c>
      <c r="AB459">
        <v>560</v>
      </c>
      <c r="AC459" s="1">
        <f>(Table2[[#This Row],[Close Price]]/Table2[[#This Row],[Day Low]])-1</f>
        <v>1.7290160326941306E-2</v>
      </c>
      <c r="AD459" s="1">
        <f>(Table2[[#This Row],[Day High]]/Table2[[#This Row],[Close Price]])-1</f>
        <v>2.0601565718993964E-3</v>
      </c>
      <c r="AE459" s="1">
        <f>(Table2[[#This Row],[Close Price]]/Table2[[#This Row],[Current Week Low]])-1</f>
        <v>5.3852526926263522E-3</v>
      </c>
      <c r="AF459" s="1">
        <f>(Table2[[#This Row],[Current Week High]]/Table2[[#This Row],[Close Price]])-1</f>
        <v>2.4721878862793645E-2</v>
      </c>
      <c r="AG459" s="1">
        <f>(Table2[[#This Row],[Close Price]]/Table2[[#This Row],[Current Month Low]])-1</f>
        <v>5.3852526926263522E-3</v>
      </c>
      <c r="AH459" s="1">
        <f>(Table2[[#This Row],[Current Month High]]/Table2[[#This Row],[Close Price]])-1</f>
        <v>0.15368768026370017</v>
      </c>
      <c r="AI459">
        <v>15.106382978723399</v>
      </c>
      <c r="AJ459">
        <v>35.205479452054703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-0.04</v>
      </c>
      <c r="AM459" t="s">
        <v>3110</v>
      </c>
      <c r="AN459">
        <v>-11.81</v>
      </c>
      <c r="AO459" t="s">
        <v>3110</v>
      </c>
      <c r="AP459">
        <v>0.10652949575093799</v>
      </c>
      <c r="AQ459">
        <f>(Table2[[#This Row],[Sharpe Ratio]]-AVERAGE(Table2[Sharpe Ratio]))/_xlfn.STDEV.P(Table2[Sharpe Ratio])</f>
        <v>0.4943545066590106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-2.9435575959371318</v>
      </c>
      <c r="AS459">
        <f>_xlfn.RANK.AVG(Table2[[#This Row],[1Y Return vs Nifty Z-Score]],Table2[1Y Return vs Nifty Z-Score])</f>
        <v>501</v>
      </c>
      <c r="AT459">
        <f>_xlfn.RANK.AVG(Table2[[#This Row],[6M Return vs Nifty Z-Score]],Table2[6M Return vs Nifty Z-Score])</f>
        <v>592</v>
      </c>
      <c r="AU459">
        <f>_xlfn.RANK.AVG(Table2[[#This Row],[Sharpe Ratio Z-Score]],Table2[Sharpe Ratio Z-Score])</f>
        <v>215</v>
      </c>
      <c r="AV459">
        <f>(Table2[[#This Row],[Rank 1Y]]+Table2[[#This Row],[Rank 6M]]+Table2[[#This Row],[Rank Sharpe]])/3</f>
        <v>436</v>
      </c>
    </row>
    <row r="460" spans="1:48" x14ac:dyDescent="0.3">
      <c r="A460" t="s">
        <v>1808</v>
      </c>
      <c r="B460" t="s">
        <v>1809</v>
      </c>
      <c r="C460" t="s">
        <v>3079</v>
      </c>
      <c r="D460" t="s">
        <v>539</v>
      </c>
      <c r="E460">
        <v>4024.1428349399998</v>
      </c>
      <c r="F460">
        <v>351.3</v>
      </c>
      <c r="G460">
        <v>1.17971102803648</v>
      </c>
      <c r="H460">
        <f>(Table2[[#This Row],[1Y Return vs Nifty]]-AVERAGE(Table2[1Y Return vs Nifty]))/_xlfn.STDEV.P(Table2[1Y Return vs Nifty])</f>
        <v>-0.49370763542166574</v>
      </c>
      <c r="I460">
        <v>0.25380594469928403</v>
      </c>
      <c r="J460">
        <f>(Table2[[#This Row],[1M Return vs Nifty]]-AVERAGE(Table2[1M Return vs Nifty]))/_xlfn.STDEV.P(Table2[1M Return vs Nifty])</f>
        <v>3.0377591363058804E-2</v>
      </c>
      <c r="K460">
        <v>-22.695343280349899</v>
      </c>
      <c r="L460">
        <f>(Table2[[#This Row],[6M Return vs Nifty]]-AVERAGE(Table2[6M Return vs Nifty]))/_xlfn.STDEV.P(Table2[6M Return vs Nifty])</f>
        <v>-0.98625641911724626</v>
      </c>
      <c r="M460">
        <v>0.61689449911951399</v>
      </c>
      <c r="N460">
        <f>(Table2[[#This Row],[1W Return vs Nifty]]-AVERAGE(Table2[1W Return vs Nifty]))/_xlfn.STDEV.P(Table2[1W Return vs Nifty])</f>
        <v>0.16397146706457419</v>
      </c>
      <c r="O460">
        <v>372.28</v>
      </c>
      <c r="P460">
        <v>373.12623093548302</v>
      </c>
      <c r="Q460">
        <v>357.93471029546299</v>
      </c>
      <c r="R460">
        <v>33.138113987501903</v>
      </c>
      <c r="S460" s="1">
        <f>(Table2[[#This Row],[Close Price]]-Table2[[#This Row],[20D EMA]])/Table2[[#This Row],[20D EMA]]</f>
        <v>-5.6355431395723549E-2</v>
      </c>
      <c r="T460" s="1">
        <f>(Table2[[#This Row],[Close Price]]-Table2[[#This Row],[50D EMA]])/Table2[[#This Row],[50D EMA]]</f>
        <v>-5.849556832485725E-2</v>
      </c>
      <c r="U460" s="1">
        <f>(Table2[[#This Row],[Close Price]]-Table2[[#This Row],[200D EMA]])/Table2[[#This Row],[200D EMA]]</f>
        <v>-1.8536090813842145E-2</v>
      </c>
      <c r="V460">
        <v>1.16104779190937</v>
      </c>
      <c r="W460">
        <v>346.75</v>
      </c>
      <c r="X460">
        <v>359.5</v>
      </c>
      <c r="Y460">
        <v>350.1</v>
      </c>
      <c r="Z460">
        <v>384.45</v>
      </c>
      <c r="AA460">
        <v>350.1</v>
      </c>
      <c r="AB460">
        <v>397</v>
      </c>
      <c r="AC460" s="1">
        <f>(Table2[[#This Row],[Close Price]]/Table2[[#This Row],[Day Low]])-1</f>
        <v>1.3121845710165836E-2</v>
      </c>
      <c r="AD460" s="1">
        <f>(Table2[[#This Row],[Day High]]/Table2[[#This Row],[Close Price]])-1</f>
        <v>2.3341873042983075E-2</v>
      </c>
      <c r="AE460" s="1">
        <f>(Table2[[#This Row],[Close Price]]/Table2[[#This Row],[Current Week Low]])-1</f>
        <v>3.4275921165380918E-3</v>
      </c>
      <c r="AF460" s="1">
        <f>(Table2[[#This Row],[Current Week High]]/Table2[[#This Row],[Close Price]])-1</f>
        <v>9.4363791631084437E-2</v>
      </c>
      <c r="AG460" s="1">
        <f>(Table2[[#This Row],[Close Price]]/Table2[[#This Row],[Current Month Low]])-1</f>
        <v>3.4275921165380918E-3</v>
      </c>
      <c r="AH460" s="1">
        <f>(Table2[[#This Row],[Current Month High]]/Table2[[#This Row],[Close Price]])-1</f>
        <v>0.13008824366638194</v>
      </c>
      <c r="AI460">
        <v>24.8231773667029</v>
      </c>
      <c r="AJ460">
        <v>33.672727272727201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-7.0000000000000007E-2</v>
      </c>
      <c r="AM460" t="s">
        <v>3110</v>
      </c>
      <c r="AN460">
        <v>-5.45</v>
      </c>
      <c r="AO460" t="s">
        <v>3110</v>
      </c>
      <c r="AP460">
        <v>0.12210889366422201</v>
      </c>
      <c r="AQ460">
        <f>(Table2[[#This Row],[Sharpe Ratio]]-AVERAGE(Table2[Sharpe Ratio]))/_xlfn.STDEV.P(Table2[Sharpe Ratio])</f>
        <v>0.67187621489413341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480</v>
      </c>
      <c r="AT460">
        <f>_xlfn.RANK.AVG(Table2[[#This Row],[6M Return vs Nifty Z-Score]],Table2[6M Return vs Nifty Z-Score])</f>
        <v>648</v>
      </c>
      <c r="AU460">
        <f>_xlfn.RANK.AVG(Table2[[#This Row],[Sharpe Ratio Z-Score]],Table2[Sharpe Ratio Z-Score])</f>
        <v>181</v>
      </c>
      <c r="AV460">
        <f>(Table2[[#This Row],[Rank 1Y]]+Table2[[#This Row],[Rank 6M]]+Table2[[#This Row],[Rank Sharpe]])/3</f>
        <v>436.33333333333331</v>
      </c>
    </row>
    <row r="461" spans="1:48" x14ac:dyDescent="0.3">
      <c r="A461" t="s">
        <v>196</v>
      </c>
      <c r="B461" t="s">
        <v>197</v>
      </c>
      <c r="C461" t="s">
        <v>3069</v>
      </c>
      <c r="D461" t="s">
        <v>198</v>
      </c>
      <c r="E461">
        <v>129065.5142244</v>
      </c>
      <c r="F461">
        <v>4861.8</v>
      </c>
      <c r="G461">
        <v>5.0067549397469202</v>
      </c>
      <c r="H461">
        <f>(Table2[[#This Row],[1Y Return vs Nifty]]-AVERAGE(Table2[1Y Return vs Nifty]))/_xlfn.STDEV.P(Table2[1Y Return vs Nifty])</f>
        <v>-0.43595272756288322</v>
      </c>
      <c r="I461">
        <v>8.3123079730730005</v>
      </c>
      <c r="J461">
        <f>(Table2[[#This Row],[1M Return vs Nifty]]-AVERAGE(Table2[1M Return vs Nifty]))/_xlfn.STDEV.P(Table2[1M Return vs Nifty])</f>
        <v>0.7924510930599219</v>
      </c>
      <c r="K461">
        <v>18.750121514389299</v>
      </c>
      <c r="L461">
        <f>(Table2[[#This Row],[6M Return vs Nifty]]-AVERAGE(Table2[6M Return vs Nifty]))/_xlfn.STDEV.P(Table2[6M Return vs Nifty])</f>
        <v>0.40039792822230608</v>
      </c>
      <c r="M461">
        <v>-0.91195915092112301</v>
      </c>
      <c r="N461">
        <f>(Table2[[#This Row],[1W Return vs Nifty]]-AVERAGE(Table2[1W Return vs Nifty]))/_xlfn.STDEV.P(Table2[1W Return vs Nifty])</f>
        <v>-0.12577464687510659</v>
      </c>
      <c r="O461">
        <v>4786.4399999999996</v>
      </c>
      <c r="P461">
        <v>4585.5713278778803</v>
      </c>
      <c r="Q461">
        <v>4075.47359589711</v>
      </c>
      <c r="R461">
        <v>54.739504060285903</v>
      </c>
      <c r="S461" s="1">
        <f>(Table2[[#This Row],[Close Price]]-Table2[[#This Row],[20D EMA]])/Table2[[#This Row],[20D EMA]]</f>
        <v>1.5744478150776064E-2</v>
      </c>
      <c r="T461" s="1">
        <f>(Table2[[#This Row],[Close Price]]-Table2[[#This Row],[50D EMA]])/Table2[[#This Row],[50D EMA]]</f>
        <v>6.0238659999200909E-2</v>
      </c>
      <c r="U461" s="1">
        <f>(Table2[[#This Row],[Close Price]]-Table2[[#This Row],[200D EMA]])/Table2[[#This Row],[200D EMA]]</f>
        <v>0.19294111116178161</v>
      </c>
      <c r="V461">
        <v>1.1851544669082701</v>
      </c>
      <c r="W461">
        <v>4655.3</v>
      </c>
      <c r="X461">
        <v>4848</v>
      </c>
      <c r="Y461">
        <v>4777.55</v>
      </c>
      <c r="Z461">
        <v>4919.95</v>
      </c>
      <c r="AA461">
        <v>4777.55</v>
      </c>
      <c r="AB461">
        <v>5024.8500000000004</v>
      </c>
      <c r="AC461" s="1">
        <f>(Table2[[#This Row],[Close Price]]/Table2[[#This Row],[Day Low]])-1</f>
        <v>4.4358043520288604E-2</v>
      </c>
      <c r="AD461" s="1">
        <f>(Table2[[#This Row],[Day High]]/Table2[[#This Row],[Close Price]])-1</f>
        <v>-2.8384548932494091E-3</v>
      </c>
      <c r="AE461" s="1">
        <f>(Table2[[#This Row],[Close Price]]/Table2[[#This Row],[Current Week Low]])-1</f>
        <v>1.7634561647706493E-2</v>
      </c>
      <c r="AF461" s="1">
        <f>(Table2[[#This Row],[Current Week High]]/Table2[[#This Row],[Close Price]])-1</f>
        <v>1.1960590727714049E-2</v>
      </c>
      <c r="AG461" s="1">
        <f>(Table2[[#This Row],[Close Price]]/Table2[[#This Row],[Current Month Low]])-1</f>
        <v>1.7634561647706493E-2</v>
      </c>
      <c r="AH461" s="1">
        <f>(Table2[[#This Row],[Current Month High]]/Table2[[#This Row],[Close Price]])-1</f>
        <v>3.3536961619153427E-2</v>
      </c>
      <c r="AI461">
        <v>2.73665916990391</v>
      </c>
      <c r="AJ461">
        <v>48.4235122750584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0.02</v>
      </c>
      <c r="AM461" t="s">
        <v>3111</v>
      </c>
      <c r="AN461">
        <v>1.49</v>
      </c>
      <c r="AO461" t="s">
        <v>3111</v>
      </c>
      <c r="AP461">
        <v>-3.8953417681332002E-2</v>
      </c>
      <c r="AQ461">
        <f>(Table2[[#This Row],[Sharpe Ratio]]-AVERAGE(Table2[Sharpe Ratio]))/_xlfn.STDEV.P(Table2[Sharpe Ratio])</f>
        <v>-1.1633716426614198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-0.53224999581718158</v>
      </c>
      <c r="AS461">
        <f>_xlfn.RANK.AVG(Table2[[#This Row],[1Y Return vs Nifty Z-Score]],Table2[1Y Return vs Nifty Z-Score])</f>
        <v>453</v>
      </c>
      <c r="AT461">
        <f>_xlfn.RANK.AVG(Table2[[#This Row],[6M Return vs Nifty Z-Score]],Table2[6M Return vs Nifty Z-Score])</f>
        <v>216</v>
      </c>
      <c r="AU461">
        <f>_xlfn.RANK.AVG(Table2[[#This Row],[Sharpe Ratio Z-Score]],Table2[Sharpe Ratio Z-Score])</f>
        <v>642</v>
      </c>
      <c r="AV461">
        <f>(Table2[[#This Row],[Rank 1Y]]+Table2[[#This Row],[Rank 6M]]+Table2[[#This Row],[Rank Sharpe]])/3</f>
        <v>437</v>
      </c>
    </row>
    <row r="462" spans="1:48" x14ac:dyDescent="0.3">
      <c r="A462" t="s">
        <v>1072</v>
      </c>
      <c r="B462" t="s">
        <v>1073</v>
      </c>
      <c r="C462" t="s">
        <v>3065</v>
      </c>
      <c r="D462" t="s">
        <v>24</v>
      </c>
      <c r="E462">
        <v>11982.590062911901</v>
      </c>
      <c r="F462">
        <v>161.78</v>
      </c>
      <c r="G462">
        <v>10.345359508971301</v>
      </c>
      <c r="H462">
        <f>(Table2[[#This Row],[1Y Return vs Nifty]]-AVERAGE(Table2[1Y Return vs Nifty]))/_xlfn.STDEV.P(Table2[1Y Return vs Nifty])</f>
        <v>-0.35538646751905073</v>
      </c>
      <c r="I462">
        <v>3.3310290533789702</v>
      </c>
      <c r="J462">
        <f>(Table2[[#This Row],[1M Return vs Nifty]]-AVERAGE(Table2[1M Return vs Nifty]))/_xlfn.STDEV.P(Table2[1M Return vs Nifty])</f>
        <v>0.32138331198919023</v>
      </c>
      <c r="K462">
        <v>7.9175164493792201</v>
      </c>
      <c r="L462">
        <f>(Table2[[#This Row],[6M Return vs Nifty]]-AVERAGE(Table2[6M Return vs Nifty]))/_xlfn.STDEV.P(Table2[6M Return vs Nifty])</f>
        <v>3.7967949917047598E-2</v>
      </c>
      <c r="M462">
        <v>-0.39790469103355802</v>
      </c>
      <c r="N462">
        <f>(Table2[[#This Row],[1W Return vs Nifty]]-AVERAGE(Table2[1W Return vs Nifty]))/_xlfn.STDEV.P(Table2[1W Return vs Nifty])</f>
        <v>-2.8351795379919654E-2</v>
      </c>
      <c r="O462">
        <v>163.83000000000001</v>
      </c>
      <c r="P462">
        <v>160.73039525392099</v>
      </c>
      <c r="Q462">
        <v>150.60170558041199</v>
      </c>
      <c r="R462">
        <v>42.538942030949499</v>
      </c>
      <c r="S462" s="1">
        <f>(Table2[[#This Row],[Close Price]]-Table2[[#This Row],[20D EMA]])/Table2[[#This Row],[20D EMA]]</f>
        <v>-1.2512970762375702E-2</v>
      </c>
      <c r="T462" s="1">
        <f>(Table2[[#This Row],[Close Price]]-Table2[[#This Row],[50D EMA]])/Table2[[#This Row],[50D EMA]]</f>
        <v>6.5302194051153331E-3</v>
      </c>
      <c r="U462" s="1">
        <f>(Table2[[#This Row],[Close Price]]-Table2[[#This Row],[200D EMA]])/Table2[[#This Row],[200D EMA]]</f>
        <v>7.4224221940298651E-2</v>
      </c>
      <c r="V462">
        <v>1.1014800468243999</v>
      </c>
      <c r="W462">
        <v>159.62</v>
      </c>
      <c r="X462">
        <v>162.72999999999999</v>
      </c>
      <c r="Y462">
        <v>161.06</v>
      </c>
      <c r="Z462">
        <v>165.89</v>
      </c>
      <c r="AA462">
        <v>157.25</v>
      </c>
      <c r="AB462">
        <v>176.82</v>
      </c>
      <c r="AC462" s="1">
        <f>(Table2[[#This Row],[Close Price]]/Table2[[#This Row],[Day Low]])-1</f>
        <v>1.3532138829720486E-2</v>
      </c>
      <c r="AD462" s="1">
        <f>(Table2[[#This Row],[Day High]]/Table2[[#This Row],[Close Price]])-1</f>
        <v>5.872172085548133E-3</v>
      </c>
      <c r="AE462" s="1">
        <f>(Table2[[#This Row],[Close Price]]/Table2[[#This Row],[Current Week Low]])-1</f>
        <v>4.4703837079349551E-3</v>
      </c>
      <c r="AF462" s="1">
        <f>(Table2[[#This Row],[Current Week High]]/Table2[[#This Row],[Close Price]])-1</f>
        <v>2.5404870812214098E-2</v>
      </c>
      <c r="AG462" s="1">
        <f>(Table2[[#This Row],[Close Price]]/Table2[[#This Row],[Current Month Low]])-1</f>
        <v>2.8807631160572278E-2</v>
      </c>
      <c r="AH462" s="1">
        <f>(Table2[[#This Row],[Current Month High]]/Table2[[#This Row],[Close Price]])-1</f>
        <v>9.2965755964890651E-2</v>
      </c>
      <c r="AI462">
        <v>7.2741612570527101</v>
      </c>
      <c r="AJ462">
        <v>37.301124531445197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0.1</v>
      </c>
      <c r="AM462" t="s">
        <v>3111</v>
      </c>
      <c r="AN462">
        <v>1.23</v>
      </c>
      <c r="AO462" t="s">
        <v>3111</v>
      </c>
      <c r="AP462">
        <v>-2.0165551308717999E-2</v>
      </c>
      <c r="AQ462">
        <f>(Table2[[#This Row],[Sharpe Ratio]]-AVERAGE(Table2[Sharpe Ratio]))/_xlfn.STDEV.P(Table2[Sharpe Ratio])</f>
        <v>-0.94929057540041872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-0.97367757639315122</v>
      </c>
      <c r="AS462">
        <f>_xlfn.RANK.AVG(Table2[[#This Row],[1Y Return vs Nifty Z-Score]],Table2[1Y Return vs Nifty Z-Score])</f>
        <v>407</v>
      </c>
      <c r="AT462">
        <f>_xlfn.RANK.AVG(Table2[[#This Row],[6M Return vs Nifty Z-Score]],Table2[6M Return vs Nifty Z-Score])</f>
        <v>302</v>
      </c>
      <c r="AU462">
        <f>_xlfn.RANK.AVG(Table2[[#This Row],[Sharpe Ratio Z-Score]],Table2[Sharpe Ratio Z-Score])</f>
        <v>609</v>
      </c>
      <c r="AV462">
        <f>(Table2[[#This Row],[Rank 1Y]]+Table2[[#This Row],[Rank 6M]]+Table2[[#This Row],[Rank Sharpe]])/3</f>
        <v>439.33333333333331</v>
      </c>
    </row>
    <row r="463" spans="1:48" x14ac:dyDescent="0.3">
      <c r="A463" t="s">
        <v>1207</v>
      </c>
      <c r="B463" t="s">
        <v>1208</v>
      </c>
      <c r="C463" t="s">
        <v>3077</v>
      </c>
      <c r="D463" t="s">
        <v>127</v>
      </c>
      <c r="E463">
        <v>9497.2345679999999</v>
      </c>
      <c r="F463">
        <v>687.2</v>
      </c>
      <c r="G463">
        <v>18.956364922943301</v>
      </c>
      <c r="H463">
        <f>(Table2[[#This Row],[1Y Return vs Nifty]]-AVERAGE(Table2[1Y Return vs Nifty]))/_xlfn.STDEV.P(Table2[1Y Return vs Nifty])</f>
        <v>-0.22543556135524948</v>
      </c>
      <c r="I463">
        <v>-1.37932508020429</v>
      </c>
      <c r="J463">
        <f>(Table2[[#This Row],[1M Return vs Nifty]]-AVERAGE(Table2[1M Return vs Nifty]))/_xlfn.STDEV.P(Table2[1M Return vs Nifty])</f>
        <v>-0.12406375201514955</v>
      </c>
      <c r="K463">
        <v>-3.5458764889811598</v>
      </c>
      <c r="L463">
        <f>(Table2[[#This Row],[6M Return vs Nifty]]-AVERAGE(Table2[6M Return vs Nifty]))/_xlfn.STDEV.P(Table2[6M Return vs Nifty])</f>
        <v>-0.34556650269347411</v>
      </c>
      <c r="M463">
        <v>0.31100617384059398</v>
      </c>
      <c r="N463">
        <f>(Table2[[#This Row],[1W Return vs Nifty]]-AVERAGE(Table2[1W Return vs Nifty]))/_xlfn.STDEV.P(Table2[1W Return vs Nifty])</f>
        <v>0.10599995779242881</v>
      </c>
      <c r="O463">
        <v>711.5</v>
      </c>
      <c r="P463">
        <v>723.57653714099501</v>
      </c>
      <c r="Q463">
        <v>630.74174955036995</v>
      </c>
      <c r="R463">
        <v>28.984173672471801</v>
      </c>
      <c r="S463" s="1">
        <f>(Table2[[#This Row],[Close Price]]-Table2[[#This Row],[20D EMA]])/Table2[[#This Row],[20D EMA]]</f>
        <v>-3.4153197470133456E-2</v>
      </c>
      <c r="T463" s="1">
        <f>(Table2[[#This Row],[Close Price]]-Table2[[#This Row],[50D EMA]])/Table2[[#This Row],[50D EMA]]</f>
        <v>-5.0273240319160174E-2</v>
      </c>
      <c r="U463" s="1">
        <f>(Table2[[#This Row],[Close Price]]-Table2[[#This Row],[200D EMA]])/Table2[[#This Row],[200D EMA]]</f>
        <v>8.9510882211106021E-2</v>
      </c>
      <c r="V463">
        <v>1.01484299851955</v>
      </c>
      <c r="W463">
        <v>673.05</v>
      </c>
      <c r="X463">
        <v>691.95</v>
      </c>
      <c r="Y463">
        <v>683.1</v>
      </c>
      <c r="Z463">
        <v>711.3</v>
      </c>
      <c r="AA463">
        <v>677.2</v>
      </c>
      <c r="AB463">
        <v>734.5</v>
      </c>
      <c r="AC463" s="1">
        <f>(Table2[[#This Row],[Close Price]]/Table2[[#This Row],[Day Low]])-1</f>
        <v>2.1023698090780973E-2</v>
      </c>
      <c r="AD463" s="1">
        <f>(Table2[[#This Row],[Day High]]/Table2[[#This Row],[Close Price]])-1</f>
        <v>6.9121071012805402E-3</v>
      </c>
      <c r="AE463" s="1">
        <f>(Table2[[#This Row],[Close Price]]/Table2[[#This Row],[Current Week Low]])-1</f>
        <v>6.0020494803103563E-3</v>
      </c>
      <c r="AF463" s="1">
        <f>(Table2[[#This Row],[Current Week High]]/Table2[[#This Row],[Close Price]])-1</f>
        <v>3.5069848661233749E-2</v>
      </c>
      <c r="AG463" s="1">
        <f>(Table2[[#This Row],[Close Price]]/Table2[[#This Row],[Current Month Low]])-1</f>
        <v>1.476668635558176E-2</v>
      </c>
      <c r="AH463" s="1">
        <f>(Table2[[#This Row],[Current Month High]]/Table2[[#This Row],[Close Price]])-1</f>
        <v>6.8830034924330485E-2</v>
      </c>
      <c r="AI463">
        <v>15.137516878686601</v>
      </c>
      <c r="AJ463">
        <v>71.159226371487605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-0.11</v>
      </c>
      <c r="AM463" t="s">
        <v>3110</v>
      </c>
      <c r="AN463">
        <v>-4.76</v>
      </c>
      <c r="AO463" t="s">
        <v>3110</v>
      </c>
      <c r="AQ463">
        <f>(Table2[[#This Row],[Sharpe Ratio]]-AVERAGE(Table2[Sharpe Ratio]))/_xlfn.STDEV.P(Table2[Sharpe Ratio])</f>
        <v>-0.71951127739723697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356</v>
      </c>
      <c r="AT463">
        <f>_xlfn.RANK.AVG(Table2[[#This Row],[6M Return vs Nifty Z-Score]],Table2[6M Return vs Nifty Z-Score])</f>
        <v>423</v>
      </c>
      <c r="AU463">
        <f>_xlfn.RANK.AVG(Table2[[#This Row],[Sharpe Ratio Z-Score]],Table2[Sharpe Ratio Z-Score])</f>
        <v>542.5</v>
      </c>
      <c r="AV463">
        <f>(Table2[[#This Row],[Rank 1Y]]+Table2[[#This Row],[Rank 6M]]+Table2[[#This Row],[Rank Sharpe]])/3</f>
        <v>440.5</v>
      </c>
    </row>
    <row r="464" spans="1:48" x14ac:dyDescent="0.3">
      <c r="A464" t="s">
        <v>1317</v>
      </c>
      <c r="B464" t="s">
        <v>1318</v>
      </c>
      <c r="C464" t="s">
        <v>3076</v>
      </c>
      <c r="D464" t="s">
        <v>226</v>
      </c>
      <c r="E464">
        <v>8374.2599143499992</v>
      </c>
      <c r="F464">
        <v>2169.75</v>
      </c>
      <c r="G464">
        <v>-3.7201325119488602</v>
      </c>
      <c r="H464">
        <f>(Table2[[#This Row],[1Y Return vs Nifty]]-AVERAGE(Table2[1Y Return vs Nifty]))/_xlfn.STDEV.P(Table2[1Y Return vs Nifty])</f>
        <v>-0.56765243948006128</v>
      </c>
      <c r="I464">
        <v>-0.27952611031938002</v>
      </c>
      <c r="J464">
        <f>(Table2[[#This Row],[1M Return vs Nifty]]-AVERAGE(Table2[1M Return vs Nifty]))/_xlfn.STDEV.P(Table2[1M Return vs Nifty])</f>
        <v>-2.0058361287223086E-2</v>
      </c>
      <c r="K464">
        <v>20.393904827286299</v>
      </c>
      <c r="L464">
        <f>(Table2[[#This Row],[6M Return vs Nifty]]-AVERAGE(Table2[6M Return vs Nifty]))/_xlfn.STDEV.P(Table2[6M Return vs Nifty])</f>
        <v>0.45539451924140745</v>
      </c>
      <c r="M464">
        <v>-1.65448831061122</v>
      </c>
      <c r="N464">
        <f>(Table2[[#This Row],[1W Return vs Nifty]]-AVERAGE(Table2[1W Return vs Nifty]))/_xlfn.STDEV.P(Table2[1W Return vs Nifty])</f>
        <v>-0.26649769024906439</v>
      </c>
      <c r="O464">
        <v>2114.65</v>
      </c>
      <c r="P464">
        <v>2149.9157692826602</v>
      </c>
      <c r="Q464">
        <v>1993.1373460453301</v>
      </c>
      <c r="R464">
        <v>61.5146870144657</v>
      </c>
      <c r="S464" s="1">
        <f>(Table2[[#This Row],[Close Price]]-Table2[[#This Row],[20D EMA]])/Table2[[#This Row],[20D EMA]]</f>
        <v>2.6056321377059988E-2</v>
      </c>
      <c r="T464" s="1">
        <f>(Table2[[#This Row],[Close Price]]-Table2[[#This Row],[50D EMA]])/Table2[[#This Row],[50D EMA]]</f>
        <v>9.2255850209227771E-3</v>
      </c>
      <c r="U464" s="1">
        <f>(Table2[[#This Row],[Close Price]]-Table2[[#This Row],[200D EMA]])/Table2[[#This Row],[200D EMA]]</f>
        <v>8.8610378158381659E-2</v>
      </c>
      <c r="V464">
        <v>0.80309612735783398</v>
      </c>
      <c r="W464">
        <v>1990</v>
      </c>
      <c r="X464">
        <v>2060</v>
      </c>
      <c r="Y464">
        <v>2065</v>
      </c>
      <c r="Z464">
        <v>2198</v>
      </c>
      <c r="AA464">
        <v>1979.05</v>
      </c>
      <c r="AB464">
        <v>2263.3000000000002</v>
      </c>
      <c r="AC464" s="1">
        <f>(Table2[[#This Row],[Close Price]]/Table2[[#This Row],[Day Low]])-1</f>
        <v>9.0326633165829229E-2</v>
      </c>
      <c r="AD464" s="1">
        <f>(Table2[[#This Row],[Day High]]/Table2[[#This Row],[Close Price]])-1</f>
        <v>-5.0581864270077159E-2</v>
      </c>
      <c r="AE464" s="1">
        <f>(Table2[[#This Row],[Close Price]]/Table2[[#This Row],[Current Week Low]])-1</f>
        <v>5.0726392251815966E-2</v>
      </c>
      <c r="AF464" s="1">
        <f>(Table2[[#This Row],[Current Week High]]/Table2[[#This Row],[Close Price]])-1</f>
        <v>1.3019933172024434E-2</v>
      </c>
      <c r="AG464" s="1">
        <f>(Table2[[#This Row],[Close Price]]/Table2[[#This Row],[Current Month Low]])-1</f>
        <v>9.6359364341477072E-2</v>
      </c>
      <c r="AH464" s="1">
        <f>(Table2[[#This Row],[Current Month High]]/Table2[[#This Row],[Close Price]])-1</f>
        <v>4.3115566309482656E-2</v>
      </c>
      <c r="AI464">
        <v>30.578630423916302</v>
      </c>
      <c r="AJ464">
        <v>43.693139065599503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-0.06</v>
      </c>
      <c r="AM464" t="s">
        <v>3110</v>
      </c>
      <c r="AN464">
        <v>2.65</v>
      </c>
      <c r="AO464" t="s">
        <v>3111</v>
      </c>
      <c r="AP464">
        <v>-2.0759583357791E-2</v>
      </c>
      <c r="AQ464">
        <f>(Table2[[#This Row],[Sharpe Ratio]]-AVERAGE(Table2[Sharpe Ratio]))/_xlfn.STDEV.P(Table2[Sharpe Ratio])</f>
        <v>-0.9560593597067707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514</v>
      </c>
      <c r="AT464">
        <f>_xlfn.RANK.AVG(Table2[[#This Row],[6M Return vs Nifty Z-Score]],Table2[6M Return vs Nifty Z-Score])</f>
        <v>206</v>
      </c>
      <c r="AU464">
        <f>_xlfn.RANK.AVG(Table2[[#This Row],[Sharpe Ratio Z-Score]],Table2[Sharpe Ratio Z-Score])</f>
        <v>610</v>
      </c>
      <c r="AV464">
        <f>(Table2[[#This Row],[Rank 1Y]]+Table2[[#This Row],[Rank 6M]]+Table2[[#This Row],[Rank Sharpe]])/3</f>
        <v>443.33333333333331</v>
      </c>
    </row>
    <row r="465" spans="1:48" x14ac:dyDescent="0.3">
      <c r="A465" t="s">
        <v>501</v>
      </c>
      <c r="B465" t="s">
        <v>502</v>
      </c>
      <c r="C465" t="s">
        <v>3069</v>
      </c>
      <c r="D465" t="s">
        <v>503</v>
      </c>
      <c r="E465">
        <v>40359.419867299999</v>
      </c>
      <c r="F465">
        <v>337.1</v>
      </c>
      <c r="G465">
        <v>7.3811584221378199</v>
      </c>
      <c r="H465">
        <f>(Table2[[#This Row],[1Y Return vs Nifty]]-AVERAGE(Table2[1Y Return vs Nifty]))/_xlfn.STDEV.P(Table2[1Y Return vs Nifty])</f>
        <v>-0.40011999151158223</v>
      </c>
      <c r="I465">
        <v>-3.5092218118373202</v>
      </c>
      <c r="J465">
        <f>(Table2[[#This Row],[1M Return vs Nifty]]-AVERAGE(Table2[1M Return vs Nifty]))/_xlfn.STDEV.P(Table2[1M Return vs Nifty])</f>
        <v>-0.32548305485993051</v>
      </c>
      <c r="K465">
        <v>13.526280292780299</v>
      </c>
      <c r="L465">
        <f>(Table2[[#This Row],[6M Return vs Nifty]]-AVERAGE(Table2[6M Return vs Nifty]))/_xlfn.STDEV.P(Table2[6M Return vs Nifty])</f>
        <v>0.22562217952144606</v>
      </c>
      <c r="M465">
        <v>-2.2946570839965599</v>
      </c>
      <c r="N465">
        <f>(Table2[[#This Row],[1W Return vs Nifty]]-AVERAGE(Table2[1W Return vs Nifty]))/_xlfn.STDEV.P(Table2[1W Return vs Nifty])</f>
        <v>-0.38782154250202799</v>
      </c>
      <c r="O465">
        <v>346.11</v>
      </c>
      <c r="P465">
        <v>340.371741612851</v>
      </c>
      <c r="Q465">
        <v>300.92743628993099</v>
      </c>
      <c r="R465">
        <v>38.812866548928099</v>
      </c>
      <c r="S465" s="1">
        <f>(Table2[[#This Row],[Close Price]]-Table2[[#This Row],[20D EMA]])/Table2[[#This Row],[20D EMA]]</f>
        <v>-2.603218629915342E-2</v>
      </c>
      <c r="T465" s="1">
        <f>(Table2[[#This Row],[Close Price]]-Table2[[#This Row],[50D EMA]])/Table2[[#This Row],[50D EMA]]</f>
        <v>-9.6122598114280321E-3</v>
      </c>
      <c r="U465" s="1">
        <f>(Table2[[#This Row],[Close Price]]-Table2[[#This Row],[200D EMA]])/Table2[[#This Row],[200D EMA]]</f>
        <v>0.12020360840484573</v>
      </c>
      <c r="V465">
        <v>0.62554063455421705</v>
      </c>
      <c r="W465">
        <v>323.35000000000002</v>
      </c>
      <c r="X465">
        <v>338</v>
      </c>
      <c r="Y465">
        <v>330.25</v>
      </c>
      <c r="Z465">
        <v>342</v>
      </c>
      <c r="AA465">
        <v>330.25</v>
      </c>
      <c r="AB465">
        <v>370.45</v>
      </c>
      <c r="AC465" s="1">
        <f>(Table2[[#This Row],[Close Price]]/Table2[[#This Row],[Day Low]])-1</f>
        <v>4.2523581258697929E-2</v>
      </c>
      <c r="AD465" s="1">
        <f>(Table2[[#This Row],[Day High]]/Table2[[#This Row],[Close Price]])-1</f>
        <v>2.6698309107089369E-3</v>
      </c>
      <c r="AE465" s="1">
        <f>(Table2[[#This Row],[Close Price]]/Table2[[#This Row],[Current Week Low]])-1</f>
        <v>2.0741862225586827E-2</v>
      </c>
      <c r="AF465" s="1">
        <f>(Table2[[#This Row],[Current Week High]]/Table2[[#This Row],[Close Price]])-1</f>
        <v>1.4535746069415545E-2</v>
      </c>
      <c r="AG465" s="1">
        <f>(Table2[[#This Row],[Close Price]]/Table2[[#This Row],[Current Month Low]])-1</f>
        <v>2.0741862225586827E-2</v>
      </c>
      <c r="AH465" s="1">
        <f>(Table2[[#This Row],[Current Month High]]/Table2[[#This Row],[Close Price]])-1</f>
        <v>9.8932067635716381E-2</v>
      </c>
      <c r="AI465">
        <v>11.5287849637413</v>
      </c>
      <c r="AJ465">
        <v>55.3333333333333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-0.09</v>
      </c>
      <c r="AM465" t="s">
        <v>3110</v>
      </c>
      <c r="AN465">
        <v>-8.52</v>
      </c>
      <c r="AO465" t="s">
        <v>3110</v>
      </c>
      <c r="AP465">
        <v>-4.3482670941887E-2</v>
      </c>
      <c r="AQ465">
        <f>(Table2[[#This Row],[Sharpe Ratio]]-AVERAGE(Table2[Sharpe Ratio]))/_xlfn.STDEV.P(Table2[Sharpe Ratio])</f>
        <v>-1.2149808755931781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-2.1027832849452728</v>
      </c>
      <c r="AS465">
        <f>_xlfn.RANK.AVG(Table2[[#This Row],[1Y Return vs Nifty Z-Score]],Table2[1Y Return vs Nifty Z-Score])</f>
        <v>429</v>
      </c>
      <c r="AT465">
        <f>_xlfn.RANK.AVG(Table2[[#This Row],[6M Return vs Nifty Z-Score]],Table2[6M Return vs Nifty Z-Score])</f>
        <v>258</v>
      </c>
      <c r="AU465">
        <f>_xlfn.RANK.AVG(Table2[[#This Row],[Sharpe Ratio Z-Score]],Table2[Sharpe Ratio Z-Score])</f>
        <v>644</v>
      </c>
      <c r="AV465">
        <f>(Table2[[#This Row],[Rank 1Y]]+Table2[[#This Row],[Rank 6M]]+Table2[[#This Row],[Rank Sharpe]])/3</f>
        <v>443.66666666666669</v>
      </c>
    </row>
    <row r="466" spans="1:48" x14ac:dyDescent="0.3">
      <c r="A466" t="s">
        <v>1158</v>
      </c>
      <c r="B466" t="s">
        <v>1159</v>
      </c>
      <c r="C466" t="s">
        <v>3069</v>
      </c>
      <c r="D466" t="s">
        <v>286</v>
      </c>
      <c r="E466">
        <v>10302.385718595</v>
      </c>
      <c r="F466">
        <v>2010.55</v>
      </c>
      <c r="G466">
        <v>25.940413054545001</v>
      </c>
      <c r="H466">
        <f>(Table2[[#This Row],[1Y Return vs Nifty]]-AVERAGE(Table2[1Y Return vs Nifty]))/_xlfn.STDEV.P(Table2[1Y Return vs Nifty])</f>
        <v>-0.12003748763895364</v>
      </c>
      <c r="I466">
        <v>-0.499185993561515</v>
      </c>
      <c r="J466">
        <f>(Table2[[#This Row],[1M Return vs Nifty]]-AVERAGE(Table2[1M Return vs Nifty]))/_xlfn.STDEV.P(Table2[1M Return vs Nifty])</f>
        <v>-4.0831077583038208E-2</v>
      </c>
      <c r="K466">
        <v>5.0178064277069101</v>
      </c>
      <c r="L466">
        <f>(Table2[[#This Row],[6M Return vs Nifty]]-AVERAGE(Table2[6M Return vs Nifty]))/_xlfn.STDEV.P(Table2[6M Return vs Nifty])</f>
        <v>-5.9048588019965979E-2</v>
      </c>
      <c r="M466">
        <v>-2.1395586233406401</v>
      </c>
      <c r="N466">
        <f>(Table2[[#This Row],[1W Return vs Nifty]]-AVERAGE(Table2[1W Return vs Nifty]))/_xlfn.STDEV.P(Table2[1W Return vs Nifty])</f>
        <v>-0.3584275084478955</v>
      </c>
      <c r="O466">
        <v>2055.1999999999998</v>
      </c>
      <c r="P466">
        <v>2010.9107892735799</v>
      </c>
      <c r="Q466">
        <v>1800.56209189026</v>
      </c>
      <c r="R466">
        <v>36.176579223037102</v>
      </c>
      <c r="S466" s="1">
        <f>(Table2[[#This Row],[Close Price]]-Table2[[#This Row],[20D EMA]])/Table2[[#This Row],[20D EMA]]</f>
        <v>-2.1725379525106982E-2</v>
      </c>
      <c r="T466" s="1">
        <f>(Table2[[#This Row],[Close Price]]-Table2[[#This Row],[50D EMA]])/Table2[[#This Row],[50D EMA]]</f>
        <v>-1.7941585251042932E-4</v>
      </c>
      <c r="U466" s="1">
        <f>(Table2[[#This Row],[Close Price]]-Table2[[#This Row],[200D EMA]])/Table2[[#This Row],[200D EMA]]</f>
        <v>0.11662353053833935</v>
      </c>
      <c r="V466">
        <v>0.49772615703423101</v>
      </c>
      <c r="W466">
        <v>2004.05</v>
      </c>
      <c r="X466">
        <v>2056.9499999999998</v>
      </c>
      <c r="Y466">
        <v>2004.05</v>
      </c>
      <c r="Z466">
        <v>2137.8000000000002</v>
      </c>
      <c r="AA466">
        <v>1965.1</v>
      </c>
      <c r="AB466">
        <v>2139.9</v>
      </c>
      <c r="AC466" s="1">
        <f>(Table2[[#This Row],[Close Price]]/Table2[[#This Row],[Day Low]])-1</f>
        <v>3.2434320500984715E-3</v>
      </c>
      <c r="AD466" s="1">
        <f>(Table2[[#This Row],[Day High]]/Table2[[#This Row],[Close Price]])-1</f>
        <v>2.3078262167068653E-2</v>
      </c>
      <c r="AE466" s="1">
        <f>(Table2[[#This Row],[Close Price]]/Table2[[#This Row],[Current Week Low]])-1</f>
        <v>3.2434320500984715E-3</v>
      </c>
      <c r="AF466" s="1">
        <f>(Table2[[#This Row],[Current Week High]]/Table2[[#This Row],[Close Price]])-1</f>
        <v>6.3291139240506444E-2</v>
      </c>
      <c r="AG466" s="1">
        <f>(Table2[[#This Row],[Close Price]]/Table2[[#This Row],[Current Month Low]])-1</f>
        <v>2.3128593964683697E-2</v>
      </c>
      <c r="AH466" s="1">
        <f>(Table2[[#This Row],[Current Month High]]/Table2[[#This Row],[Close Price]])-1</f>
        <v>6.4335629554102214E-2</v>
      </c>
      <c r="AI466">
        <v>5.4742108748436298</v>
      </c>
      <c r="AJ466">
        <v>57.303240740740698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-0.12</v>
      </c>
      <c r="AM466" t="s">
        <v>3110</v>
      </c>
      <c r="AN466">
        <v>-5.23</v>
      </c>
      <c r="AO466" t="s">
        <v>3110</v>
      </c>
      <c r="AP466">
        <v>-6.5939676251586005E-2</v>
      </c>
      <c r="AQ466">
        <f>(Table2[[#This Row],[Sharpe Ratio]]-AVERAGE(Table2[Sharpe Ratio]))/_xlfn.STDEV.P(Table2[Sharpe Ratio])</f>
        <v>-1.4708704784271713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-2.0492151401170249</v>
      </c>
      <c r="AS466">
        <f>_xlfn.RANK.AVG(Table2[[#This Row],[1Y Return vs Nifty Z-Score]],Table2[1Y Return vs Nifty Z-Score])</f>
        <v>325</v>
      </c>
      <c r="AT466">
        <f>_xlfn.RANK.AVG(Table2[[#This Row],[6M Return vs Nifty Z-Score]],Table2[6M Return vs Nifty Z-Score])</f>
        <v>327</v>
      </c>
      <c r="AU466">
        <f>_xlfn.RANK.AVG(Table2[[#This Row],[Sharpe Ratio Z-Score]],Table2[Sharpe Ratio Z-Score])</f>
        <v>679</v>
      </c>
      <c r="AV466">
        <f>(Table2[[#This Row],[Rank 1Y]]+Table2[[#This Row],[Rank 6M]]+Table2[[#This Row],[Rank Sharpe]])/3</f>
        <v>443.66666666666669</v>
      </c>
    </row>
    <row r="467" spans="1:48" x14ac:dyDescent="0.3">
      <c r="A467" t="s">
        <v>1193</v>
      </c>
      <c r="B467" t="s">
        <v>1194</v>
      </c>
      <c r="C467" t="s">
        <v>3079</v>
      </c>
      <c r="D467" t="s">
        <v>384</v>
      </c>
      <c r="E467">
        <v>9670.1663482299991</v>
      </c>
      <c r="F467">
        <v>658.1</v>
      </c>
      <c r="G467">
        <v>-0.672199405199428</v>
      </c>
      <c r="H467">
        <f>(Table2[[#This Row],[1Y Return vs Nifty]]-AVERAGE(Table2[1Y Return vs Nifty]))/_xlfn.STDEV.P(Table2[1Y Return vs Nifty])</f>
        <v>-0.52165529395439858</v>
      </c>
      <c r="I467">
        <v>-1.7357675919720099</v>
      </c>
      <c r="J467">
        <f>(Table2[[#This Row],[1M Return vs Nifty]]-AVERAGE(Table2[1M Return vs Nifty]))/_xlfn.STDEV.P(Table2[1M Return vs Nifty])</f>
        <v>-0.15777167839402645</v>
      </c>
      <c r="K467">
        <v>-9.8940663918848202</v>
      </c>
      <c r="L467">
        <f>(Table2[[#This Row],[6M Return vs Nifty]]-AVERAGE(Table2[6M Return vs Nifty]))/_xlfn.STDEV.P(Table2[6M Return vs Nifty])</f>
        <v>-0.55795994960484208</v>
      </c>
      <c r="M467">
        <v>-0.29973524493214798</v>
      </c>
      <c r="N467">
        <f>(Table2[[#This Row],[1W Return vs Nifty]]-AVERAGE(Table2[1W Return vs Nifty]))/_xlfn.STDEV.P(Table2[1W Return vs Nifty])</f>
        <v>-9.7468651338241848E-3</v>
      </c>
      <c r="O467">
        <v>675.24</v>
      </c>
      <c r="P467">
        <v>681.012949663364</v>
      </c>
      <c r="Q467">
        <v>672.00514686474196</v>
      </c>
      <c r="R467">
        <v>40.422333289979498</v>
      </c>
      <c r="S467" s="1">
        <f>(Table2[[#This Row],[Close Price]]-Table2[[#This Row],[20D EMA]])/Table2[[#This Row],[20D EMA]]</f>
        <v>-2.538356732421063E-2</v>
      </c>
      <c r="T467" s="1">
        <f>(Table2[[#This Row],[Close Price]]-Table2[[#This Row],[50D EMA]])/Table2[[#This Row],[50D EMA]]</f>
        <v>-3.364539495862777E-2</v>
      </c>
      <c r="U467" s="1">
        <f>(Table2[[#This Row],[Close Price]]-Table2[[#This Row],[200D EMA]])/Table2[[#This Row],[200D EMA]]</f>
        <v>-2.0692024353707369E-2</v>
      </c>
      <c r="V467">
        <v>0.69883761400747901</v>
      </c>
      <c r="W467">
        <v>646.95000000000005</v>
      </c>
      <c r="X467">
        <v>686</v>
      </c>
      <c r="Y467">
        <v>653.04999999999995</v>
      </c>
      <c r="Z467">
        <v>678.95</v>
      </c>
      <c r="AA467">
        <v>639.20000000000005</v>
      </c>
      <c r="AB467">
        <v>720.5</v>
      </c>
      <c r="AC467" s="1">
        <f>(Table2[[#This Row],[Close Price]]/Table2[[#This Row],[Day Low]])-1</f>
        <v>1.7234716747816625E-2</v>
      </c>
      <c r="AD467" s="1">
        <f>(Table2[[#This Row],[Day High]]/Table2[[#This Row],[Close Price]])-1</f>
        <v>4.239477283087667E-2</v>
      </c>
      <c r="AE467" s="1">
        <f>(Table2[[#This Row],[Close Price]]/Table2[[#This Row],[Current Week Low]])-1</f>
        <v>7.7329454099992478E-3</v>
      </c>
      <c r="AF467" s="1">
        <f>(Table2[[#This Row],[Current Week High]]/Table2[[#This Row],[Close Price]])-1</f>
        <v>3.1682115180063919E-2</v>
      </c>
      <c r="AG467" s="1">
        <f>(Table2[[#This Row],[Close Price]]/Table2[[#This Row],[Current Month Low]])-1</f>
        <v>2.956821026282852E-2</v>
      </c>
      <c r="AH467" s="1">
        <f>(Table2[[#This Row],[Current Month High]]/Table2[[#This Row],[Close Price]])-1</f>
        <v>9.4818416654003812E-2</v>
      </c>
      <c r="AI467">
        <v>21.681349858145399</v>
      </c>
      <c r="AJ467">
        <v>25.8834586466165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0</v>
      </c>
      <c r="AM467" t="s">
        <v>3112</v>
      </c>
      <c r="AN467">
        <v>-3.65</v>
      </c>
      <c r="AO467" t="s">
        <v>3110</v>
      </c>
      <c r="AP467">
        <v>6.5636196089208995E-2</v>
      </c>
      <c r="AQ467">
        <f>(Table2[[#This Row],[Sharpe Ratio]]-AVERAGE(Table2[Sharpe Ratio]))/_xlfn.STDEV.P(Table2[Sharpe Ratio])</f>
        <v>2.838987492372257E-2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494</v>
      </c>
      <c r="AT467">
        <f>_xlfn.RANK.AVG(Table2[[#This Row],[6M Return vs Nifty Z-Score]],Table2[6M Return vs Nifty Z-Score])</f>
        <v>498</v>
      </c>
      <c r="AU467">
        <f>_xlfn.RANK.AVG(Table2[[#This Row],[Sharpe Ratio Z-Score]],Table2[Sharpe Ratio Z-Score])</f>
        <v>339</v>
      </c>
      <c r="AV467">
        <f>(Table2[[#This Row],[Rank 1Y]]+Table2[[#This Row],[Rank 6M]]+Table2[[#This Row],[Rank Sharpe]])/3</f>
        <v>443.66666666666669</v>
      </c>
    </row>
    <row r="468" spans="1:48" x14ac:dyDescent="0.3">
      <c r="A468" t="s">
        <v>947</v>
      </c>
      <c r="B468" t="s">
        <v>948</v>
      </c>
      <c r="C468" t="s">
        <v>3068</v>
      </c>
      <c r="D468" t="s">
        <v>46</v>
      </c>
      <c r="E468">
        <v>15198.545481900001</v>
      </c>
      <c r="F468">
        <v>1571.9</v>
      </c>
      <c r="G468">
        <v>0.95349248079016302</v>
      </c>
      <c r="H468">
        <f>(Table2[[#This Row],[1Y Return vs Nifty]]-AVERAGE(Table2[1Y Return vs Nifty]))/_xlfn.STDEV.P(Table2[1Y Return vs Nifty])</f>
        <v>-0.49712155793041463</v>
      </c>
      <c r="I468">
        <v>-6.91919737417299</v>
      </c>
      <c r="J468">
        <f>(Table2[[#This Row],[1M Return vs Nifty]]-AVERAGE(Table2[1M Return vs Nifty]))/_xlfn.STDEV.P(Table2[1M Return vs Nifty])</f>
        <v>-0.64795638902800623</v>
      </c>
      <c r="K468">
        <v>17.982245901137301</v>
      </c>
      <c r="L468">
        <f>(Table2[[#This Row],[6M Return vs Nifty]]-AVERAGE(Table2[6M Return vs Nifty]))/_xlfn.STDEV.P(Table2[6M Return vs Nifty])</f>
        <v>0.37470686497557265</v>
      </c>
      <c r="M468">
        <v>-4.2882367884434602</v>
      </c>
      <c r="N468">
        <f>(Table2[[#This Row],[1W Return vs Nifty]]-AVERAGE(Table2[1W Return vs Nifty]))/_xlfn.STDEV.P(Table2[1W Return vs Nifty])</f>
        <v>-0.76564186047500948</v>
      </c>
      <c r="O468">
        <v>1663.9</v>
      </c>
      <c r="P468">
        <v>1657.2045344471501</v>
      </c>
      <c r="Q468">
        <v>1443.98312876106</v>
      </c>
      <c r="R468">
        <v>25.324968627283901</v>
      </c>
      <c r="S468" s="1">
        <f>(Table2[[#This Row],[Close Price]]-Table2[[#This Row],[20D EMA]])/Table2[[#This Row],[20D EMA]]</f>
        <v>-5.5291784362040984E-2</v>
      </c>
      <c r="T468" s="1">
        <f>(Table2[[#This Row],[Close Price]]-Table2[[#This Row],[50D EMA]])/Table2[[#This Row],[50D EMA]]</f>
        <v>-5.1474958385633381E-2</v>
      </c>
      <c r="U468" s="1">
        <f>(Table2[[#This Row],[Close Price]]-Table2[[#This Row],[200D EMA]])/Table2[[#This Row],[200D EMA]]</f>
        <v>8.8586125897947968E-2</v>
      </c>
      <c r="V468">
        <v>0.59735742048166396</v>
      </c>
      <c r="W468">
        <v>1549</v>
      </c>
      <c r="X468">
        <v>1595.5</v>
      </c>
      <c r="Y468">
        <v>1561.75</v>
      </c>
      <c r="Z468">
        <v>1621.6</v>
      </c>
      <c r="AA468">
        <v>1561.75</v>
      </c>
      <c r="AB468">
        <v>1810</v>
      </c>
      <c r="AC468" s="1">
        <f>(Table2[[#This Row],[Close Price]]/Table2[[#This Row],[Day Low]])-1</f>
        <v>1.4783731439638625E-2</v>
      </c>
      <c r="AD468" s="1">
        <f>(Table2[[#This Row],[Day High]]/Table2[[#This Row],[Close Price]])-1</f>
        <v>1.501367771486728E-2</v>
      </c>
      <c r="AE468" s="1">
        <f>(Table2[[#This Row],[Close Price]]/Table2[[#This Row],[Current Week Low]])-1</f>
        <v>6.4991195773971278E-3</v>
      </c>
      <c r="AF468" s="1">
        <f>(Table2[[#This Row],[Current Week High]]/Table2[[#This Row],[Close Price]])-1</f>
        <v>3.1617787391055252E-2</v>
      </c>
      <c r="AG468" s="1">
        <f>(Table2[[#This Row],[Close Price]]/Table2[[#This Row],[Current Month Low]])-1</f>
        <v>6.4991195773971278E-3</v>
      </c>
      <c r="AH468" s="1">
        <f>(Table2[[#This Row],[Current Month High]]/Table2[[#This Row],[Close Price]])-1</f>
        <v>0.15147273999618283</v>
      </c>
      <c r="AI468">
        <v>16.3481687673974</v>
      </c>
      <c r="AJ468">
        <v>55.973462120103399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-0.05</v>
      </c>
      <c r="AM468" t="s">
        <v>3110</v>
      </c>
      <c r="AN468">
        <v>-8.07</v>
      </c>
      <c r="AO468" t="s">
        <v>3110</v>
      </c>
      <c r="AP468">
        <v>-3.1918870526672E-2</v>
      </c>
      <c r="AQ468">
        <f>(Table2[[#This Row],[Sharpe Ratio]]-AVERAGE(Table2[Sharpe Ratio]))/_xlfn.STDEV.P(Table2[Sharpe Ratio])</f>
        <v>-1.0832154752339886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-2.6192284176918466</v>
      </c>
      <c r="AS468">
        <f>_xlfn.RANK.AVG(Table2[[#This Row],[1Y Return vs Nifty Z-Score]],Table2[1Y Return vs Nifty Z-Score])</f>
        <v>483</v>
      </c>
      <c r="AT468">
        <f>_xlfn.RANK.AVG(Table2[[#This Row],[6M Return vs Nifty Z-Score]],Table2[6M Return vs Nifty Z-Score])</f>
        <v>221</v>
      </c>
      <c r="AU468">
        <f>_xlfn.RANK.AVG(Table2[[#This Row],[Sharpe Ratio Z-Score]],Table2[Sharpe Ratio Z-Score])</f>
        <v>629</v>
      </c>
      <c r="AV468">
        <f>(Table2[[#This Row],[Rank 1Y]]+Table2[[#This Row],[Rank 6M]]+Table2[[#This Row],[Rank Sharpe]])/3</f>
        <v>444.33333333333331</v>
      </c>
    </row>
    <row r="469" spans="1:48" x14ac:dyDescent="0.3">
      <c r="A469" t="s">
        <v>68</v>
      </c>
      <c r="B469" t="s">
        <v>69</v>
      </c>
      <c r="C469" t="s">
        <v>3072</v>
      </c>
      <c r="D469" t="s">
        <v>70</v>
      </c>
      <c r="E469">
        <v>352511.14663561998</v>
      </c>
      <c r="F469">
        <v>3092.2</v>
      </c>
      <c r="G469">
        <v>3.0113911305313801</v>
      </c>
      <c r="H469">
        <f>(Table2[[#This Row],[1Y Return vs Nifty]]-AVERAGE(Table2[1Y Return vs Nifty]))/_xlfn.STDEV.P(Table2[1Y Return vs Nifty])</f>
        <v>-0.46606527803385156</v>
      </c>
      <c r="I469">
        <v>2.9694004004684902</v>
      </c>
      <c r="J469">
        <f>(Table2[[#This Row],[1M Return vs Nifty]]-AVERAGE(Table2[1M Return vs Nifty]))/_xlfn.STDEV.P(Table2[1M Return vs Nifty])</f>
        <v>0.28718494449271581</v>
      </c>
      <c r="K469">
        <v>-15.3474861591197</v>
      </c>
      <c r="L469">
        <f>(Table2[[#This Row],[6M Return vs Nifty]]-AVERAGE(Table2[6M Return vs Nifty]))/_xlfn.STDEV.P(Table2[6M Return vs Nifty])</f>
        <v>-0.74041678210883088</v>
      </c>
      <c r="M469">
        <v>0.52198804804610999</v>
      </c>
      <c r="N469">
        <f>(Table2[[#This Row],[1W Return vs Nifty]]-AVERAGE(Table2[1W Return vs Nifty]))/_xlfn.STDEV.P(Table2[1W Return vs Nifty])</f>
        <v>0.14598493487714453</v>
      </c>
      <c r="O469">
        <v>3120.44</v>
      </c>
      <c r="P469">
        <v>3127.1183660922602</v>
      </c>
      <c r="Q469">
        <v>2992.4634224679398</v>
      </c>
      <c r="R469">
        <v>44.7900065203632</v>
      </c>
      <c r="S469" s="1">
        <f>(Table2[[#This Row],[Close Price]]-Table2[[#This Row],[20D EMA]])/Table2[[#This Row],[20D EMA]]</f>
        <v>-9.0500057684173504E-3</v>
      </c>
      <c r="T469" s="1">
        <f>(Table2[[#This Row],[Close Price]]-Table2[[#This Row],[50D EMA]])/Table2[[#This Row],[50D EMA]]</f>
        <v>-1.1166307764645125E-2</v>
      </c>
      <c r="U469" s="1">
        <f>(Table2[[#This Row],[Close Price]]-Table2[[#This Row],[200D EMA]])/Table2[[#This Row],[200D EMA]]</f>
        <v>3.3329255349696267E-2</v>
      </c>
      <c r="V469">
        <v>1.05323298238184</v>
      </c>
      <c r="W469">
        <v>3027.75</v>
      </c>
      <c r="X469">
        <v>3085.7</v>
      </c>
      <c r="Y469">
        <v>3014</v>
      </c>
      <c r="Z469">
        <v>3178.1</v>
      </c>
      <c r="AA469">
        <v>2996.3</v>
      </c>
      <c r="AB469">
        <v>3258</v>
      </c>
      <c r="AC469" s="1">
        <f>(Table2[[#This Row],[Close Price]]/Table2[[#This Row],[Day Low]])-1</f>
        <v>2.1286433820493667E-2</v>
      </c>
      <c r="AD469" s="1">
        <f>(Table2[[#This Row],[Day High]]/Table2[[#This Row],[Close Price]])-1</f>
        <v>-2.1020632559343166E-3</v>
      </c>
      <c r="AE469" s="1">
        <f>(Table2[[#This Row],[Close Price]]/Table2[[#This Row],[Current Week Low]])-1</f>
        <v>2.5945587259455838E-2</v>
      </c>
      <c r="AF469" s="1">
        <f>(Table2[[#This Row],[Current Week High]]/Table2[[#This Row],[Close Price]])-1</f>
        <v>2.7779574413039354E-2</v>
      </c>
      <c r="AG469" s="1">
        <f>(Table2[[#This Row],[Close Price]]/Table2[[#This Row],[Current Month Low]])-1</f>
        <v>3.2006140907118619E-2</v>
      </c>
      <c r="AH469" s="1">
        <f>(Table2[[#This Row],[Current Month High]]/Table2[[#This Row],[Close Price]])-1</f>
        <v>5.3618782743677595E-2</v>
      </c>
      <c r="AI469">
        <v>18.787974934560101</v>
      </c>
      <c r="AJ469">
        <v>47.140522875816998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-0.14000000000000001</v>
      </c>
      <c r="AM469" t="s">
        <v>3110</v>
      </c>
      <c r="AN469">
        <v>0.38</v>
      </c>
      <c r="AO469" t="s">
        <v>3111</v>
      </c>
      <c r="AP469">
        <v>7.5915944104173003E-2</v>
      </c>
      <c r="AQ469">
        <f>(Table2[[#This Row],[Sharpe Ratio]]-AVERAGE(Table2[Sharpe Ratio]))/_xlfn.STDEV.P(Table2[Sharpe Ratio])</f>
        <v>0.14552395404542035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467</v>
      </c>
      <c r="AT469">
        <f>_xlfn.RANK.AVG(Table2[[#This Row],[6M Return vs Nifty Z-Score]],Table2[6M Return vs Nifty Z-Score])</f>
        <v>565</v>
      </c>
      <c r="AU469">
        <f>_xlfn.RANK.AVG(Table2[[#This Row],[Sharpe Ratio Z-Score]],Table2[Sharpe Ratio Z-Score])</f>
        <v>303</v>
      </c>
      <c r="AV469">
        <f>(Table2[[#This Row],[Rank 1Y]]+Table2[[#This Row],[Rank 6M]]+Table2[[#This Row],[Rank Sharpe]])/3</f>
        <v>445</v>
      </c>
    </row>
    <row r="470" spans="1:48" x14ac:dyDescent="0.3">
      <c r="A470" t="s">
        <v>840</v>
      </c>
      <c r="B470" t="s">
        <v>841</v>
      </c>
      <c r="C470" t="s">
        <v>3076</v>
      </c>
      <c r="D470" t="s">
        <v>521</v>
      </c>
      <c r="E470">
        <v>17979.955903894999</v>
      </c>
      <c r="F470">
        <v>1590.35</v>
      </c>
      <c r="G470">
        <v>10.3198849852983</v>
      </c>
      <c r="H470">
        <f>(Table2[[#This Row],[1Y Return vs Nifty]]-AVERAGE(Table2[1Y Return vs Nifty]))/_xlfn.STDEV.P(Table2[1Y Return vs Nifty])</f>
        <v>-0.35577091013361761</v>
      </c>
      <c r="I470">
        <v>-8.6834564628867099</v>
      </c>
      <c r="J470">
        <f>(Table2[[#This Row],[1M Return vs Nifty]]-AVERAGE(Table2[1M Return vs Nifty]))/_xlfn.STDEV.P(Table2[1M Return vs Nifty])</f>
        <v>-0.81479820366088207</v>
      </c>
      <c r="K470">
        <v>-0.56639177271449004</v>
      </c>
      <c r="L470">
        <f>(Table2[[#This Row],[6M Return vs Nifty]]-AVERAGE(Table2[6M Return vs Nifty]))/_xlfn.STDEV.P(Table2[6M Return vs Nifty])</f>
        <v>-0.2458809169459267</v>
      </c>
      <c r="M470">
        <v>-3.3197940834656801</v>
      </c>
      <c r="N470">
        <f>(Table2[[#This Row],[1W Return vs Nifty]]-AVERAGE(Table2[1W Return vs Nifty]))/_xlfn.STDEV.P(Table2[1W Return vs Nifty])</f>
        <v>-0.58210401149051949</v>
      </c>
      <c r="O470">
        <v>1701.45</v>
      </c>
      <c r="P470">
        <v>1723.32526579724</v>
      </c>
      <c r="Q470">
        <v>1597.3270074086699</v>
      </c>
      <c r="R470">
        <v>23.753806149741798</v>
      </c>
      <c r="S470" s="1">
        <f>(Table2[[#This Row],[Close Price]]-Table2[[#This Row],[20D EMA]])/Table2[[#This Row],[20D EMA]]</f>
        <v>-6.5297246466249459E-2</v>
      </c>
      <c r="T470" s="1">
        <f>(Table2[[#This Row],[Close Price]]-Table2[[#This Row],[50D EMA]])/Table2[[#This Row],[50D EMA]]</f>
        <v>-7.7162024161308559E-2</v>
      </c>
      <c r="U470" s="1">
        <f>(Table2[[#This Row],[Close Price]]-Table2[[#This Row],[200D EMA]])/Table2[[#This Row],[200D EMA]]</f>
        <v>-4.3679267778667149E-3</v>
      </c>
      <c r="V470">
        <v>0.92214245830080399</v>
      </c>
      <c r="W470">
        <v>1556.3</v>
      </c>
      <c r="X470">
        <v>1608.75</v>
      </c>
      <c r="Y470">
        <v>1580</v>
      </c>
      <c r="Z470">
        <v>1649.9</v>
      </c>
      <c r="AA470">
        <v>1580</v>
      </c>
      <c r="AB470">
        <v>1790</v>
      </c>
      <c r="AC470" s="1">
        <f>(Table2[[#This Row],[Close Price]]/Table2[[#This Row],[Day Low]])-1</f>
        <v>2.1878815138469454E-2</v>
      </c>
      <c r="AD470" s="1">
        <f>(Table2[[#This Row],[Day High]]/Table2[[#This Row],[Close Price]])-1</f>
        <v>1.1569780237054683E-2</v>
      </c>
      <c r="AE470" s="1">
        <f>(Table2[[#This Row],[Close Price]]/Table2[[#This Row],[Current Week Low]])-1</f>
        <v>6.5506329113922401E-3</v>
      </c>
      <c r="AF470" s="1">
        <f>(Table2[[#This Row],[Current Week High]]/Table2[[#This Row],[Close Price]])-1</f>
        <v>3.7444587669380969E-2</v>
      </c>
      <c r="AG470" s="1">
        <f>(Table2[[#This Row],[Close Price]]/Table2[[#This Row],[Current Month Low]])-1</f>
        <v>6.5506329113922401E-3</v>
      </c>
      <c r="AH470" s="1">
        <f>(Table2[[#This Row],[Current Month High]]/Table2[[#This Row],[Close Price]])-1</f>
        <v>0.1255384034960858</v>
      </c>
      <c r="AI470">
        <v>17.043076923076899</v>
      </c>
      <c r="AJ470">
        <v>42.945109078114001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-0.16</v>
      </c>
      <c r="AM470" t="s">
        <v>3110</v>
      </c>
      <c r="AN470">
        <v>-9.4499999999999993</v>
      </c>
      <c r="AO470" t="s">
        <v>3110</v>
      </c>
      <c r="AQ470">
        <f>(Table2[[#This Row],[Sharpe Ratio]]-AVERAGE(Table2[Sharpe Ratio]))/_xlfn.STDEV.P(Table2[Sharpe Ratio])</f>
        <v>-0.71951127739723697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408</v>
      </c>
      <c r="AT470">
        <f>_xlfn.RANK.AVG(Table2[[#This Row],[6M Return vs Nifty Z-Score]],Table2[6M Return vs Nifty Z-Score])</f>
        <v>387</v>
      </c>
      <c r="AU470">
        <f>_xlfn.RANK.AVG(Table2[[#This Row],[Sharpe Ratio Z-Score]],Table2[Sharpe Ratio Z-Score])</f>
        <v>542.5</v>
      </c>
      <c r="AV470">
        <f>(Table2[[#This Row],[Rank 1Y]]+Table2[[#This Row],[Rank 6M]]+Table2[[#This Row],[Rank Sharpe]])/3</f>
        <v>445.83333333333331</v>
      </c>
    </row>
    <row r="471" spans="1:48" x14ac:dyDescent="0.3">
      <c r="A471" t="s">
        <v>1396</v>
      </c>
      <c r="B471" t="s">
        <v>1397</v>
      </c>
      <c r="C471" t="s">
        <v>3076</v>
      </c>
      <c r="D471" t="s">
        <v>153</v>
      </c>
      <c r="E471">
        <v>7667.8262000000004</v>
      </c>
      <c r="F471">
        <v>409.3</v>
      </c>
      <c r="G471">
        <v>-4.3568699072060602</v>
      </c>
      <c r="H471">
        <f>(Table2[[#This Row],[1Y Return vs Nifty]]-AVERAGE(Table2[1Y Return vs Nifty]))/_xlfn.STDEV.P(Table2[1Y Return vs Nifty])</f>
        <v>-0.57726160792487402</v>
      </c>
      <c r="I471">
        <v>-18.494049007898699</v>
      </c>
      <c r="J471">
        <f>(Table2[[#This Row],[1M Return vs Nifty]]-AVERAGE(Table2[1M Return vs Nifty]))/_xlfn.STDEV.P(Table2[1M Return vs Nifty])</f>
        <v>-1.7425627668730397</v>
      </c>
      <c r="K471">
        <v>-12.8289737200425</v>
      </c>
      <c r="L471">
        <f>(Table2[[#This Row],[6M Return vs Nifty]]-AVERAGE(Table2[6M Return vs Nifty]))/_xlfn.STDEV.P(Table2[6M Return vs Nifty])</f>
        <v>-0.65615409523172707</v>
      </c>
      <c r="M471">
        <v>-9.1544675695324802</v>
      </c>
      <c r="N471">
        <f>(Table2[[#This Row],[1W Return vs Nifty]]-AVERAGE(Table2[1W Return vs Nifty]))/_xlfn.STDEV.P(Table2[1W Return vs Nifty])</f>
        <v>-1.6878828207636047</v>
      </c>
      <c r="O471">
        <v>460.92</v>
      </c>
      <c r="P471">
        <v>466.29120149138703</v>
      </c>
      <c r="Q471">
        <v>425.33987356038301</v>
      </c>
      <c r="R471">
        <v>16.2392972487714</v>
      </c>
      <c r="S471" s="1">
        <f>(Table2[[#This Row],[Close Price]]-Table2[[#This Row],[20D EMA]])/Table2[[#This Row],[20D EMA]]</f>
        <v>-0.11199340449535712</v>
      </c>
      <c r="T471" s="1">
        <f>(Table2[[#This Row],[Close Price]]-Table2[[#This Row],[50D EMA]])/Table2[[#This Row],[50D EMA]]</f>
        <v>-0.12222233940744798</v>
      </c>
      <c r="U471" s="1">
        <f>(Table2[[#This Row],[Close Price]]-Table2[[#This Row],[200D EMA]])/Table2[[#This Row],[200D EMA]]</f>
        <v>-3.7710721607448622E-2</v>
      </c>
      <c r="V471">
        <v>0.37673338567563802</v>
      </c>
      <c r="W471">
        <v>401.15</v>
      </c>
      <c r="X471">
        <v>416</v>
      </c>
      <c r="Y471">
        <v>402.55</v>
      </c>
      <c r="Z471">
        <v>428</v>
      </c>
      <c r="AA471">
        <v>402.55</v>
      </c>
      <c r="AB471">
        <v>493.7</v>
      </c>
      <c r="AC471" s="1">
        <f>(Table2[[#This Row],[Close Price]]/Table2[[#This Row],[Day Low]])-1</f>
        <v>2.0316589804312724E-2</v>
      </c>
      <c r="AD471" s="1">
        <f>(Table2[[#This Row],[Day High]]/Table2[[#This Row],[Close Price]])-1</f>
        <v>1.6369411189836258E-2</v>
      </c>
      <c r="AE471" s="1">
        <f>(Table2[[#This Row],[Close Price]]/Table2[[#This Row],[Current Week Low]])-1</f>
        <v>1.6768103341199936E-2</v>
      </c>
      <c r="AF471" s="1">
        <f>(Table2[[#This Row],[Current Week High]]/Table2[[#This Row],[Close Price]])-1</f>
        <v>4.5687759589543075E-2</v>
      </c>
      <c r="AG471" s="1">
        <f>(Table2[[#This Row],[Close Price]]/Table2[[#This Row],[Current Month Low]])-1</f>
        <v>1.6768103341199936E-2</v>
      </c>
      <c r="AH471" s="1">
        <f>(Table2[[#This Row],[Current Month High]]/Table2[[#This Row],[Close Price]])-1</f>
        <v>0.20620571707793789</v>
      </c>
      <c r="AI471">
        <v>30.140242453054402</v>
      </c>
      <c r="AJ471">
        <v>23.735294117647001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-0.05</v>
      </c>
      <c r="AM471" t="s">
        <v>3110</v>
      </c>
      <c r="AN471">
        <v>-17.46</v>
      </c>
      <c r="AO471" t="s">
        <v>3110</v>
      </c>
      <c r="AP471">
        <v>8.1161471690919001E-2</v>
      </c>
      <c r="AQ471">
        <f>(Table2[[#This Row],[Sharpe Ratio]]-AVERAGE(Table2[Sharpe Ratio]))/_xlfn.STDEV.P(Table2[Sharpe Ratio])</f>
        <v>0.20529487863292403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519</v>
      </c>
      <c r="AT471">
        <f>_xlfn.RANK.AVG(Table2[[#This Row],[6M Return vs Nifty Z-Score]],Table2[6M Return vs Nifty Z-Score])</f>
        <v>532</v>
      </c>
      <c r="AU471">
        <f>_xlfn.RANK.AVG(Table2[[#This Row],[Sharpe Ratio Z-Score]],Table2[Sharpe Ratio Z-Score])</f>
        <v>289</v>
      </c>
      <c r="AV471">
        <f>(Table2[[#This Row],[Rank 1Y]]+Table2[[#This Row],[Rank 6M]]+Table2[[#This Row],[Rank Sharpe]])/3</f>
        <v>446.66666666666669</v>
      </c>
    </row>
    <row r="472" spans="1:48" x14ac:dyDescent="0.3">
      <c r="A472" t="s">
        <v>656</v>
      </c>
      <c r="B472" t="s">
        <v>657</v>
      </c>
      <c r="C472" t="s">
        <v>3076</v>
      </c>
      <c r="D472" t="s">
        <v>257</v>
      </c>
      <c r="E472">
        <v>26579.996800000001</v>
      </c>
      <c r="F472">
        <v>2400.65</v>
      </c>
      <c r="G472">
        <v>-16.583783607398299</v>
      </c>
      <c r="H472">
        <f>(Table2[[#This Row],[1Y Return vs Nifty]]-AVERAGE(Table2[1Y Return vs Nifty]))/_xlfn.STDEV.P(Table2[1Y Return vs Nifty])</f>
        <v>-0.76178111970551576</v>
      </c>
      <c r="I472">
        <v>-9.4768929245569407</v>
      </c>
      <c r="J472">
        <f>(Table2[[#This Row],[1M Return vs Nifty]]-AVERAGE(Table2[1M Return vs Nifty]))/_xlfn.STDEV.P(Table2[1M Return vs Nifty])</f>
        <v>-0.88983161565110369</v>
      </c>
      <c r="K472">
        <v>-3.5109647357879301</v>
      </c>
      <c r="L472">
        <f>(Table2[[#This Row],[6M Return vs Nifty]]-AVERAGE(Table2[6M Return vs Nifty]))/_xlfn.STDEV.P(Table2[6M Return vs Nifty])</f>
        <v>-0.34439844885264026</v>
      </c>
      <c r="M472">
        <v>-2.6751727848154201</v>
      </c>
      <c r="N472">
        <f>(Table2[[#This Row],[1W Return vs Nifty]]-AVERAGE(Table2[1W Return vs Nifty]))/_xlfn.STDEV.P(Table2[1W Return vs Nifty])</f>
        <v>-0.45993632314330679</v>
      </c>
      <c r="O472">
        <v>2526.0300000000002</v>
      </c>
      <c r="P472">
        <v>2557.3338297622099</v>
      </c>
      <c r="Q472">
        <v>2343.2656554411601</v>
      </c>
      <c r="R472">
        <v>30.187564731772799</v>
      </c>
      <c r="S472" s="1">
        <f>(Table2[[#This Row],[Close Price]]-Table2[[#This Row],[20D EMA]])/Table2[[#This Row],[20D EMA]]</f>
        <v>-4.9635198315142771E-2</v>
      </c>
      <c r="T472" s="1">
        <f>(Table2[[#This Row],[Close Price]]-Table2[[#This Row],[50D EMA]])/Table2[[#This Row],[50D EMA]]</f>
        <v>-6.1268430401508769E-2</v>
      </c>
      <c r="U472" s="1">
        <f>(Table2[[#This Row],[Close Price]]-Table2[[#This Row],[200D EMA]])/Table2[[#This Row],[200D EMA]]</f>
        <v>2.448904776357352E-2</v>
      </c>
      <c r="V472">
        <v>0.55019264536503298</v>
      </c>
      <c r="W472">
        <v>2394.8000000000002</v>
      </c>
      <c r="X472">
        <v>2424</v>
      </c>
      <c r="Y472">
        <v>2382.15</v>
      </c>
      <c r="Z472">
        <v>2444</v>
      </c>
      <c r="AA472">
        <v>2367.8000000000002</v>
      </c>
      <c r="AB472">
        <v>2615</v>
      </c>
      <c r="AC472" s="1">
        <f>(Table2[[#This Row],[Close Price]]/Table2[[#This Row],[Day Low]])-1</f>
        <v>2.4427927175547648E-3</v>
      </c>
      <c r="AD472" s="1">
        <f>(Table2[[#This Row],[Day High]]/Table2[[#This Row],[Close Price]])-1</f>
        <v>9.7265323974755624E-3</v>
      </c>
      <c r="AE472" s="1">
        <f>(Table2[[#This Row],[Close Price]]/Table2[[#This Row],[Current Week Low]])-1</f>
        <v>7.7660936548915593E-3</v>
      </c>
      <c r="AF472" s="1">
        <f>(Table2[[#This Row],[Current Week High]]/Table2[[#This Row],[Close Price]])-1</f>
        <v>1.805760939745471E-2</v>
      </c>
      <c r="AG472" s="1">
        <f>(Table2[[#This Row],[Close Price]]/Table2[[#This Row],[Current Month Low]])-1</f>
        <v>1.3873637976180353E-2</v>
      </c>
      <c r="AH472" s="1">
        <f>(Table2[[#This Row],[Current Month High]]/Table2[[#This Row],[Close Price]])-1</f>
        <v>8.9288317747276746E-2</v>
      </c>
      <c r="AI472">
        <v>22.486137548622001</v>
      </c>
      <c r="AJ472">
        <v>28.8715870307167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-0.01</v>
      </c>
      <c r="AM472" t="s">
        <v>3110</v>
      </c>
      <c r="AN472">
        <v>-7.34</v>
      </c>
      <c r="AO472" t="s">
        <v>3110</v>
      </c>
      <c r="AP472">
        <v>7.2262884478846004E-2</v>
      </c>
      <c r="AQ472">
        <f>(Table2[[#This Row],[Sharpe Ratio]]-AVERAGE(Table2[Sharpe Ratio]))/_xlfn.STDEV.P(Table2[Sharpe Ratio])</f>
        <v>0.10389863652144499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604</v>
      </c>
      <c r="AT472">
        <f>_xlfn.RANK.AVG(Table2[[#This Row],[6M Return vs Nifty Z-Score]],Table2[6M Return vs Nifty Z-Score])</f>
        <v>422</v>
      </c>
      <c r="AU472">
        <f>_xlfn.RANK.AVG(Table2[[#This Row],[Sharpe Ratio Z-Score]],Table2[Sharpe Ratio Z-Score])</f>
        <v>321</v>
      </c>
      <c r="AV472">
        <f>(Table2[[#This Row],[Rank 1Y]]+Table2[[#This Row],[Rank 6M]]+Table2[[#This Row],[Rank Sharpe]])/3</f>
        <v>449</v>
      </c>
    </row>
    <row r="473" spans="1:48" x14ac:dyDescent="0.3">
      <c r="A473" t="s">
        <v>2043</v>
      </c>
      <c r="B473" t="s">
        <v>2044</v>
      </c>
      <c r="C473" t="s">
        <v>3065</v>
      </c>
      <c r="D473" t="s">
        <v>536</v>
      </c>
      <c r="E473">
        <v>2941.7860907939998</v>
      </c>
      <c r="F473">
        <v>51.29</v>
      </c>
      <c r="G473">
        <v>-7.6464192549860801</v>
      </c>
      <c r="H473">
        <f>(Table2[[#This Row],[1Y Return vs Nifty]]-AVERAGE(Table2[1Y Return vs Nifty]))/_xlfn.STDEV.P(Table2[1Y Return vs Nifty])</f>
        <v>-0.62690504653204715</v>
      </c>
      <c r="I473">
        <v>-6.1777161214969096</v>
      </c>
      <c r="J473">
        <f>(Table2[[#This Row],[1M Return vs Nifty]]-AVERAGE(Table2[1M Return vs Nifty]))/_xlfn.STDEV.P(Table2[1M Return vs Nifty])</f>
        <v>-0.57783625842806741</v>
      </c>
      <c r="K473">
        <v>29.051183524989899</v>
      </c>
      <c r="L473">
        <f>(Table2[[#This Row],[6M Return vs Nifty]]-AVERAGE(Table2[6M Return vs Nifty]))/_xlfn.STDEV.P(Table2[6M Return vs Nifty])</f>
        <v>0.74504389829299866</v>
      </c>
      <c r="M473">
        <v>2.4178309729730798</v>
      </c>
      <c r="N473">
        <f>(Table2[[#This Row],[1W Return vs Nifty]]-AVERAGE(Table2[1W Return vs Nifty]))/_xlfn.STDEV.P(Table2[1W Return vs Nifty])</f>
        <v>0.50528232094351311</v>
      </c>
      <c r="O473">
        <v>53.51</v>
      </c>
      <c r="P473">
        <v>52.370371105301302</v>
      </c>
      <c r="Q473">
        <v>46.483502191406899</v>
      </c>
      <c r="R473">
        <v>38.466162859657899</v>
      </c>
      <c r="S473" s="1">
        <f>(Table2[[#This Row],[Close Price]]-Table2[[#This Row],[20D EMA]])/Table2[[#This Row],[20D EMA]]</f>
        <v>-4.1487572416370751E-2</v>
      </c>
      <c r="T473" s="1">
        <f>(Table2[[#This Row],[Close Price]]-Table2[[#This Row],[50D EMA]])/Table2[[#This Row],[50D EMA]]</f>
        <v>-2.0629433828700524E-2</v>
      </c>
      <c r="U473" s="1">
        <f>(Table2[[#This Row],[Close Price]]-Table2[[#This Row],[200D EMA]])/Table2[[#This Row],[200D EMA]]</f>
        <v>0.10340223051183192</v>
      </c>
      <c r="V473">
        <v>0.80348327927118202</v>
      </c>
      <c r="W473">
        <v>49.64</v>
      </c>
      <c r="X473">
        <v>51.14</v>
      </c>
      <c r="Y473">
        <v>50.45</v>
      </c>
      <c r="Z473">
        <v>53.3</v>
      </c>
      <c r="AA473">
        <v>49.2</v>
      </c>
      <c r="AB473">
        <v>57.73</v>
      </c>
      <c r="AC473" s="1">
        <f>(Table2[[#This Row],[Close Price]]/Table2[[#This Row],[Day Low]])-1</f>
        <v>3.32393231265109E-2</v>
      </c>
      <c r="AD473" s="1">
        <f>(Table2[[#This Row],[Day High]]/Table2[[#This Row],[Close Price]])-1</f>
        <v>-2.924546695262209E-3</v>
      </c>
      <c r="AE473" s="1">
        <f>(Table2[[#This Row],[Close Price]]/Table2[[#This Row],[Current Week Low]])-1</f>
        <v>1.6650148662041619E-2</v>
      </c>
      <c r="AF473" s="1">
        <f>(Table2[[#This Row],[Current Week High]]/Table2[[#This Row],[Close Price]])-1</f>
        <v>3.9188925716513889E-2</v>
      </c>
      <c r="AG473" s="1">
        <f>(Table2[[#This Row],[Close Price]]/Table2[[#This Row],[Current Month Low]])-1</f>
        <v>4.2479674796747968E-2</v>
      </c>
      <c r="AH473" s="1">
        <f>(Table2[[#This Row],[Current Month High]]/Table2[[#This Row],[Close Price]])-1</f>
        <v>0.12556053811659185</v>
      </c>
      <c r="AI473">
        <v>18.500190331176199</v>
      </c>
      <c r="AJ473">
        <v>58.0150375939849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0.08</v>
      </c>
      <c r="AM473" t="s">
        <v>3111</v>
      </c>
      <c r="AN473">
        <v>-11.51</v>
      </c>
      <c r="AO473" t="s">
        <v>3110</v>
      </c>
      <c r="AP473">
        <v>-5.7210939081179003E-2</v>
      </c>
      <c r="AQ473">
        <f>(Table2[[#This Row],[Sharpe Ratio]]-AVERAGE(Table2[Sharpe Ratio]))/_xlfn.STDEV.P(Table2[Sharpe Ratio])</f>
        <v>-1.3714096172404358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-1.3258247029640386</v>
      </c>
      <c r="AS473">
        <f>_xlfn.RANK.AVG(Table2[[#This Row],[1Y Return vs Nifty Z-Score]],Table2[1Y Return vs Nifty Z-Score])</f>
        <v>548</v>
      </c>
      <c r="AT473">
        <f>_xlfn.RANK.AVG(Table2[[#This Row],[6M Return vs Nifty Z-Score]],Table2[6M Return vs Nifty Z-Score])</f>
        <v>138</v>
      </c>
      <c r="AU473">
        <f>_xlfn.RANK.AVG(Table2[[#This Row],[Sharpe Ratio Z-Score]],Table2[Sharpe Ratio Z-Score])</f>
        <v>666</v>
      </c>
      <c r="AV473">
        <f>(Table2[[#This Row],[Rank 1Y]]+Table2[[#This Row],[Rank 6M]]+Table2[[#This Row],[Rank Sharpe]])/3</f>
        <v>450.66666666666669</v>
      </c>
    </row>
    <row r="474" spans="1:48" x14ac:dyDescent="0.3">
      <c r="A474" t="s">
        <v>1278</v>
      </c>
      <c r="B474" t="s">
        <v>1279</v>
      </c>
      <c r="C474" t="s">
        <v>3064</v>
      </c>
      <c r="D474" t="s">
        <v>295</v>
      </c>
      <c r="E474">
        <v>8643.0424240899993</v>
      </c>
      <c r="F474">
        <v>733.45</v>
      </c>
      <c r="G474">
        <v>8.6659482161658392</v>
      </c>
      <c r="H474">
        <f>(Table2[[#This Row],[1Y Return vs Nifty]]-AVERAGE(Table2[1Y Return vs Nifty]))/_xlfn.STDEV.P(Table2[1Y Return vs Nifty])</f>
        <v>-0.38073089698226742</v>
      </c>
      <c r="I474">
        <v>-7.5672595471059898</v>
      </c>
      <c r="J474">
        <f>(Table2[[#This Row],[1M Return vs Nifty]]-AVERAGE(Table2[1M Return vs Nifty]))/_xlfn.STDEV.P(Table2[1M Return vs Nifty])</f>
        <v>-0.70924209792345927</v>
      </c>
      <c r="K474">
        <v>-24.117124064327299</v>
      </c>
      <c r="L474">
        <f>(Table2[[#This Row],[6M Return vs Nifty]]-AVERAGE(Table2[6M Return vs Nifty]))/_xlfn.STDEV.P(Table2[6M Return vs Nifty])</f>
        <v>-1.0338253995794064</v>
      </c>
      <c r="M474">
        <v>-3.32837343551591</v>
      </c>
      <c r="N474">
        <f>(Table2[[#This Row],[1W Return vs Nifty]]-AVERAGE(Table2[1W Return vs Nifty]))/_xlfn.STDEV.P(Table2[1W Return vs Nifty])</f>
        <v>-0.5837299577781897</v>
      </c>
      <c r="O474">
        <v>785.38</v>
      </c>
      <c r="P474">
        <v>775.86640938098901</v>
      </c>
      <c r="Q474">
        <v>711.16851850208002</v>
      </c>
      <c r="R474">
        <v>29.912113597815001</v>
      </c>
      <c r="S474" s="1">
        <f>(Table2[[#This Row],[Close Price]]-Table2[[#This Row],[20D EMA]])/Table2[[#This Row],[20D EMA]]</f>
        <v>-6.6120858692607337E-2</v>
      </c>
      <c r="T474" s="1">
        <f>(Table2[[#This Row],[Close Price]]-Table2[[#This Row],[50D EMA]])/Table2[[#This Row],[50D EMA]]</f>
        <v>-5.466973291810652E-2</v>
      </c>
      <c r="U474" s="1">
        <f>(Table2[[#This Row],[Close Price]]-Table2[[#This Row],[200D EMA]])/Table2[[#This Row],[200D EMA]]</f>
        <v>3.133080404747255E-2</v>
      </c>
      <c r="V474">
        <v>0.81083749377695002</v>
      </c>
      <c r="W474">
        <v>720.35</v>
      </c>
      <c r="X474">
        <v>739.5</v>
      </c>
      <c r="Y474">
        <v>729</v>
      </c>
      <c r="Z474">
        <v>825.35</v>
      </c>
      <c r="AA474">
        <v>729</v>
      </c>
      <c r="AB474">
        <v>836.95</v>
      </c>
      <c r="AC474" s="1">
        <f>(Table2[[#This Row],[Close Price]]/Table2[[#This Row],[Day Low]])-1</f>
        <v>1.8185604220170681E-2</v>
      </c>
      <c r="AD474" s="1">
        <f>(Table2[[#This Row],[Day High]]/Table2[[#This Row],[Close Price]])-1</f>
        <v>8.2486877087735166E-3</v>
      </c>
      <c r="AE474" s="1">
        <f>(Table2[[#This Row],[Close Price]]/Table2[[#This Row],[Current Week Low]])-1</f>
        <v>6.104252400548793E-3</v>
      </c>
      <c r="AF474" s="1">
        <f>(Table2[[#This Row],[Current Week High]]/Table2[[#This Row],[Close Price]])-1</f>
        <v>0.12529824800599898</v>
      </c>
      <c r="AG474" s="1">
        <f>(Table2[[#This Row],[Close Price]]/Table2[[#This Row],[Current Month Low]])-1</f>
        <v>6.104252400548793E-3</v>
      </c>
      <c r="AH474" s="1">
        <f>(Table2[[#This Row],[Current Month High]]/Table2[[#This Row],[Close Price]])-1</f>
        <v>0.14111391369554838</v>
      </c>
      <c r="AI474">
        <v>20.815310001310799</v>
      </c>
      <c r="AJ474">
        <v>44.474955023198497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-0.11</v>
      </c>
      <c r="AM474" t="s">
        <v>3110</v>
      </c>
      <c r="AN474">
        <v>-9.67</v>
      </c>
      <c r="AO474" t="s">
        <v>3110</v>
      </c>
      <c r="AP474">
        <v>8.5533575726436994E-2</v>
      </c>
      <c r="AQ474">
        <f>(Table2[[#This Row],[Sharpe Ratio]]-AVERAGE(Table2[Sharpe Ratio]))/_xlfn.STDEV.P(Table2[Sharpe Ratio])</f>
        <v>0.25511345193639151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-2.4524149003269313</v>
      </c>
      <c r="AS474">
        <f>_xlfn.RANK.AVG(Table2[[#This Row],[1Y Return vs Nifty Z-Score]],Table2[1Y Return vs Nifty Z-Score])</f>
        <v>419</v>
      </c>
      <c r="AT474">
        <f>_xlfn.RANK.AVG(Table2[[#This Row],[6M Return vs Nifty Z-Score]],Table2[6M Return vs Nifty Z-Score])</f>
        <v>659</v>
      </c>
      <c r="AU474">
        <f>_xlfn.RANK.AVG(Table2[[#This Row],[Sharpe Ratio Z-Score]],Table2[Sharpe Ratio Z-Score])</f>
        <v>276</v>
      </c>
      <c r="AV474">
        <f>(Table2[[#This Row],[Rank 1Y]]+Table2[[#This Row],[Rank 6M]]+Table2[[#This Row],[Rank Sharpe]])/3</f>
        <v>451.33333333333331</v>
      </c>
    </row>
    <row r="475" spans="1:48" x14ac:dyDescent="0.3">
      <c r="A475" t="s">
        <v>1402</v>
      </c>
      <c r="B475" t="s">
        <v>1403</v>
      </c>
      <c r="C475" t="s">
        <v>3077</v>
      </c>
      <c r="D475" t="s">
        <v>1404</v>
      </c>
      <c r="E475">
        <v>7555.6861369600001</v>
      </c>
      <c r="F475">
        <v>283.39999999999998</v>
      </c>
      <c r="G475">
        <v>-1.0951189517294799</v>
      </c>
      <c r="H475">
        <f>(Table2[[#This Row],[1Y Return vs Nifty]]-AVERAGE(Table2[1Y Return vs Nifty]))/_xlfn.STDEV.P(Table2[1Y Return vs Nifty])</f>
        <v>-0.52803768203381962</v>
      </c>
      <c r="I475">
        <v>-2.9462863516189901</v>
      </c>
      <c r="J475">
        <f>(Table2[[#This Row],[1M Return vs Nifty]]-AVERAGE(Table2[1M Return vs Nifty]))/_xlfn.STDEV.P(Table2[1M Return vs Nifty])</f>
        <v>-0.27224757810662947</v>
      </c>
      <c r="K475">
        <v>-14.6224865863957</v>
      </c>
      <c r="L475">
        <f>(Table2[[#This Row],[6M Return vs Nifty]]-AVERAGE(Table2[6M Return vs Nifty]))/_xlfn.STDEV.P(Table2[6M Return vs Nifty])</f>
        <v>-0.71616023644536764</v>
      </c>
      <c r="M475">
        <v>0.34427654752093101</v>
      </c>
      <c r="N475">
        <f>(Table2[[#This Row],[1W Return vs Nifty]]-AVERAGE(Table2[1W Return vs Nifty]))/_xlfn.STDEV.P(Table2[1W Return vs Nifty])</f>
        <v>0.11230531048785683</v>
      </c>
      <c r="O475">
        <v>282.18</v>
      </c>
      <c r="P475">
        <v>291.61780060441299</v>
      </c>
      <c r="Q475">
        <v>286.809123212712</v>
      </c>
      <c r="R475">
        <v>56.281235355067103</v>
      </c>
      <c r="S475" s="1">
        <f>(Table2[[#This Row],[Close Price]]-Table2[[#This Row],[20D EMA]])/Table2[[#This Row],[20D EMA]]</f>
        <v>4.323481465730989E-3</v>
      </c>
      <c r="T475" s="1">
        <f>(Table2[[#This Row],[Close Price]]-Table2[[#This Row],[50D EMA]])/Table2[[#This Row],[50D EMA]]</f>
        <v>-2.81800376636153E-2</v>
      </c>
      <c r="U475" s="1">
        <f>(Table2[[#This Row],[Close Price]]-Table2[[#This Row],[200D EMA]])/Table2[[#This Row],[200D EMA]]</f>
        <v>-1.1886383440402772E-2</v>
      </c>
      <c r="V475">
        <v>0.74523519981543196</v>
      </c>
      <c r="W475">
        <v>271.64999999999998</v>
      </c>
      <c r="X475">
        <v>299</v>
      </c>
      <c r="Y475">
        <v>271.55</v>
      </c>
      <c r="Z475">
        <v>302.14999999999998</v>
      </c>
      <c r="AA475">
        <v>264.25</v>
      </c>
      <c r="AB475">
        <v>302.14999999999998</v>
      </c>
      <c r="AC475" s="1">
        <f>(Table2[[#This Row],[Close Price]]/Table2[[#This Row],[Day Low]])-1</f>
        <v>4.325418737345843E-2</v>
      </c>
      <c r="AD475" s="1">
        <f>(Table2[[#This Row],[Day High]]/Table2[[#This Row],[Close Price]])-1</f>
        <v>5.5045871559633142E-2</v>
      </c>
      <c r="AE475" s="1">
        <f>(Table2[[#This Row],[Close Price]]/Table2[[#This Row],[Current Week Low]])-1</f>
        <v>4.3638372307125639E-2</v>
      </c>
      <c r="AF475" s="1">
        <f>(Table2[[#This Row],[Current Week High]]/Table2[[#This Row],[Close Price]])-1</f>
        <v>6.6160903316866637E-2</v>
      </c>
      <c r="AG475" s="1">
        <f>(Table2[[#This Row],[Close Price]]/Table2[[#This Row],[Current Month Low]])-1</f>
        <v>7.2469252601702783E-2</v>
      </c>
      <c r="AH475" s="1">
        <f>(Table2[[#This Row],[Current Month High]]/Table2[[#This Row],[Close Price]])-1</f>
        <v>6.6160903316866637E-2</v>
      </c>
      <c r="AI475">
        <v>31.5372139124166</v>
      </c>
      <c r="AJ475">
        <v>25.457834049287801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-0.16</v>
      </c>
      <c r="AM475" t="s">
        <v>3110</v>
      </c>
      <c r="AN475">
        <v>-2.46</v>
      </c>
      <c r="AO475" t="s">
        <v>3110</v>
      </c>
      <c r="AP475">
        <v>7.5173763723639001E-2</v>
      </c>
      <c r="AQ475">
        <f>(Table2[[#This Row],[Sharpe Ratio]]-AVERAGE(Table2[Sharpe Ratio]))/_xlfn.STDEV.P(Table2[Sharpe Ratio])</f>
        <v>0.13706707209758537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497</v>
      </c>
      <c r="AT475">
        <f>_xlfn.RANK.AVG(Table2[[#This Row],[6M Return vs Nifty Z-Score]],Table2[6M Return vs Nifty Z-Score])</f>
        <v>551</v>
      </c>
      <c r="AU475">
        <f>_xlfn.RANK.AVG(Table2[[#This Row],[Sharpe Ratio Z-Score]],Table2[Sharpe Ratio Z-Score])</f>
        <v>306</v>
      </c>
      <c r="AV475">
        <f>(Table2[[#This Row],[Rank 1Y]]+Table2[[#This Row],[Rank 6M]]+Table2[[#This Row],[Rank Sharpe]])/3</f>
        <v>451.33333333333331</v>
      </c>
    </row>
    <row r="476" spans="1:48" x14ac:dyDescent="0.3">
      <c r="A476" t="s">
        <v>849</v>
      </c>
      <c r="B476" t="s">
        <v>850</v>
      </c>
      <c r="C476" t="s">
        <v>3066</v>
      </c>
      <c r="D476" t="s">
        <v>27</v>
      </c>
      <c r="E476">
        <v>17662.772013444999</v>
      </c>
      <c r="F476">
        <v>90.35</v>
      </c>
      <c r="G476">
        <v>-6.6435898507336804</v>
      </c>
      <c r="H476">
        <f>(Table2[[#This Row],[1Y Return vs Nifty]]-AVERAGE(Table2[1Y Return vs Nifty]))/_xlfn.STDEV.P(Table2[1Y Return vs Nifty])</f>
        <v>-0.61177108905028177</v>
      </c>
      <c r="I476">
        <v>18.784426724754798</v>
      </c>
      <c r="J476">
        <f>(Table2[[#This Row],[1M Return vs Nifty]]-AVERAGE(Table2[1M Return vs Nifty]))/_xlfn.STDEV.P(Table2[1M Return vs Nifty])</f>
        <v>1.7827746270343965</v>
      </c>
      <c r="K476">
        <v>-13.402707695000201</v>
      </c>
      <c r="L476">
        <f>(Table2[[#This Row],[6M Return vs Nifty]]-AVERAGE(Table2[6M Return vs Nifty]))/_xlfn.STDEV.P(Table2[6M Return vs Nifty])</f>
        <v>-0.67534969876836504</v>
      </c>
      <c r="M476">
        <v>-4.5171454724928504</v>
      </c>
      <c r="N476">
        <f>(Table2[[#This Row],[1W Return vs Nifty]]-AVERAGE(Table2[1W Return vs Nifty]))/_xlfn.STDEV.P(Table2[1W Return vs Nifty])</f>
        <v>-0.80902430041528373</v>
      </c>
      <c r="O476">
        <v>92.14</v>
      </c>
      <c r="P476">
        <v>87.297421197163601</v>
      </c>
      <c r="Q476">
        <v>84.651808427296601</v>
      </c>
      <c r="R476">
        <v>41.979948201314102</v>
      </c>
      <c r="S476" s="1">
        <f>(Table2[[#This Row],[Close Price]]-Table2[[#This Row],[20D EMA]])/Table2[[#This Row],[20D EMA]]</f>
        <v>-1.9426958975472176E-2</v>
      </c>
      <c r="T476" s="1">
        <f>(Table2[[#This Row],[Close Price]]-Table2[[#This Row],[50D EMA]])/Table2[[#This Row],[50D EMA]]</f>
        <v>3.4967571332285535E-2</v>
      </c>
      <c r="U476" s="1">
        <f>(Table2[[#This Row],[Close Price]]-Table2[[#This Row],[200D EMA]])/Table2[[#This Row],[200D EMA]]</f>
        <v>6.7313288145489508E-2</v>
      </c>
      <c r="V476">
        <v>0.68556899454890297</v>
      </c>
      <c r="W476">
        <v>87.03</v>
      </c>
      <c r="X476">
        <v>90.98</v>
      </c>
      <c r="Y476">
        <v>90</v>
      </c>
      <c r="Z476">
        <v>93.9</v>
      </c>
      <c r="AA476">
        <v>89</v>
      </c>
      <c r="AB476">
        <v>99.95</v>
      </c>
      <c r="AC476" s="1">
        <f>(Table2[[#This Row],[Close Price]]/Table2[[#This Row],[Day Low]])-1</f>
        <v>3.8147765138457856E-2</v>
      </c>
      <c r="AD476" s="1">
        <f>(Table2[[#This Row],[Day High]]/Table2[[#This Row],[Close Price]])-1</f>
        <v>6.9728832318760592E-3</v>
      </c>
      <c r="AE476" s="1">
        <f>(Table2[[#This Row],[Close Price]]/Table2[[#This Row],[Current Week Low]])-1</f>
        <v>3.8888888888888307E-3</v>
      </c>
      <c r="AF476" s="1">
        <f>(Table2[[#This Row],[Current Week High]]/Table2[[#This Row],[Close Price]])-1</f>
        <v>3.9291643608190485E-2</v>
      </c>
      <c r="AG476" s="1">
        <f>(Table2[[#This Row],[Close Price]]/Table2[[#This Row],[Current Month Low]])-1</f>
        <v>1.5168539325842723E-2</v>
      </c>
      <c r="AH476" s="1">
        <f>(Table2[[#This Row],[Current Month High]]/Table2[[#This Row],[Close Price]])-1</f>
        <v>0.10625345877144454</v>
      </c>
      <c r="AI476">
        <v>22.068814376506602</v>
      </c>
      <c r="AJ476">
        <v>40.292083013066801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0.1</v>
      </c>
      <c r="AM476" t="s">
        <v>3111</v>
      </c>
      <c r="AN476">
        <v>-11.72</v>
      </c>
      <c r="AO476" t="s">
        <v>3110</v>
      </c>
      <c r="AP476">
        <v>8.2715993328474999E-2</v>
      </c>
      <c r="AQ476">
        <f>(Table2[[#This Row],[Sharpe Ratio]]-AVERAGE(Table2[Sharpe Ratio]))/_xlfn.STDEV.P(Table2[Sharpe Ratio])</f>
        <v>0.22300810080771027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-9.036236039182366E-2</v>
      </c>
      <c r="AS476">
        <f>_xlfn.RANK.AVG(Table2[[#This Row],[1Y Return vs Nifty Z-Score]],Table2[1Y Return vs Nifty Z-Score])</f>
        <v>534</v>
      </c>
      <c r="AT476">
        <f>_xlfn.RANK.AVG(Table2[[#This Row],[6M Return vs Nifty Z-Score]],Table2[6M Return vs Nifty Z-Score])</f>
        <v>538</v>
      </c>
      <c r="AU476">
        <f>_xlfn.RANK.AVG(Table2[[#This Row],[Sharpe Ratio Z-Score]],Table2[Sharpe Ratio Z-Score])</f>
        <v>286</v>
      </c>
      <c r="AV476">
        <f>(Table2[[#This Row],[Rank 1Y]]+Table2[[#This Row],[Rank 6M]]+Table2[[#This Row],[Rank Sharpe]])/3</f>
        <v>452.66666666666669</v>
      </c>
    </row>
    <row r="477" spans="1:48" x14ac:dyDescent="0.3">
      <c r="A477" t="s">
        <v>1054</v>
      </c>
      <c r="B477" t="s">
        <v>1055</v>
      </c>
      <c r="C477" t="s">
        <v>3069</v>
      </c>
      <c r="D477" t="s">
        <v>286</v>
      </c>
      <c r="E477">
        <v>12211.376590185</v>
      </c>
      <c r="F477">
        <v>1202.55</v>
      </c>
      <c r="G477">
        <v>-10.5884739352399</v>
      </c>
      <c r="H477">
        <f>(Table2[[#This Row],[1Y Return vs Nifty]]-AVERAGE(Table2[1Y Return vs Nifty]))/_xlfn.STDEV.P(Table2[1Y Return vs Nifty])</f>
        <v>-0.67130435338442573</v>
      </c>
      <c r="I477">
        <v>1.42492715652041</v>
      </c>
      <c r="J477">
        <f>(Table2[[#This Row],[1M Return vs Nifty]]-AVERAGE(Table2[1M Return vs Nifty]))/_xlfn.STDEV.P(Table2[1M Return vs Nifty])</f>
        <v>0.14112775803939709</v>
      </c>
      <c r="K477">
        <v>-18.375394880153301</v>
      </c>
      <c r="L477">
        <f>(Table2[[#This Row],[6M Return vs Nifty]]-AVERAGE(Table2[6M Return vs Nifty]))/_xlfn.STDEV.P(Table2[6M Return vs Nifty])</f>
        <v>-0.84172250547718208</v>
      </c>
      <c r="M477">
        <v>5.3337040291564799</v>
      </c>
      <c r="N477">
        <f>(Table2[[#This Row],[1W Return vs Nifty]]-AVERAGE(Table2[1W Return vs Nifty]))/_xlfn.STDEV.P(Table2[1W Return vs Nifty])</f>
        <v>1.0578943297830146</v>
      </c>
      <c r="O477">
        <v>1201.47</v>
      </c>
      <c r="P477">
        <v>1230.2812800286799</v>
      </c>
      <c r="Q477">
        <v>1203.1321482968201</v>
      </c>
      <c r="R477">
        <v>51.094788699905699</v>
      </c>
      <c r="S477" s="1">
        <f>(Table2[[#This Row],[Close Price]]-Table2[[#This Row],[20D EMA]])/Table2[[#This Row],[20D EMA]]</f>
        <v>8.988988489100246E-4</v>
      </c>
      <c r="T477" s="1">
        <f>(Table2[[#This Row],[Close Price]]-Table2[[#This Row],[50D EMA]])/Table2[[#This Row],[50D EMA]]</f>
        <v>-2.2540601469635883E-2</v>
      </c>
      <c r="U477" s="1">
        <f>(Table2[[#This Row],[Close Price]]-Table2[[#This Row],[200D EMA]])/Table2[[#This Row],[200D EMA]]</f>
        <v>-4.8386064460521027E-4</v>
      </c>
      <c r="V477">
        <v>0.83307815007536801</v>
      </c>
      <c r="W477">
        <v>1182.55</v>
      </c>
      <c r="X477">
        <v>1221.75</v>
      </c>
      <c r="Y477">
        <v>1195.3499999999999</v>
      </c>
      <c r="Z477">
        <v>1244.9000000000001</v>
      </c>
      <c r="AA477">
        <v>1143</v>
      </c>
      <c r="AB477">
        <v>1244.9000000000001</v>
      </c>
      <c r="AC477" s="1">
        <f>(Table2[[#This Row],[Close Price]]/Table2[[#This Row],[Day Low]])-1</f>
        <v>1.6912604118219043E-2</v>
      </c>
      <c r="AD477" s="1">
        <f>(Table2[[#This Row],[Day High]]/Table2[[#This Row],[Close Price]])-1</f>
        <v>1.5966072096794459E-2</v>
      </c>
      <c r="AE477" s="1">
        <f>(Table2[[#This Row],[Close Price]]/Table2[[#This Row],[Current Week Low]])-1</f>
        <v>6.02334044422137E-3</v>
      </c>
      <c r="AF477" s="1">
        <f>(Table2[[#This Row],[Current Week High]]/Table2[[#This Row],[Close Price]])-1</f>
        <v>3.5216830901002139E-2</v>
      </c>
      <c r="AG477" s="1">
        <f>(Table2[[#This Row],[Close Price]]/Table2[[#This Row],[Current Month Low]])-1</f>
        <v>5.2099737532808277E-2</v>
      </c>
      <c r="AH477" s="1">
        <f>(Table2[[#This Row],[Current Month High]]/Table2[[#This Row],[Close Price]])-1</f>
        <v>3.5216830901002139E-2</v>
      </c>
      <c r="AI477">
        <v>32.849949647532704</v>
      </c>
      <c r="AJ477">
        <v>25.006294375346101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-0.17</v>
      </c>
      <c r="AM477" t="s">
        <v>3110</v>
      </c>
      <c r="AN477">
        <v>2.81</v>
      </c>
      <c r="AO477" t="s">
        <v>3111</v>
      </c>
      <c r="AP477">
        <v>0.11731261111397299</v>
      </c>
      <c r="AQ477">
        <f>(Table2[[#This Row],[Sharpe Ratio]]-AVERAGE(Table2[Sharpe Ratio]))/_xlfn.STDEV.P(Table2[Sharpe Ratio])</f>
        <v>0.61722427800686008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564</v>
      </c>
      <c r="AT477">
        <f>_xlfn.RANK.AVG(Table2[[#This Row],[6M Return vs Nifty Z-Score]],Table2[6M Return vs Nifty Z-Score])</f>
        <v>602</v>
      </c>
      <c r="AU477">
        <f>_xlfn.RANK.AVG(Table2[[#This Row],[Sharpe Ratio Z-Score]],Table2[Sharpe Ratio Z-Score])</f>
        <v>193</v>
      </c>
      <c r="AV477">
        <f>(Table2[[#This Row],[Rank 1Y]]+Table2[[#This Row],[Rank 6M]]+Table2[[#This Row],[Rank Sharpe]])/3</f>
        <v>453</v>
      </c>
    </row>
    <row r="478" spans="1:48" x14ac:dyDescent="0.3">
      <c r="A478" t="s">
        <v>187</v>
      </c>
      <c r="B478" t="s">
        <v>188</v>
      </c>
      <c r="C478" t="s">
        <v>3067</v>
      </c>
      <c r="D478" t="s">
        <v>119</v>
      </c>
      <c r="E478">
        <v>136488.0199284</v>
      </c>
      <c r="F478">
        <v>5666.5</v>
      </c>
      <c r="G478">
        <v>0.15507226990445799</v>
      </c>
      <c r="H478">
        <f>(Table2[[#This Row],[1Y Return vs Nifty]]-AVERAGE(Table2[1Y Return vs Nifty]))/_xlfn.STDEV.P(Table2[1Y Return vs Nifty])</f>
        <v>-0.50917072349425685</v>
      </c>
      <c r="I478">
        <v>-2.3274296562438699</v>
      </c>
      <c r="J478">
        <f>(Table2[[#This Row],[1M Return vs Nifty]]-AVERAGE(Table2[1M Return vs Nifty]))/_xlfn.STDEV.P(Table2[1M Return vs Nifty])</f>
        <v>-0.2137237622370636</v>
      </c>
      <c r="K478">
        <v>1.1146954810323699</v>
      </c>
      <c r="L478">
        <f>(Table2[[#This Row],[6M Return vs Nifty]]-AVERAGE(Table2[6M Return vs Nifty]))/_xlfn.STDEV.P(Table2[6M Return vs Nifty])</f>
        <v>-0.18963623588830025</v>
      </c>
      <c r="M478">
        <v>-2.3391766055419301</v>
      </c>
      <c r="N478">
        <f>(Table2[[#This Row],[1W Return vs Nifty]]-AVERAGE(Table2[1W Return vs Nifty]))/_xlfn.STDEV.P(Table2[1W Return vs Nifty])</f>
        <v>-0.39625881729408019</v>
      </c>
      <c r="O478">
        <v>5741.09</v>
      </c>
      <c r="P478">
        <v>5598.2390812862504</v>
      </c>
      <c r="Q478">
        <v>5161.6913392881497</v>
      </c>
      <c r="R478">
        <v>37.304210494353903</v>
      </c>
      <c r="S478" s="1">
        <f>(Table2[[#This Row],[Close Price]]-Table2[[#This Row],[20D EMA]])/Table2[[#This Row],[20D EMA]]</f>
        <v>-1.2992306339040173E-2</v>
      </c>
      <c r="T478" s="1">
        <f>(Table2[[#This Row],[Close Price]]-Table2[[#This Row],[50D EMA]])/Table2[[#This Row],[50D EMA]]</f>
        <v>1.2193283945648484E-2</v>
      </c>
      <c r="U478" s="1">
        <f>(Table2[[#This Row],[Close Price]]-Table2[[#This Row],[200D EMA]])/Table2[[#This Row],[200D EMA]]</f>
        <v>9.7799079319118798E-2</v>
      </c>
      <c r="V478">
        <v>1.23160405928682</v>
      </c>
      <c r="W478">
        <v>5594.15</v>
      </c>
      <c r="X478">
        <v>5695.2</v>
      </c>
      <c r="Y478">
        <v>5617.05</v>
      </c>
      <c r="Z478">
        <v>5774.5</v>
      </c>
      <c r="AA478">
        <v>5617.05</v>
      </c>
      <c r="AB478">
        <v>5924.8</v>
      </c>
      <c r="AC478" s="1">
        <f>(Table2[[#This Row],[Close Price]]/Table2[[#This Row],[Day Low]])-1</f>
        <v>1.2933153383445362E-2</v>
      </c>
      <c r="AD478" s="1">
        <f>(Table2[[#This Row],[Day High]]/Table2[[#This Row],[Close Price]])-1</f>
        <v>5.0648548486720291E-3</v>
      </c>
      <c r="AE478" s="1">
        <f>(Table2[[#This Row],[Close Price]]/Table2[[#This Row],[Current Week Low]])-1</f>
        <v>8.8035534666772719E-3</v>
      </c>
      <c r="AF478" s="1">
        <f>(Table2[[#This Row],[Current Week High]]/Table2[[#This Row],[Close Price]])-1</f>
        <v>1.9059384099532339E-2</v>
      </c>
      <c r="AG478" s="1">
        <f>(Table2[[#This Row],[Close Price]]/Table2[[#This Row],[Current Month Low]])-1</f>
        <v>8.8035534666772719E-3</v>
      </c>
      <c r="AH478" s="1">
        <f>(Table2[[#This Row],[Current Month High]]/Table2[[#This Row],[Close Price]])-1</f>
        <v>4.5583693638048262E-2</v>
      </c>
      <c r="AI478">
        <v>6.3631935526723602</v>
      </c>
      <c r="AJ478">
        <v>29.8560158244589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-0.03</v>
      </c>
      <c r="AM478" t="s">
        <v>3110</v>
      </c>
      <c r="AN478">
        <v>-3.51</v>
      </c>
      <c r="AO478" t="s">
        <v>3110</v>
      </c>
      <c r="AP478">
        <v>9.4661550642120007E-3</v>
      </c>
      <c r="AQ478">
        <f>(Table2[[#This Row],[Sharpe Ratio]]-AVERAGE(Table2[Sharpe Ratio]))/_xlfn.STDEV.P(Table2[Sharpe Ratio])</f>
        <v>-0.61164780110816852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-1.9204373400218693</v>
      </c>
      <c r="AS478">
        <f>_xlfn.RANK.AVG(Table2[[#This Row],[1Y Return vs Nifty Z-Score]],Table2[1Y Return vs Nifty Z-Score])</f>
        <v>488</v>
      </c>
      <c r="AT478">
        <f>_xlfn.RANK.AVG(Table2[[#This Row],[6M Return vs Nifty Z-Score]],Table2[6M Return vs Nifty Z-Score])</f>
        <v>371</v>
      </c>
      <c r="AU478">
        <f>_xlfn.RANK.AVG(Table2[[#This Row],[Sharpe Ratio Z-Score]],Table2[Sharpe Ratio Z-Score])</f>
        <v>500</v>
      </c>
      <c r="AV478">
        <f>(Table2[[#This Row],[Rank 1Y]]+Table2[[#This Row],[Rank 6M]]+Table2[[#This Row],[Rank Sharpe]])/3</f>
        <v>453</v>
      </c>
    </row>
    <row r="479" spans="1:48" x14ac:dyDescent="0.3">
      <c r="A479" t="s">
        <v>426</v>
      </c>
      <c r="B479" t="s">
        <v>427</v>
      </c>
      <c r="C479" t="s">
        <v>3072</v>
      </c>
      <c r="D479" t="s">
        <v>133</v>
      </c>
      <c r="E479">
        <v>52928.551053246003</v>
      </c>
      <c r="F479">
        <v>128.13999999999999</v>
      </c>
      <c r="G479">
        <v>25.8883189756455</v>
      </c>
      <c r="H479">
        <f>(Table2[[#This Row],[1Y Return vs Nifty]]-AVERAGE(Table2[1Y Return vs Nifty]))/_xlfn.STDEV.P(Table2[1Y Return vs Nifty])</f>
        <v>-0.12082365283492184</v>
      </c>
      <c r="I479">
        <v>-12.113577063965799</v>
      </c>
      <c r="J479">
        <f>(Table2[[#This Row],[1M Return vs Nifty]]-AVERAGE(Table2[1M Return vs Nifty]))/_xlfn.STDEV.P(Table2[1M Return vs Nifty])</f>
        <v>-1.13917660655798</v>
      </c>
      <c r="K479">
        <v>-3.9024610789522298</v>
      </c>
      <c r="L479">
        <f>(Table2[[#This Row],[6M Return vs Nifty]]-AVERAGE(Table2[6M Return vs Nifty]))/_xlfn.STDEV.P(Table2[6M Return vs Nifty])</f>
        <v>-0.35749686888254956</v>
      </c>
      <c r="M479">
        <v>-6.9379172561851901</v>
      </c>
      <c r="N479">
        <f>(Table2[[#This Row],[1W Return vs Nifty]]-AVERAGE(Table2[1W Return vs Nifty]))/_xlfn.STDEV.P(Table2[1W Return vs Nifty])</f>
        <v>-1.2678054381919712</v>
      </c>
      <c r="O479">
        <v>141.01</v>
      </c>
      <c r="P479">
        <v>146.767123275898</v>
      </c>
      <c r="Q479">
        <v>133.71295213983601</v>
      </c>
      <c r="R479">
        <v>30.1442899777714</v>
      </c>
      <c r="S479" s="1">
        <f>(Table2[[#This Row],[Close Price]]-Table2[[#This Row],[20D EMA]])/Table2[[#This Row],[20D EMA]]</f>
        <v>-9.1270122686334346E-2</v>
      </c>
      <c r="T479" s="1">
        <f>(Table2[[#This Row],[Close Price]]-Table2[[#This Row],[50D EMA]])/Table2[[#This Row],[50D EMA]]</f>
        <v>-0.1269161843615487</v>
      </c>
      <c r="U479" s="1">
        <f>(Table2[[#This Row],[Close Price]]-Table2[[#This Row],[200D EMA]])/Table2[[#This Row],[200D EMA]]</f>
        <v>-4.1678476547342004E-2</v>
      </c>
      <c r="V479">
        <v>0.98256110544502895</v>
      </c>
      <c r="W479">
        <v>125.27</v>
      </c>
      <c r="X479">
        <v>129.5</v>
      </c>
      <c r="Y479">
        <v>127.1</v>
      </c>
      <c r="Z479">
        <v>132.94999999999999</v>
      </c>
      <c r="AA479">
        <v>127.1</v>
      </c>
      <c r="AB479">
        <v>156.35</v>
      </c>
      <c r="AC479" s="1">
        <f>(Table2[[#This Row],[Close Price]]/Table2[[#This Row],[Day Low]])-1</f>
        <v>2.2910513291290791E-2</v>
      </c>
      <c r="AD479" s="1">
        <f>(Table2[[#This Row],[Day High]]/Table2[[#This Row],[Close Price]])-1</f>
        <v>1.0613391602934508E-2</v>
      </c>
      <c r="AE479" s="1">
        <f>(Table2[[#This Row],[Close Price]]/Table2[[#This Row],[Current Week Low]])-1</f>
        <v>8.1825334382374937E-3</v>
      </c>
      <c r="AF479" s="1">
        <f>(Table2[[#This Row],[Current Week High]]/Table2[[#This Row],[Close Price]])-1</f>
        <v>3.7537068830966192E-2</v>
      </c>
      <c r="AG479" s="1">
        <f>(Table2[[#This Row],[Close Price]]/Table2[[#This Row],[Current Month Low]])-1</f>
        <v>8.1825334382374937E-3</v>
      </c>
      <c r="AH479" s="1">
        <f>(Table2[[#This Row],[Current Month High]]/Table2[[#This Row],[Close Price]])-1</f>
        <v>0.22014983611674732</v>
      </c>
      <c r="AI479">
        <v>33.143507972665098</v>
      </c>
      <c r="AJ479">
        <v>61.002444987775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-0.16</v>
      </c>
      <c r="AM479" t="s">
        <v>3110</v>
      </c>
      <c r="AN479">
        <v>-13.06</v>
      </c>
      <c r="AO479" t="s">
        <v>3110</v>
      </c>
      <c r="AP479">
        <v>-1.8481159143453999E-2</v>
      </c>
      <c r="AQ479">
        <f>(Table2[[#This Row],[Sharpe Ratio]]-AVERAGE(Table2[Sharpe Ratio]))/_xlfn.STDEV.P(Table2[Sharpe Ratio])</f>
        <v>-0.93009752466894191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326</v>
      </c>
      <c r="AT479">
        <f>_xlfn.RANK.AVG(Table2[[#This Row],[6M Return vs Nifty Z-Score]],Table2[6M Return vs Nifty Z-Score])</f>
        <v>429</v>
      </c>
      <c r="AU479">
        <f>_xlfn.RANK.AVG(Table2[[#This Row],[Sharpe Ratio Z-Score]],Table2[Sharpe Ratio Z-Score])</f>
        <v>606</v>
      </c>
      <c r="AV479">
        <f>(Table2[[#This Row],[Rank 1Y]]+Table2[[#This Row],[Rank 6M]]+Table2[[#This Row],[Rank Sharpe]])/3</f>
        <v>453.66666666666669</v>
      </c>
    </row>
    <row r="480" spans="1:48" x14ac:dyDescent="0.3">
      <c r="A480" t="s">
        <v>219</v>
      </c>
      <c r="B480" t="s">
        <v>220</v>
      </c>
      <c r="C480" t="s">
        <v>3067</v>
      </c>
      <c r="D480" t="s">
        <v>221</v>
      </c>
      <c r="E480">
        <v>116640.17446703999</v>
      </c>
      <c r="F480">
        <v>1178.8</v>
      </c>
      <c r="G480">
        <v>15.0110496850467</v>
      </c>
      <c r="H480">
        <f>(Table2[[#This Row],[1Y Return vs Nifty]]-AVERAGE(Table2[1Y Return vs Nifty]))/_xlfn.STDEV.P(Table2[1Y Return vs Nifty])</f>
        <v>-0.2849753323365366</v>
      </c>
      <c r="I480">
        <v>3.2655883641122898</v>
      </c>
      <c r="J480">
        <f>(Table2[[#This Row],[1M Return vs Nifty]]-AVERAGE(Table2[1M Return vs Nifty]))/_xlfn.STDEV.P(Table2[1M Return vs Nifty])</f>
        <v>0.31519474058381952</v>
      </c>
      <c r="K480">
        <v>-7.7426975296071099</v>
      </c>
      <c r="L480">
        <f>(Table2[[#This Row],[6M Return vs Nifty]]-AVERAGE(Table2[6M Return vs Nifty]))/_xlfn.STDEV.P(Table2[6M Return vs Nifty])</f>
        <v>-0.48598090436110281</v>
      </c>
      <c r="M480">
        <v>-4.2948419924976102</v>
      </c>
      <c r="N480">
        <f>(Table2[[#This Row],[1W Return vs Nifty]]-AVERAGE(Table2[1W Return vs Nifty]))/_xlfn.STDEV.P(Table2[1W Return vs Nifty])</f>
        <v>-0.76689366911373547</v>
      </c>
      <c r="O480">
        <v>1180.0899999999999</v>
      </c>
      <c r="P480">
        <v>1152.0364480783601</v>
      </c>
      <c r="Q480">
        <v>1071.2942050581801</v>
      </c>
      <c r="R480">
        <v>46.423697402419599</v>
      </c>
      <c r="S480" s="1">
        <f>(Table2[[#This Row],[Close Price]]-Table2[[#This Row],[20D EMA]])/Table2[[#This Row],[20D EMA]]</f>
        <v>-1.0931369641298237E-3</v>
      </c>
      <c r="T480" s="1">
        <f>(Table2[[#This Row],[Close Price]]-Table2[[#This Row],[50D EMA]])/Table2[[#This Row],[50D EMA]]</f>
        <v>2.3231514911079835E-2</v>
      </c>
      <c r="U480" s="1">
        <f>(Table2[[#This Row],[Close Price]]-Table2[[#This Row],[200D EMA]])/Table2[[#This Row],[200D EMA]]</f>
        <v>0.10035132686634989</v>
      </c>
      <c r="V480">
        <v>0.88555572804943194</v>
      </c>
      <c r="W480">
        <v>1158.7</v>
      </c>
      <c r="X480">
        <v>1187.0999999999999</v>
      </c>
      <c r="Y480">
        <v>1166.05</v>
      </c>
      <c r="Z480">
        <v>1184.3499999999999</v>
      </c>
      <c r="AA480">
        <v>1151</v>
      </c>
      <c r="AB480">
        <v>1220</v>
      </c>
      <c r="AC480" s="1">
        <f>(Table2[[#This Row],[Close Price]]/Table2[[#This Row],[Day Low]])-1</f>
        <v>1.7347026840424551E-2</v>
      </c>
      <c r="AD480" s="1">
        <f>(Table2[[#This Row],[Day High]]/Table2[[#This Row],[Close Price]])-1</f>
        <v>7.0410587037665895E-3</v>
      </c>
      <c r="AE480" s="1">
        <f>(Table2[[#This Row],[Close Price]]/Table2[[#This Row],[Current Week Low]])-1</f>
        <v>1.0934351014107557E-2</v>
      </c>
      <c r="AF480" s="1">
        <f>(Table2[[#This Row],[Current Week High]]/Table2[[#This Row],[Close Price]])-1</f>
        <v>4.7081778079403058E-3</v>
      </c>
      <c r="AG480" s="1">
        <f>(Table2[[#This Row],[Close Price]]/Table2[[#This Row],[Current Month Low]])-1</f>
        <v>2.4152910512597714E-2</v>
      </c>
      <c r="AH480" s="1">
        <f>(Table2[[#This Row],[Current Month High]]/Table2[[#This Row],[Close Price]])-1</f>
        <v>3.4950797421106294E-2</v>
      </c>
      <c r="AI480">
        <v>7.0567474225439799</v>
      </c>
      <c r="AJ480">
        <v>43.115322298070502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-0.02</v>
      </c>
      <c r="AM480" t="s">
        <v>3110</v>
      </c>
      <c r="AN480">
        <v>-2.87</v>
      </c>
      <c r="AO480" t="s">
        <v>3110</v>
      </c>
      <c r="AP480">
        <v>6.493682201238E-3</v>
      </c>
      <c r="AQ480">
        <f>(Table2[[#This Row],[Sharpe Ratio]]-AVERAGE(Table2[Sharpe Ratio]))/_xlfn.STDEV.P(Table2[Sharpe Ratio])</f>
        <v>-0.64551807409655904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-1.8681732393241144</v>
      </c>
      <c r="AS480">
        <f>_xlfn.RANK.AVG(Table2[[#This Row],[1Y Return vs Nifty Z-Score]],Table2[1Y Return vs Nifty Z-Score])</f>
        <v>383</v>
      </c>
      <c r="AT480">
        <f>_xlfn.RANK.AVG(Table2[[#This Row],[6M Return vs Nifty Z-Score]],Table2[6M Return vs Nifty Z-Score])</f>
        <v>475</v>
      </c>
      <c r="AU480">
        <f>_xlfn.RANK.AVG(Table2[[#This Row],[Sharpe Ratio Z-Score]],Table2[Sharpe Ratio Z-Score])</f>
        <v>506</v>
      </c>
      <c r="AV480">
        <f>(Table2[[#This Row],[Rank 1Y]]+Table2[[#This Row],[Rank 6M]]+Table2[[#This Row],[Rank Sharpe]])/3</f>
        <v>454.66666666666669</v>
      </c>
    </row>
    <row r="481" spans="1:48" x14ac:dyDescent="0.3">
      <c r="A481" t="s">
        <v>1262</v>
      </c>
      <c r="B481" t="s">
        <v>1263</v>
      </c>
      <c r="C481" t="s">
        <v>3079</v>
      </c>
      <c r="D481" t="s">
        <v>304</v>
      </c>
      <c r="E481">
        <v>8760.5678141549997</v>
      </c>
      <c r="F481">
        <v>709.95</v>
      </c>
      <c r="G481">
        <v>11.027053640375399</v>
      </c>
      <c r="H481">
        <f>(Table2[[#This Row],[1Y Return vs Nifty]]-AVERAGE(Table2[1Y Return vs Nifty]))/_xlfn.STDEV.P(Table2[1Y Return vs Nifty])</f>
        <v>-0.34509884536069396</v>
      </c>
      <c r="I481">
        <v>4.54161315947366</v>
      </c>
      <c r="J481">
        <f>(Table2[[#This Row],[1M Return vs Nifty]]-AVERAGE(Table2[1M Return vs Nifty]))/_xlfn.STDEV.P(Table2[1M Return vs Nifty])</f>
        <v>0.43586539136099722</v>
      </c>
      <c r="K481">
        <v>-3.7208058448316801</v>
      </c>
      <c r="L481">
        <f>(Table2[[#This Row],[6M Return vs Nifty]]-AVERAGE(Table2[6M Return vs Nifty]))/_xlfn.STDEV.P(Table2[6M Return vs Nifty])</f>
        <v>-0.35141917084350577</v>
      </c>
      <c r="M481">
        <v>-2.5402194089285999</v>
      </c>
      <c r="N481">
        <f>(Table2[[#This Row],[1W Return vs Nifty]]-AVERAGE(Table2[1W Return vs Nifty]))/_xlfn.STDEV.P(Table2[1W Return vs Nifty])</f>
        <v>-0.43436015617323226</v>
      </c>
      <c r="O481">
        <v>721.58</v>
      </c>
      <c r="P481">
        <v>702.45786118370097</v>
      </c>
      <c r="Q481">
        <v>655.04997395036605</v>
      </c>
      <c r="R481">
        <v>45.399418138107798</v>
      </c>
      <c r="S481" s="1">
        <f>(Table2[[#This Row],[Close Price]]-Table2[[#This Row],[20D EMA]])/Table2[[#This Row],[20D EMA]]</f>
        <v>-1.6117409019096973E-2</v>
      </c>
      <c r="T481" s="1">
        <f>(Table2[[#This Row],[Close Price]]-Table2[[#This Row],[50D EMA]])/Table2[[#This Row],[50D EMA]]</f>
        <v>1.0665606053114968E-2</v>
      </c>
      <c r="U481" s="1">
        <f>(Table2[[#This Row],[Close Price]]-Table2[[#This Row],[200D EMA]])/Table2[[#This Row],[200D EMA]]</f>
        <v>8.3810439253286406E-2</v>
      </c>
      <c r="V481">
        <v>1.3082298339526</v>
      </c>
      <c r="W481">
        <v>695.9</v>
      </c>
      <c r="X481">
        <v>714.95</v>
      </c>
      <c r="Y481">
        <v>705</v>
      </c>
      <c r="Z481">
        <v>739.9</v>
      </c>
      <c r="AA481">
        <v>674</v>
      </c>
      <c r="AB481">
        <v>806.9</v>
      </c>
      <c r="AC481" s="1">
        <f>(Table2[[#This Row],[Close Price]]/Table2[[#This Row],[Day Low]])-1</f>
        <v>2.0189682425636013E-2</v>
      </c>
      <c r="AD481" s="1">
        <f>(Table2[[#This Row],[Day High]]/Table2[[#This Row],[Close Price]])-1</f>
        <v>7.042749489400757E-3</v>
      </c>
      <c r="AE481" s="1">
        <f>(Table2[[#This Row],[Close Price]]/Table2[[#This Row],[Current Week Low]])-1</f>
        <v>7.0212765957446965E-3</v>
      </c>
      <c r="AF481" s="1">
        <f>(Table2[[#This Row],[Current Week High]]/Table2[[#This Row],[Close Price]])-1</f>
        <v>4.2186069441509932E-2</v>
      </c>
      <c r="AG481" s="1">
        <f>(Table2[[#This Row],[Close Price]]/Table2[[#This Row],[Current Month Low]])-1</f>
        <v>5.3338278931750915E-2</v>
      </c>
      <c r="AH481" s="1">
        <f>(Table2[[#This Row],[Current Month High]]/Table2[[#This Row],[Close Price]])-1</f>
        <v>0.13655891259947883</v>
      </c>
      <c r="AI481">
        <v>13.9572847231669</v>
      </c>
      <c r="AJ481">
        <v>45.853174603174601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0.14000000000000001</v>
      </c>
      <c r="AM481" t="s">
        <v>3111</v>
      </c>
      <c r="AN481">
        <v>-3.11</v>
      </c>
      <c r="AO481" t="s">
        <v>3110</v>
      </c>
      <c r="AQ481">
        <f>(Table2[[#This Row],[Sharpe Ratio]]-AVERAGE(Table2[Sharpe Ratio]))/_xlfn.STDEV.P(Table2[Sharpe Ratio])</f>
        <v>-0.71951127739723697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-1.4145240584136718</v>
      </c>
      <c r="AS481">
        <f>_xlfn.RANK.AVG(Table2[[#This Row],[1Y Return vs Nifty Z-Score]],Table2[1Y Return vs Nifty Z-Score])</f>
        <v>401</v>
      </c>
      <c r="AT481">
        <f>_xlfn.RANK.AVG(Table2[[#This Row],[6M Return vs Nifty Z-Score]],Table2[6M Return vs Nifty Z-Score])</f>
        <v>427</v>
      </c>
      <c r="AU481">
        <f>_xlfn.RANK.AVG(Table2[[#This Row],[Sharpe Ratio Z-Score]],Table2[Sharpe Ratio Z-Score])</f>
        <v>542.5</v>
      </c>
      <c r="AV481">
        <f>(Table2[[#This Row],[Rank 1Y]]+Table2[[#This Row],[Rank 6M]]+Table2[[#This Row],[Rank Sharpe]])/3</f>
        <v>456.83333333333331</v>
      </c>
    </row>
    <row r="482" spans="1:48" x14ac:dyDescent="0.3">
      <c r="A482" t="s">
        <v>1832</v>
      </c>
      <c r="B482" t="s">
        <v>1833</v>
      </c>
      <c r="C482" t="s">
        <v>3076</v>
      </c>
      <c r="D482" t="s">
        <v>521</v>
      </c>
      <c r="E482">
        <v>3877.9184560049998</v>
      </c>
      <c r="F482">
        <v>348.15</v>
      </c>
      <c r="G482">
        <v>10.5560005046821</v>
      </c>
      <c r="H482">
        <f>(Table2[[#This Row],[1Y Return vs Nifty]]-AVERAGE(Table2[1Y Return vs Nifty]))/_xlfn.STDEV.P(Table2[1Y Return vs Nifty])</f>
        <v>-0.35220762986282894</v>
      </c>
      <c r="I482">
        <v>-11.688838353139801</v>
      </c>
      <c r="J482">
        <f>(Table2[[#This Row],[1M Return vs Nifty]]-AVERAGE(Table2[1M Return vs Nifty]))/_xlfn.STDEV.P(Table2[1M Return vs Nifty])</f>
        <v>-1.0990100699577898</v>
      </c>
      <c r="K482">
        <v>-3.6326469997854298</v>
      </c>
      <c r="L482">
        <f>(Table2[[#This Row],[6M Return vs Nifty]]-AVERAGE(Table2[6M Return vs Nifty]))/_xlfn.STDEV.P(Table2[6M Return vs Nifty])</f>
        <v>-0.34846961179415636</v>
      </c>
      <c r="M482">
        <v>-1.0884095288537901</v>
      </c>
      <c r="N482">
        <f>(Table2[[#This Row],[1W Return vs Nifty]]-AVERAGE(Table2[1W Return vs Nifty]))/_xlfn.STDEV.P(Table2[1W Return vs Nifty])</f>
        <v>-0.15921526514999468</v>
      </c>
      <c r="O482">
        <v>372.25</v>
      </c>
      <c r="P482">
        <v>369.083167680923</v>
      </c>
      <c r="Q482">
        <v>331.93330255576802</v>
      </c>
      <c r="R482">
        <v>33.225505504715102</v>
      </c>
      <c r="S482" s="1">
        <f>(Table2[[#This Row],[Close Price]]-Table2[[#This Row],[20D EMA]])/Table2[[#This Row],[20D EMA]]</f>
        <v>-6.4741437206178698E-2</v>
      </c>
      <c r="T482" s="1">
        <f>(Table2[[#This Row],[Close Price]]-Table2[[#This Row],[50D EMA]])/Table2[[#This Row],[50D EMA]]</f>
        <v>-5.6716668528812471E-2</v>
      </c>
      <c r="U482" s="1">
        <f>(Table2[[#This Row],[Close Price]]-Table2[[#This Row],[200D EMA]])/Table2[[#This Row],[200D EMA]]</f>
        <v>4.8855289057678664E-2</v>
      </c>
      <c r="V482">
        <v>0.138415067277915</v>
      </c>
      <c r="W482">
        <v>330.75</v>
      </c>
      <c r="X482">
        <v>330.75</v>
      </c>
      <c r="Y482">
        <v>348.15</v>
      </c>
      <c r="Z482">
        <v>370</v>
      </c>
      <c r="AA482">
        <v>339</v>
      </c>
      <c r="AB482">
        <v>388</v>
      </c>
      <c r="AC482" s="1">
        <f>(Table2[[#This Row],[Close Price]]/Table2[[#This Row],[Day Low]])-1</f>
        <v>5.2607709750566833E-2</v>
      </c>
      <c r="AD482" s="1">
        <f>(Table2[[#This Row],[Day High]]/Table2[[#This Row],[Close Price]])-1</f>
        <v>-4.997845756139585E-2</v>
      </c>
      <c r="AE482" s="1">
        <f>(Table2[[#This Row],[Close Price]]/Table2[[#This Row],[Current Week Low]])-1</f>
        <v>0</v>
      </c>
      <c r="AF482" s="1">
        <f>(Table2[[#This Row],[Current Week High]]/Table2[[#This Row],[Close Price]])-1</f>
        <v>6.2760304466465744E-2</v>
      </c>
      <c r="AG482" s="1">
        <f>(Table2[[#This Row],[Close Price]]/Table2[[#This Row],[Current Month Low]])-1</f>
        <v>2.6991150442477796E-2</v>
      </c>
      <c r="AH482" s="1">
        <f>(Table2[[#This Row],[Current Month High]]/Table2[[#This Row],[Close Price]])-1</f>
        <v>0.11446215711618568</v>
      </c>
      <c r="AI482">
        <v>23.3183244644562</v>
      </c>
      <c r="AJ482">
        <v>55.737356566085801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-0.03</v>
      </c>
      <c r="AM482" t="s">
        <v>3110</v>
      </c>
      <c r="AN482">
        <v>-11.22</v>
      </c>
      <c r="AO482" t="s">
        <v>3110</v>
      </c>
      <c r="AQ482">
        <f>(Table2[[#This Row],[Sharpe Ratio]]-AVERAGE(Table2[Sharpe Ratio]))/_xlfn.STDEV.P(Table2[Sharpe Ratio])</f>
        <v>-0.71951127739723697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-2.6784138541620064</v>
      </c>
      <c r="AS482">
        <f>_xlfn.RANK.AVG(Table2[[#This Row],[1Y Return vs Nifty Z-Score]],Table2[1Y Return vs Nifty Z-Score])</f>
        <v>404</v>
      </c>
      <c r="AT482">
        <f>_xlfn.RANK.AVG(Table2[[#This Row],[6M Return vs Nifty Z-Score]],Table2[6M Return vs Nifty Z-Score])</f>
        <v>424</v>
      </c>
      <c r="AU482">
        <f>_xlfn.RANK.AVG(Table2[[#This Row],[Sharpe Ratio Z-Score]],Table2[Sharpe Ratio Z-Score])</f>
        <v>542.5</v>
      </c>
      <c r="AV482">
        <f>(Table2[[#This Row],[Rank 1Y]]+Table2[[#This Row],[Rank 6M]]+Table2[[#This Row],[Rank Sharpe]])/3</f>
        <v>456.83333333333331</v>
      </c>
    </row>
    <row r="483" spans="1:48" x14ac:dyDescent="0.3">
      <c r="A483" t="s">
        <v>1268</v>
      </c>
      <c r="B483" t="s">
        <v>1269</v>
      </c>
      <c r="C483" t="s">
        <v>3078</v>
      </c>
      <c r="D483" t="s">
        <v>141</v>
      </c>
      <c r="E483">
        <v>8713.8789779700001</v>
      </c>
      <c r="F483">
        <v>562.04999999999995</v>
      </c>
      <c r="G483">
        <v>-12.831777695651899</v>
      </c>
      <c r="H483">
        <f>(Table2[[#This Row],[1Y Return vs Nifty]]-AVERAGE(Table2[1Y Return vs Nifty]))/_xlfn.STDEV.P(Table2[1Y Return vs Nifty])</f>
        <v>-0.70515862967987319</v>
      </c>
      <c r="I483">
        <v>-3.66065970777557</v>
      </c>
      <c r="J483">
        <f>(Table2[[#This Row],[1M Return vs Nifty]]-AVERAGE(Table2[1M Return vs Nifty]))/_xlfn.STDEV.P(Table2[1M Return vs Nifty])</f>
        <v>-0.33980417896474846</v>
      </c>
      <c r="K483">
        <v>-12.7494138316773</v>
      </c>
      <c r="L483">
        <f>(Table2[[#This Row],[6M Return vs Nifty]]-AVERAGE(Table2[6M Return vs Nifty]))/_xlfn.STDEV.P(Table2[6M Return vs Nifty])</f>
        <v>-0.653492234262817</v>
      </c>
      <c r="M483">
        <v>-1.1681189751798999</v>
      </c>
      <c r="N483">
        <f>(Table2[[#This Row],[1W Return vs Nifty]]-AVERAGE(Table2[1W Return vs Nifty]))/_xlfn.STDEV.P(Table2[1W Return vs Nifty])</f>
        <v>-0.17432168316237931</v>
      </c>
      <c r="O483">
        <v>587.44000000000005</v>
      </c>
      <c r="P483">
        <v>598.54750180392205</v>
      </c>
      <c r="Q483">
        <v>574.23826057565202</v>
      </c>
      <c r="R483">
        <v>35.342464629389802</v>
      </c>
      <c r="S483" s="1">
        <f>(Table2[[#This Row],[Close Price]]-Table2[[#This Row],[20D EMA]])/Table2[[#This Row],[20D EMA]]</f>
        <v>-4.3221435380634783E-2</v>
      </c>
      <c r="T483" s="1">
        <f>(Table2[[#This Row],[Close Price]]-Table2[[#This Row],[50D EMA]])/Table2[[#This Row],[50D EMA]]</f>
        <v>-6.0976784121435187E-2</v>
      </c>
      <c r="U483" s="1">
        <f>(Table2[[#This Row],[Close Price]]-Table2[[#This Row],[200D EMA]])/Table2[[#This Row],[200D EMA]]</f>
        <v>-2.122509315808006E-2</v>
      </c>
      <c r="V483">
        <v>0.71151171468916397</v>
      </c>
      <c r="W483">
        <v>556</v>
      </c>
      <c r="X483">
        <v>570.04999999999995</v>
      </c>
      <c r="Y483">
        <v>547</v>
      </c>
      <c r="Z483">
        <v>584.35</v>
      </c>
      <c r="AA483">
        <v>547</v>
      </c>
      <c r="AB483">
        <v>616</v>
      </c>
      <c r="AC483" s="1">
        <f>(Table2[[#This Row],[Close Price]]/Table2[[#This Row],[Day Low]])-1</f>
        <v>1.0881294964028676E-2</v>
      </c>
      <c r="AD483" s="1">
        <f>(Table2[[#This Row],[Day High]]/Table2[[#This Row],[Close Price]])-1</f>
        <v>1.4233609109509882E-2</v>
      </c>
      <c r="AE483" s="1">
        <f>(Table2[[#This Row],[Close Price]]/Table2[[#This Row],[Current Week Low]])-1</f>
        <v>2.7513711151736731E-2</v>
      </c>
      <c r="AF483" s="1">
        <f>(Table2[[#This Row],[Current Week High]]/Table2[[#This Row],[Close Price]])-1</f>
        <v>3.9676185392758745E-2</v>
      </c>
      <c r="AG483" s="1">
        <f>(Table2[[#This Row],[Close Price]]/Table2[[#This Row],[Current Month Low]])-1</f>
        <v>2.7513711151736731E-2</v>
      </c>
      <c r="AH483" s="1">
        <f>(Table2[[#This Row],[Current Month High]]/Table2[[#This Row],[Close Price]])-1</f>
        <v>9.5987901432257106E-2</v>
      </c>
      <c r="AI483">
        <v>17.358229598893502</v>
      </c>
      <c r="AJ483">
        <v>21.768421052631499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-0.04</v>
      </c>
      <c r="AM483" t="s">
        <v>3110</v>
      </c>
      <c r="AN483">
        <v>-7.81</v>
      </c>
      <c r="AO483" t="s">
        <v>3110</v>
      </c>
      <c r="AP483">
        <v>8.9611097051242997E-2</v>
      </c>
      <c r="AQ483">
        <f>(Table2[[#This Row],[Sharpe Ratio]]-AVERAGE(Table2[Sharpe Ratio]))/_xlfn.STDEV.P(Table2[Sharpe Ratio])</f>
        <v>0.30157535983383998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582</v>
      </c>
      <c r="AT483">
        <f>_xlfn.RANK.AVG(Table2[[#This Row],[6M Return vs Nifty Z-Score]],Table2[6M Return vs Nifty Z-Score])</f>
        <v>531</v>
      </c>
      <c r="AU483">
        <f>_xlfn.RANK.AVG(Table2[[#This Row],[Sharpe Ratio Z-Score]],Table2[Sharpe Ratio Z-Score])</f>
        <v>260</v>
      </c>
      <c r="AV483">
        <f>(Table2[[#This Row],[Rank 1Y]]+Table2[[#This Row],[Rank 6M]]+Table2[[#This Row],[Rank Sharpe]])/3</f>
        <v>457.66666666666669</v>
      </c>
    </row>
    <row r="484" spans="1:48" x14ac:dyDescent="0.3">
      <c r="A484" t="s">
        <v>1370</v>
      </c>
      <c r="B484" t="s">
        <v>1371</v>
      </c>
      <c r="C484" t="s">
        <v>3076</v>
      </c>
      <c r="D484" t="s">
        <v>436</v>
      </c>
      <c r="E484">
        <v>7922.7057745000002</v>
      </c>
      <c r="F484">
        <v>591.25</v>
      </c>
      <c r="G484">
        <v>-1.23615600821667</v>
      </c>
      <c r="H484">
        <f>(Table2[[#This Row],[1Y Return vs Nifty]]-AVERAGE(Table2[1Y Return vs Nifty]))/_xlfn.STDEV.P(Table2[1Y Return vs Nifty])</f>
        <v>-0.53016610867067282</v>
      </c>
      <c r="I484">
        <v>-7.4008459888169504</v>
      </c>
      <c r="J484">
        <f>(Table2[[#This Row],[1M Return vs Nifty]]-AVERAGE(Table2[1M Return vs Nifty]))/_xlfn.STDEV.P(Table2[1M Return vs Nifty])</f>
        <v>-0.69350476080439705</v>
      </c>
      <c r="K484">
        <v>-51.393027215771802</v>
      </c>
      <c r="L484">
        <f>(Table2[[#This Row],[6M Return vs Nifty]]-AVERAGE(Table2[6M Return vs Nifty]))/_xlfn.STDEV.P(Table2[6M Return vs Nifty])</f>
        <v>-1.9464041309286568</v>
      </c>
      <c r="M484">
        <v>-6.1325414319859499</v>
      </c>
      <c r="N484">
        <f>(Table2[[#This Row],[1W Return vs Nifty]]-AVERAGE(Table2[1W Return vs Nifty]))/_xlfn.STDEV.P(Table2[1W Return vs Nifty])</f>
        <v>-1.1151717866214008</v>
      </c>
      <c r="O484">
        <v>621.77</v>
      </c>
      <c r="P484">
        <v>664.65091557509595</v>
      </c>
      <c r="Q484">
        <v>736.48156626197704</v>
      </c>
      <c r="R484">
        <v>33.179839839059198</v>
      </c>
      <c r="S484" s="1">
        <f>(Table2[[#This Row],[Close Price]]-Table2[[#This Row],[20D EMA]])/Table2[[#This Row],[20D EMA]]</f>
        <v>-4.9085674767196844E-2</v>
      </c>
      <c r="T484" s="1">
        <f>(Table2[[#This Row],[Close Price]]-Table2[[#This Row],[50D EMA]])/Table2[[#This Row],[50D EMA]]</f>
        <v>-0.11043528844248272</v>
      </c>
      <c r="U484" s="1">
        <f>(Table2[[#This Row],[Close Price]]-Table2[[#This Row],[200D EMA]])/Table2[[#This Row],[200D EMA]]</f>
        <v>-0.19719647159548334</v>
      </c>
      <c r="V484">
        <v>1.3948887858644601</v>
      </c>
      <c r="W484">
        <v>569.70000000000005</v>
      </c>
      <c r="X484">
        <v>588</v>
      </c>
      <c r="Y484">
        <v>576.54999999999995</v>
      </c>
      <c r="Z484">
        <v>602.29999999999995</v>
      </c>
      <c r="AA484">
        <v>569.25</v>
      </c>
      <c r="AB484">
        <v>655.75</v>
      </c>
      <c r="AC484" s="1">
        <f>(Table2[[#This Row],[Close Price]]/Table2[[#This Row],[Day Low]])-1</f>
        <v>3.7826926452518839E-2</v>
      </c>
      <c r="AD484" s="1">
        <f>(Table2[[#This Row],[Day High]]/Table2[[#This Row],[Close Price]])-1</f>
        <v>-5.4968287526426796E-3</v>
      </c>
      <c r="AE484" s="1">
        <f>(Table2[[#This Row],[Close Price]]/Table2[[#This Row],[Current Week Low]])-1</f>
        <v>2.5496487728731365E-2</v>
      </c>
      <c r="AF484" s="1">
        <f>(Table2[[#This Row],[Current Week High]]/Table2[[#This Row],[Close Price]])-1</f>
        <v>1.8689217758985022E-2</v>
      </c>
      <c r="AG484" s="1">
        <f>(Table2[[#This Row],[Close Price]]/Table2[[#This Row],[Current Month Low]])-1</f>
        <v>3.8647342995169032E-2</v>
      </c>
      <c r="AH484" s="1">
        <f>(Table2[[#This Row],[Current Month High]]/Table2[[#This Row],[Close Price]])-1</f>
        <v>0.10909090909090913</v>
      </c>
      <c r="AI484">
        <v>84.649048981652896</v>
      </c>
      <c r="AJ484">
        <v>26.3908094883523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-0.14000000000000001</v>
      </c>
      <c r="AM484" t="s">
        <v>3110</v>
      </c>
      <c r="AN484">
        <v>-9.44</v>
      </c>
      <c r="AO484" t="s">
        <v>3110</v>
      </c>
      <c r="AP484">
        <v>0.13630316173152801</v>
      </c>
      <c r="AQ484">
        <f>(Table2[[#This Row],[Sharpe Ratio]]-AVERAGE(Table2[Sharpe Ratio]))/_xlfn.STDEV.P(Table2[Sharpe Ratio])</f>
        <v>0.83361486028214793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498</v>
      </c>
      <c r="AT484">
        <f>_xlfn.RANK.AVG(Table2[[#This Row],[6M Return vs Nifty Z-Score]],Table2[6M Return vs Nifty Z-Score])</f>
        <v>729</v>
      </c>
      <c r="AU484">
        <f>_xlfn.RANK.AVG(Table2[[#This Row],[Sharpe Ratio Z-Score]],Table2[Sharpe Ratio Z-Score])</f>
        <v>146</v>
      </c>
      <c r="AV484">
        <f>(Table2[[#This Row],[Rank 1Y]]+Table2[[#This Row],[Rank 6M]]+Table2[[#This Row],[Rank Sharpe]])/3</f>
        <v>457.66666666666669</v>
      </c>
    </row>
    <row r="485" spans="1:48" x14ac:dyDescent="0.3">
      <c r="A485" t="s">
        <v>66</v>
      </c>
      <c r="B485" t="s">
        <v>67</v>
      </c>
      <c r="C485" t="s">
        <v>3065</v>
      </c>
      <c r="D485" t="s">
        <v>24</v>
      </c>
      <c r="E485">
        <v>358501.75266723998</v>
      </c>
      <c r="F485">
        <v>1159.5999999999999</v>
      </c>
      <c r="G485">
        <v>-1.9489276619818501</v>
      </c>
      <c r="H485">
        <f>(Table2[[#This Row],[1Y Return vs Nifty]]-AVERAGE(Table2[1Y Return vs Nifty]))/_xlfn.STDEV.P(Table2[1Y Return vs Nifty])</f>
        <v>-0.5409227297435576</v>
      </c>
      <c r="I485">
        <v>-11.1254775931056</v>
      </c>
      <c r="J485">
        <f>(Table2[[#This Row],[1M Return vs Nifty]]-AVERAGE(Table2[1M Return vs Nifty]))/_xlfn.STDEV.P(Table2[1M Return vs Nifty])</f>
        <v>-1.04573437360551</v>
      </c>
      <c r="K485">
        <v>-4.3359773306606204</v>
      </c>
      <c r="L485">
        <f>(Table2[[#This Row],[6M Return vs Nifty]]-AVERAGE(Table2[6M Return vs Nifty]))/_xlfn.STDEV.P(Table2[6M Return vs Nifty])</f>
        <v>-0.37200116261048705</v>
      </c>
      <c r="M485">
        <v>0.65215671184152901</v>
      </c>
      <c r="N485">
        <f>(Table2[[#This Row],[1W Return vs Nifty]]-AVERAGE(Table2[1W Return vs Nifty]))/_xlfn.STDEV.P(Table2[1W Return vs Nifty])</f>
        <v>0.17065431019010596</v>
      </c>
      <c r="O485">
        <v>1182.68</v>
      </c>
      <c r="P485">
        <v>1198.40286430733</v>
      </c>
      <c r="Q485">
        <v>1120.37383791413</v>
      </c>
      <c r="R485">
        <v>42.961052907553501</v>
      </c>
      <c r="S485" s="1">
        <f>(Table2[[#This Row],[Close Price]]-Table2[[#This Row],[20D EMA]])/Table2[[#This Row],[20D EMA]]</f>
        <v>-1.9514999830892679E-2</v>
      </c>
      <c r="T485" s="1">
        <f>(Table2[[#This Row],[Close Price]]-Table2[[#This Row],[50D EMA]])/Table2[[#This Row],[50D EMA]]</f>
        <v>-3.2378814723342565E-2</v>
      </c>
      <c r="U485" s="1">
        <f>(Table2[[#This Row],[Close Price]]-Table2[[#This Row],[200D EMA]])/Table2[[#This Row],[200D EMA]]</f>
        <v>3.5011672674274213E-2</v>
      </c>
      <c r="V485">
        <v>1.0904126668758001</v>
      </c>
      <c r="W485">
        <v>1148.6500000000001</v>
      </c>
      <c r="X485">
        <v>1159</v>
      </c>
      <c r="Y485">
        <v>1135.8499999999999</v>
      </c>
      <c r="Z485">
        <v>1179.5999999999999</v>
      </c>
      <c r="AA485">
        <v>1123.0999999999999</v>
      </c>
      <c r="AB485">
        <v>1179.5999999999999</v>
      </c>
      <c r="AC485" s="1">
        <f>(Table2[[#This Row],[Close Price]]/Table2[[#This Row],[Day Low]])-1</f>
        <v>9.5329299612587626E-3</v>
      </c>
      <c r="AD485" s="1">
        <f>(Table2[[#This Row],[Day High]]/Table2[[#This Row],[Close Price]])-1</f>
        <v>-5.1741979993091824E-4</v>
      </c>
      <c r="AE485" s="1">
        <f>(Table2[[#This Row],[Close Price]]/Table2[[#This Row],[Current Week Low]])-1</f>
        <v>2.0909451071884577E-2</v>
      </c>
      <c r="AF485" s="1">
        <f>(Table2[[#This Row],[Current Week High]]/Table2[[#This Row],[Close Price]])-1</f>
        <v>1.7247326664367124E-2</v>
      </c>
      <c r="AG485" s="1">
        <f>(Table2[[#This Row],[Close Price]]/Table2[[#This Row],[Current Month Low]])-1</f>
        <v>3.2499332205502718E-2</v>
      </c>
      <c r="AH485" s="1">
        <f>(Table2[[#This Row],[Current Month High]]/Table2[[#This Row],[Close Price]])-1</f>
        <v>1.7247326664367124E-2</v>
      </c>
      <c r="AI485">
        <v>15.0605514042772</v>
      </c>
      <c r="AJ485">
        <v>25.341802131553401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-0.03</v>
      </c>
      <c r="AM485" t="s">
        <v>3110</v>
      </c>
      <c r="AN485">
        <v>-1.51</v>
      </c>
      <c r="AO485" t="s">
        <v>3110</v>
      </c>
      <c r="AP485">
        <v>3.3625167160190997E-2</v>
      </c>
      <c r="AQ485">
        <f>(Table2[[#This Row],[Sharpe Ratio]]-AVERAGE(Table2[Sharpe Ratio]))/_xlfn.STDEV.P(Table2[Sharpe Ratio])</f>
        <v>-0.33636443518975151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505</v>
      </c>
      <c r="AT485">
        <f>_xlfn.RANK.AVG(Table2[[#This Row],[6M Return vs Nifty Z-Score]],Table2[6M Return vs Nifty Z-Score])</f>
        <v>434</v>
      </c>
      <c r="AU485">
        <f>_xlfn.RANK.AVG(Table2[[#This Row],[Sharpe Ratio Z-Score]],Table2[Sharpe Ratio Z-Score])</f>
        <v>436</v>
      </c>
      <c r="AV485">
        <f>(Table2[[#This Row],[Rank 1Y]]+Table2[[#This Row],[Rank 6M]]+Table2[[#This Row],[Rank Sharpe]])/3</f>
        <v>458.33333333333331</v>
      </c>
    </row>
    <row r="486" spans="1:48" x14ac:dyDescent="0.3">
      <c r="A486" t="s">
        <v>528</v>
      </c>
      <c r="B486" t="s">
        <v>529</v>
      </c>
      <c r="C486" t="s">
        <v>3070</v>
      </c>
      <c r="D486" t="s">
        <v>212</v>
      </c>
      <c r="E486">
        <v>38677.860187899998</v>
      </c>
      <c r="F486">
        <v>659.5</v>
      </c>
      <c r="G486">
        <v>-5.34266036868733</v>
      </c>
      <c r="H486">
        <f>(Table2[[#This Row],[1Y Return vs Nifty]]-AVERAGE(Table2[1Y Return vs Nifty]))/_xlfn.STDEV.P(Table2[1Y Return vs Nifty])</f>
        <v>-0.59213842632162739</v>
      </c>
      <c r="I486">
        <v>-8.4185732917314198</v>
      </c>
      <c r="J486">
        <f>(Table2[[#This Row],[1M Return vs Nifty]]-AVERAGE(Table2[1M Return vs Nifty]))/_xlfn.STDEV.P(Table2[1M Return vs Nifty])</f>
        <v>-0.78974882784982714</v>
      </c>
      <c r="K486">
        <v>0.410324169374085</v>
      </c>
      <c r="L486">
        <f>(Table2[[#This Row],[6M Return vs Nifty]]-AVERAGE(Table2[6M Return vs Nifty]))/_xlfn.STDEV.P(Table2[6M Return vs Nifty])</f>
        <v>-0.21320261513605335</v>
      </c>
      <c r="M486">
        <v>-2.0751625676040399</v>
      </c>
      <c r="N486">
        <f>(Table2[[#This Row],[1W Return vs Nifty]]-AVERAGE(Table2[1W Return vs Nifty]))/_xlfn.STDEV.P(Table2[1W Return vs Nifty])</f>
        <v>-0.34622326188562513</v>
      </c>
      <c r="O486">
        <v>673.38</v>
      </c>
      <c r="P486">
        <v>669.09528001202295</v>
      </c>
      <c r="Q486">
        <v>631.17539527575002</v>
      </c>
      <c r="R486">
        <v>41.500656931153003</v>
      </c>
      <c r="S486" s="1">
        <f>(Table2[[#This Row],[Close Price]]-Table2[[#This Row],[20D EMA]])/Table2[[#This Row],[20D EMA]]</f>
        <v>-2.0612432801687005E-2</v>
      </c>
      <c r="T486" s="1">
        <f>(Table2[[#This Row],[Close Price]]-Table2[[#This Row],[50D EMA]])/Table2[[#This Row],[50D EMA]]</f>
        <v>-1.4340678074803541E-2</v>
      </c>
      <c r="U486" s="1">
        <f>(Table2[[#This Row],[Close Price]]-Table2[[#This Row],[200D EMA]])/Table2[[#This Row],[200D EMA]]</f>
        <v>4.4875964646681817E-2</v>
      </c>
      <c r="V486">
        <v>0.84245687099490196</v>
      </c>
      <c r="W486">
        <v>643.75</v>
      </c>
      <c r="X486">
        <v>667.75</v>
      </c>
      <c r="Y486">
        <v>657.1</v>
      </c>
      <c r="Z486">
        <v>677.35</v>
      </c>
      <c r="AA486">
        <v>647.6</v>
      </c>
      <c r="AB486">
        <v>693</v>
      </c>
      <c r="AC486" s="1">
        <f>(Table2[[#This Row],[Close Price]]/Table2[[#This Row],[Day Low]])-1</f>
        <v>2.4466019417475726E-2</v>
      </c>
      <c r="AD486" s="1">
        <f>(Table2[[#This Row],[Day High]]/Table2[[#This Row],[Close Price]])-1</f>
        <v>1.2509476876421566E-2</v>
      </c>
      <c r="AE486" s="1">
        <f>(Table2[[#This Row],[Close Price]]/Table2[[#This Row],[Current Week Low]])-1</f>
        <v>3.652412113833492E-3</v>
      </c>
      <c r="AF486" s="1">
        <f>(Table2[[#This Row],[Current Week High]]/Table2[[#This Row],[Close Price]])-1</f>
        <v>2.706595905989384E-2</v>
      </c>
      <c r="AG486" s="1">
        <f>(Table2[[#This Row],[Close Price]]/Table2[[#This Row],[Current Month Low]])-1</f>
        <v>1.8375540457072237E-2</v>
      </c>
      <c r="AH486" s="1">
        <f>(Table2[[#This Row],[Current Month High]]/Table2[[#This Row],[Close Price]])-1</f>
        <v>5.0796057619408641E-2</v>
      </c>
      <c r="AI486">
        <v>14.8501464733719</v>
      </c>
      <c r="AJ486">
        <v>36.375742675681202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</v>
      </c>
      <c r="AM486" t="s">
        <v>3112</v>
      </c>
      <c r="AN486">
        <v>-4.45</v>
      </c>
      <c r="AO486" t="s">
        <v>3110</v>
      </c>
      <c r="AP486">
        <v>2.0208363450512998E-2</v>
      </c>
      <c r="AQ486">
        <f>(Table2[[#This Row],[Sharpe Ratio]]-AVERAGE(Table2[Sharpe Ratio]))/_xlfn.STDEV.P(Table2[Sharpe Ratio])</f>
        <v>-0.48924415023743734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-2.4305572814305707</v>
      </c>
      <c r="AS486">
        <f>_xlfn.RANK.AVG(Table2[[#This Row],[1Y Return vs Nifty Z-Score]],Table2[1Y Return vs Nifty Z-Score])</f>
        <v>526</v>
      </c>
      <c r="AT486">
        <f>_xlfn.RANK.AVG(Table2[[#This Row],[6M Return vs Nifty Z-Score]],Table2[6M Return vs Nifty Z-Score])</f>
        <v>380</v>
      </c>
      <c r="AU486">
        <f>_xlfn.RANK.AVG(Table2[[#This Row],[Sharpe Ratio Z-Score]],Table2[Sharpe Ratio Z-Score])</f>
        <v>469</v>
      </c>
      <c r="AV486">
        <f>(Table2[[#This Row],[Rank 1Y]]+Table2[[#This Row],[Rank 6M]]+Table2[[#This Row],[Rank Sharpe]])/3</f>
        <v>458.33333333333331</v>
      </c>
    </row>
    <row r="487" spans="1:48" x14ac:dyDescent="0.3">
      <c r="A487" t="s">
        <v>1233</v>
      </c>
      <c r="B487" t="s">
        <v>1234</v>
      </c>
      <c r="C487" t="s">
        <v>3065</v>
      </c>
      <c r="D487" t="s">
        <v>556</v>
      </c>
      <c r="E487">
        <v>9010.0037470949992</v>
      </c>
      <c r="F487">
        <v>1012.05</v>
      </c>
      <c r="G487">
        <v>-6.2469609546900298</v>
      </c>
      <c r="H487">
        <f>(Table2[[#This Row],[1Y Return vs Nifty]]-AVERAGE(Table2[1Y Return vs Nifty]))/_xlfn.STDEV.P(Table2[1Y Return vs Nifty])</f>
        <v>-0.60578545996590216</v>
      </c>
      <c r="I487">
        <v>-3.5601864876778802</v>
      </c>
      <c r="J487">
        <f>(Table2[[#This Row],[1M Return vs Nifty]]-AVERAGE(Table2[1M Return vs Nifty]))/_xlfn.STDEV.P(Table2[1M Return vs Nifty])</f>
        <v>-0.33030266386963364</v>
      </c>
      <c r="K487">
        <v>-6.5823432335087997</v>
      </c>
      <c r="L487">
        <f>(Table2[[#This Row],[6M Return vs Nifty]]-AVERAGE(Table2[6M Return vs Nifty]))/_xlfn.STDEV.P(Table2[6M Return vs Nifty])</f>
        <v>-0.44715855462736109</v>
      </c>
      <c r="M487">
        <v>-0.33726052235259502</v>
      </c>
      <c r="N487">
        <f>(Table2[[#This Row],[1W Return vs Nifty]]-AVERAGE(Table2[1W Return vs Nifty]))/_xlfn.STDEV.P(Table2[1W Return vs Nifty])</f>
        <v>-1.6858600980348134E-2</v>
      </c>
      <c r="O487">
        <v>1034.3800000000001</v>
      </c>
      <c r="P487">
        <v>1012.40289105912</v>
      </c>
      <c r="Q487">
        <v>936.45560469351096</v>
      </c>
      <c r="R487">
        <v>43.252777254664998</v>
      </c>
      <c r="S487" s="1">
        <f>(Table2[[#This Row],[Close Price]]-Table2[[#This Row],[20D EMA]])/Table2[[#This Row],[20D EMA]]</f>
        <v>-2.1587811055898368E-2</v>
      </c>
      <c r="T487" s="1">
        <f>(Table2[[#This Row],[Close Price]]-Table2[[#This Row],[50D EMA]])/Table2[[#This Row],[50D EMA]]</f>
        <v>-3.485678105391642E-4</v>
      </c>
      <c r="U487" s="1">
        <f>(Table2[[#This Row],[Close Price]]-Table2[[#This Row],[200D EMA]])/Table2[[#This Row],[200D EMA]]</f>
        <v>8.0723949888932528E-2</v>
      </c>
      <c r="V487">
        <v>0.56738119601921899</v>
      </c>
      <c r="W487">
        <v>1005</v>
      </c>
      <c r="X487">
        <v>1027.8</v>
      </c>
      <c r="Y487">
        <v>995.25</v>
      </c>
      <c r="Z487">
        <v>1030</v>
      </c>
      <c r="AA487">
        <v>977.15</v>
      </c>
      <c r="AB487">
        <v>1057.2</v>
      </c>
      <c r="AC487" s="1">
        <f>(Table2[[#This Row],[Close Price]]/Table2[[#This Row],[Day Low]])-1</f>
        <v>7.0149253731341954E-3</v>
      </c>
      <c r="AD487" s="1">
        <f>(Table2[[#This Row],[Day High]]/Table2[[#This Row],[Close Price]])-1</f>
        <v>1.5562472209871059E-2</v>
      </c>
      <c r="AE487" s="1">
        <f>(Table2[[#This Row],[Close Price]]/Table2[[#This Row],[Current Week Low]])-1</f>
        <v>1.6880180859080607E-2</v>
      </c>
      <c r="AF487" s="1">
        <f>(Table2[[#This Row],[Current Week High]]/Table2[[#This Row],[Close Price]])-1</f>
        <v>1.7736277851884807E-2</v>
      </c>
      <c r="AG487" s="1">
        <f>(Table2[[#This Row],[Close Price]]/Table2[[#This Row],[Current Month Low]])-1</f>
        <v>3.5716113186307075E-2</v>
      </c>
      <c r="AH487" s="1">
        <f>(Table2[[#This Row],[Current Month High]]/Table2[[#This Row],[Close Price]])-1</f>
        <v>4.461242033496382E-2</v>
      </c>
      <c r="AI487">
        <v>17.6702279552951</v>
      </c>
      <c r="AJ487">
        <v>30.760316744994501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0.22</v>
      </c>
      <c r="AM487" t="s">
        <v>3111</v>
      </c>
      <c r="AN487">
        <v>-4.66</v>
      </c>
      <c r="AO487" t="s">
        <v>3110</v>
      </c>
      <c r="AP487">
        <v>5.1253661634683999E-2</v>
      </c>
      <c r="AQ487">
        <f>(Table2[[#This Row],[Sharpe Ratio]]-AVERAGE(Table2[Sharpe Ratio]))/_xlfn.STDEV.P(Table2[Sharpe Ratio])</f>
        <v>-0.13549399910845369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-1.5355992785516988</v>
      </c>
      <c r="AS487">
        <f>_xlfn.RANK.AVG(Table2[[#This Row],[1Y Return vs Nifty Z-Score]],Table2[1Y Return vs Nifty Z-Score])</f>
        <v>531</v>
      </c>
      <c r="AT487">
        <f>_xlfn.RANK.AVG(Table2[[#This Row],[6M Return vs Nifty Z-Score]],Table2[6M Return vs Nifty Z-Score])</f>
        <v>461</v>
      </c>
      <c r="AU487">
        <f>_xlfn.RANK.AVG(Table2[[#This Row],[Sharpe Ratio Z-Score]],Table2[Sharpe Ratio Z-Score])</f>
        <v>383</v>
      </c>
      <c r="AV487">
        <f>(Table2[[#This Row],[Rank 1Y]]+Table2[[#This Row],[Rank 6M]]+Table2[[#This Row],[Rank Sharpe]])/3</f>
        <v>458.33333333333331</v>
      </c>
    </row>
    <row r="488" spans="1:48" x14ac:dyDescent="0.3">
      <c r="A488" t="s">
        <v>329</v>
      </c>
      <c r="B488" t="s">
        <v>330</v>
      </c>
      <c r="C488" t="s">
        <v>3065</v>
      </c>
      <c r="D488" t="s">
        <v>24</v>
      </c>
      <c r="E488">
        <v>75559.160987879994</v>
      </c>
      <c r="F488">
        <v>24.11</v>
      </c>
      <c r="G488">
        <v>15.9217461217394</v>
      </c>
      <c r="H488">
        <f>(Table2[[#This Row],[1Y Return vs Nifty]]-AVERAGE(Table2[1Y Return vs Nifty]))/_xlfn.STDEV.P(Table2[1Y Return vs Nifty])</f>
        <v>-0.27123177725801623</v>
      </c>
      <c r="I488">
        <v>-4.3103480658560001</v>
      </c>
      <c r="J488">
        <f>(Table2[[#This Row],[1M Return vs Nifty]]-AVERAGE(Table2[1M Return vs Nifty]))/_xlfn.STDEV.P(Table2[1M Return vs Nifty])</f>
        <v>-0.40124367234835395</v>
      </c>
      <c r="K488">
        <v>-26.062983728548598</v>
      </c>
      <c r="L488">
        <f>(Table2[[#This Row],[6M Return vs Nifty]]-AVERAGE(Table2[6M Return vs Nifty]))/_xlfn.STDEV.P(Table2[6M Return vs Nifty])</f>
        <v>-1.0989286569820753</v>
      </c>
      <c r="M488">
        <v>0.45391858569556998</v>
      </c>
      <c r="N488">
        <f>(Table2[[#This Row],[1W Return vs Nifty]]-AVERAGE(Table2[1W Return vs Nifty]))/_xlfn.STDEV.P(Table2[1W Return vs Nifty])</f>
        <v>0.13308450965102289</v>
      </c>
      <c r="O488">
        <v>24.62</v>
      </c>
      <c r="P488">
        <v>24.540913464954698</v>
      </c>
      <c r="Q488">
        <v>22.9727364458221</v>
      </c>
      <c r="R488">
        <v>43.610088877085801</v>
      </c>
      <c r="S488" s="1">
        <f>(Table2[[#This Row],[Close Price]]-Table2[[#This Row],[20D EMA]])/Table2[[#This Row],[20D EMA]]</f>
        <v>-2.071486596263207E-2</v>
      </c>
      <c r="T488" s="1">
        <f>(Table2[[#This Row],[Close Price]]-Table2[[#This Row],[50D EMA]])/Table2[[#This Row],[50D EMA]]</f>
        <v>-1.7558982291757758E-2</v>
      </c>
      <c r="U488" s="1">
        <f>(Table2[[#This Row],[Close Price]]-Table2[[#This Row],[200D EMA]])/Table2[[#This Row],[200D EMA]]</f>
        <v>4.9504923231935026E-2</v>
      </c>
      <c r="V488">
        <v>1.1393157083066601</v>
      </c>
      <c r="W488">
        <v>23.82</v>
      </c>
      <c r="X488">
        <v>24.34</v>
      </c>
      <c r="Y488">
        <v>23.54</v>
      </c>
      <c r="Z488">
        <v>25.1</v>
      </c>
      <c r="AA488">
        <v>23.16</v>
      </c>
      <c r="AB488">
        <v>26.94</v>
      </c>
      <c r="AC488" s="1">
        <f>(Table2[[#This Row],[Close Price]]/Table2[[#This Row],[Day Low]])-1</f>
        <v>1.2174643157010889E-2</v>
      </c>
      <c r="AD488" s="1">
        <f>(Table2[[#This Row],[Day High]]/Table2[[#This Row],[Close Price]])-1</f>
        <v>9.5396101202820383E-3</v>
      </c>
      <c r="AE488" s="1">
        <f>(Table2[[#This Row],[Close Price]]/Table2[[#This Row],[Current Week Low]])-1</f>
        <v>2.4214103653356078E-2</v>
      </c>
      <c r="AF488" s="1">
        <f>(Table2[[#This Row],[Current Week High]]/Table2[[#This Row],[Close Price]])-1</f>
        <v>4.1061800082953237E-2</v>
      </c>
      <c r="AG488" s="1">
        <f>(Table2[[#This Row],[Close Price]]/Table2[[#This Row],[Current Month Low]])-1</f>
        <v>4.1018998272884355E-2</v>
      </c>
      <c r="AH488" s="1">
        <f>(Table2[[#This Row],[Current Month High]]/Table2[[#This Row],[Close Price]])-1</f>
        <v>0.11737868104520954</v>
      </c>
      <c r="AI488">
        <v>34.520884520884501</v>
      </c>
      <c r="AJ488">
        <v>55.541401273885299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0.03</v>
      </c>
      <c r="AM488" t="s">
        <v>3111</v>
      </c>
      <c r="AN488">
        <v>-3.44</v>
      </c>
      <c r="AO488" t="s">
        <v>3110</v>
      </c>
      <c r="AP488">
        <v>7.2249938802443001E-2</v>
      </c>
      <c r="AQ488">
        <f>(Table2[[#This Row],[Sharpe Ratio]]-AVERAGE(Table2[Sharpe Ratio]))/_xlfn.STDEV.P(Table2[Sharpe Ratio])</f>
        <v>0.10375112513479758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-1.5345684718026251</v>
      </c>
      <c r="AS488">
        <f>_xlfn.RANK.AVG(Table2[[#This Row],[1Y Return vs Nifty Z-Score]],Table2[1Y Return vs Nifty Z-Score])</f>
        <v>378</v>
      </c>
      <c r="AT488">
        <f>_xlfn.RANK.AVG(Table2[[#This Row],[6M Return vs Nifty Z-Score]],Table2[6M Return vs Nifty Z-Score])</f>
        <v>677</v>
      </c>
      <c r="AU488">
        <f>_xlfn.RANK.AVG(Table2[[#This Row],[Sharpe Ratio Z-Score]],Table2[Sharpe Ratio Z-Score])</f>
        <v>322</v>
      </c>
      <c r="AV488">
        <f>(Table2[[#This Row],[Rank 1Y]]+Table2[[#This Row],[Rank 6M]]+Table2[[#This Row],[Rank Sharpe]])/3</f>
        <v>459</v>
      </c>
    </row>
    <row r="489" spans="1:48" x14ac:dyDescent="0.3">
      <c r="A489" t="s">
        <v>802</v>
      </c>
      <c r="B489" t="s">
        <v>803</v>
      </c>
      <c r="C489" t="s">
        <v>3069</v>
      </c>
      <c r="D489" t="s">
        <v>286</v>
      </c>
      <c r="E489">
        <v>19419.608988</v>
      </c>
      <c r="F489">
        <v>390</v>
      </c>
      <c r="G489">
        <v>0.273295118650281</v>
      </c>
      <c r="H489">
        <f>(Table2[[#This Row],[1Y Return vs Nifty]]-AVERAGE(Table2[1Y Return vs Nifty]))/_xlfn.STDEV.P(Table2[1Y Return vs Nifty])</f>
        <v>-0.50738659195732183</v>
      </c>
      <c r="I489">
        <v>14.551649455049199</v>
      </c>
      <c r="J489">
        <f>(Table2[[#This Row],[1M Return vs Nifty]]-AVERAGE(Table2[1M Return vs Nifty]))/_xlfn.STDEV.P(Table2[1M Return vs Nifty])</f>
        <v>1.3824908789544312</v>
      </c>
      <c r="K489">
        <v>-25.0229816797364</v>
      </c>
      <c r="L489">
        <f>(Table2[[#This Row],[6M Return vs Nifty]]-AVERAGE(Table2[6M Return vs Nifty]))/_xlfn.STDEV.P(Table2[6M Return vs Nifty])</f>
        <v>-1.064132971389703</v>
      </c>
      <c r="M489">
        <v>1.4244223990778999</v>
      </c>
      <c r="N489">
        <f>(Table2[[#This Row],[1W Return vs Nifty]]-AVERAGE(Table2[1W Return vs Nifty]))/_xlfn.STDEV.P(Table2[1W Return vs Nifty])</f>
        <v>0.31701297689423935</v>
      </c>
      <c r="O489">
        <v>367.49</v>
      </c>
      <c r="P489">
        <v>360.36628295765098</v>
      </c>
      <c r="Q489">
        <v>369.09198274926501</v>
      </c>
      <c r="R489">
        <v>63.757668198489498</v>
      </c>
      <c r="S489" s="1">
        <f>(Table2[[#This Row],[Close Price]]-Table2[[#This Row],[20D EMA]])/Table2[[#This Row],[20D EMA]]</f>
        <v>6.1253367438569732E-2</v>
      </c>
      <c r="T489" s="1">
        <f>(Table2[[#This Row],[Close Price]]-Table2[[#This Row],[50D EMA]])/Table2[[#This Row],[50D EMA]]</f>
        <v>8.2232213289031464E-2</v>
      </c>
      <c r="U489" s="1">
        <f>(Table2[[#This Row],[Close Price]]-Table2[[#This Row],[200D EMA]])/Table2[[#This Row],[200D EMA]]</f>
        <v>5.6647172596372579E-2</v>
      </c>
      <c r="V489">
        <v>1.76885587786295</v>
      </c>
      <c r="W489">
        <v>382.3</v>
      </c>
      <c r="X489">
        <v>395</v>
      </c>
      <c r="Y489">
        <v>381.05</v>
      </c>
      <c r="Z489">
        <v>408.5</v>
      </c>
      <c r="AA489">
        <v>354.9</v>
      </c>
      <c r="AB489">
        <v>410.45</v>
      </c>
      <c r="AC489" s="1">
        <f>(Table2[[#This Row],[Close Price]]/Table2[[#This Row],[Day Low]])-1</f>
        <v>2.014125032696823E-2</v>
      </c>
      <c r="AD489" s="1">
        <f>(Table2[[#This Row],[Day High]]/Table2[[#This Row],[Close Price]])-1</f>
        <v>1.2820512820512775E-2</v>
      </c>
      <c r="AE489" s="1">
        <f>(Table2[[#This Row],[Close Price]]/Table2[[#This Row],[Current Week Low]])-1</f>
        <v>2.3487731268862388E-2</v>
      </c>
      <c r="AF489" s="1">
        <f>(Table2[[#This Row],[Current Week High]]/Table2[[#This Row],[Close Price]])-1</f>
        <v>4.7435897435897489E-2</v>
      </c>
      <c r="AG489" s="1">
        <f>(Table2[[#This Row],[Close Price]]/Table2[[#This Row],[Current Month Low]])-1</f>
        <v>9.8901098901098994E-2</v>
      </c>
      <c r="AH489" s="1">
        <f>(Table2[[#This Row],[Current Month High]]/Table2[[#This Row],[Close Price]])-1</f>
        <v>5.2435897435897383E-2</v>
      </c>
      <c r="AI489">
        <v>44.747081712062197</v>
      </c>
      <c r="AJ489">
        <v>30.9665364362153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-0.08</v>
      </c>
      <c r="AM489" t="s">
        <v>3110</v>
      </c>
      <c r="AN489">
        <v>17.510000000000002</v>
      </c>
      <c r="AO489" t="s">
        <v>3111</v>
      </c>
      <c r="AP489">
        <v>0.103587729858442</v>
      </c>
      <c r="AQ489">
        <f>(Table2[[#This Row],[Sharpe Ratio]]-AVERAGE(Table2[Sharpe Ratio]))/_xlfn.STDEV.P(Table2[Sharpe Ratio])</f>
        <v>0.46083412869765022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487</v>
      </c>
      <c r="AT489">
        <f>_xlfn.RANK.AVG(Table2[[#This Row],[6M Return vs Nifty Z-Score]],Table2[6M Return vs Nifty Z-Score])</f>
        <v>667</v>
      </c>
      <c r="AU489">
        <f>_xlfn.RANK.AVG(Table2[[#This Row],[Sharpe Ratio Z-Score]],Table2[Sharpe Ratio Z-Score])</f>
        <v>224</v>
      </c>
      <c r="AV489">
        <f>(Table2[[#This Row],[Rank 1Y]]+Table2[[#This Row],[Rank 6M]]+Table2[[#This Row],[Rank Sharpe]])/3</f>
        <v>459.33333333333331</v>
      </c>
    </row>
    <row r="490" spans="1:48" x14ac:dyDescent="0.3">
      <c r="A490" t="s">
        <v>629</v>
      </c>
      <c r="B490" t="s">
        <v>630</v>
      </c>
      <c r="C490" t="s">
        <v>3070</v>
      </c>
      <c r="D490" t="s">
        <v>212</v>
      </c>
      <c r="E490">
        <v>29133.82967232</v>
      </c>
      <c r="F490">
        <v>15359.8</v>
      </c>
      <c r="G490">
        <v>-10.7204929332487</v>
      </c>
      <c r="H490">
        <f>(Table2[[#This Row],[1Y Return vs Nifty]]-AVERAGE(Table2[1Y Return vs Nifty]))/_xlfn.STDEV.P(Table2[1Y Return vs Nifty])</f>
        <v>-0.67329668617221428</v>
      </c>
      <c r="I490">
        <v>-2.3657769625032801</v>
      </c>
      <c r="J490">
        <f>(Table2[[#This Row],[1M Return vs Nifty]]-AVERAGE(Table2[1M Return vs Nifty]))/_xlfn.STDEV.P(Table2[1M Return vs Nifty])</f>
        <v>-0.21735017640918342</v>
      </c>
      <c r="K490">
        <v>-10.1706808536201</v>
      </c>
      <c r="L490">
        <f>(Table2[[#This Row],[6M Return vs Nifty]]-AVERAGE(Table2[6M Return vs Nifty]))/_xlfn.STDEV.P(Table2[6M Return vs Nifty])</f>
        <v>-0.56721472929670613</v>
      </c>
      <c r="M490">
        <v>-3.6660994158073401</v>
      </c>
      <c r="N490">
        <f>(Table2[[#This Row],[1W Return vs Nifty]]-AVERAGE(Table2[1W Return vs Nifty]))/_xlfn.STDEV.P(Table2[1W Return vs Nifty])</f>
        <v>-0.64773529299344079</v>
      </c>
      <c r="O490">
        <v>15689.04</v>
      </c>
      <c r="P490">
        <v>15657.0260460883</v>
      </c>
      <c r="Q490">
        <v>14959.864129859599</v>
      </c>
      <c r="R490">
        <v>36.731331725340901</v>
      </c>
      <c r="S490" s="1">
        <f>(Table2[[#This Row],[Close Price]]-Table2[[#This Row],[20D EMA]])/Table2[[#This Row],[20D EMA]]</f>
        <v>-2.0985350282745254E-2</v>
      </c>
      <c r="T490" s="1">
        <f>(Table2[[#This Row],[Close Price]]-Table2[[#This Row],[50D EMA]])/Table2[[#This Row],[50D EMA]]</f>
        <v>-1.8983556980321864E-2</v>
      </c>
      <c r="U490" s="1">
        <f>(Table2[[#This Row],[Close Price]]-Table2[[#This Row],[200D EMA]])/Table2[[#This Row],[200D EMA]]</f>
        <v>2.6733923962727415E-2</v>
      </c>
      <c r="V490">
        <v>0.24475010270084999</v>
      </c>
      <c r="W490">
        <v>15050.2</v>
      </c>
      <c r="X490">
        <v>15444.65</v>
      </c>
      <c r="Y490">
        <v>15111.15</v>
      </c>
      <c r="Z490">
        <v>15578.55</v>
      </c>
      <c r="AA490">
        <v>15111.15</v>
      </c>
      <c r="AB490">
        <v>16359.8</v>
      </c>
      <c r="AC490" s="1">
        <f>(Table2[[#This Row],[Close Price]]/Table2[[#This Row],[Day Low]])-1</f>
        <v>2.0571155200595159E-2</v>
      </c>
      <c r="AD490" s="1">
        <f>(Table2[[#This Row],[Day High]]/Table2[[#This Row],[Close Price]])-1</f>
        <v>5.5241604708395897E-3</v>
      </c>
      <c r="AE490" s="1">
        <f>(Table2[[#This Row],[Close Price]]/Table2[[#This Row],[Current Week Low]])-1</f>
        <v>1.645473706501499E-2</v>
      </c>
      <c r="AF490" s="1">
        <f>(Table2[[#This Row],[Current Week High]]/Table2[[#This Row],[Close Price]])-1</f>
        <v>1.4241721897420456E-2</v>
      </c>
      <c r="AG490" s="1">
        <f>(Table2[[#This Row],[Close Price]]/Table2[[#This Row],[Current Month Low]])-1</f>
        <v>1.645473706501499E-2</v>
      </c>
      <c r="AH490" s="1">
        <f>(Table2[[#This Row],[Current Month High]]/Table2[[#This Row],[Close Price]])-1</f>
        <v>6.5105014388208149E-2</v>
      </c>
      <c r="AI490">
        <v>17.788670988811599</v>
      </c>
      <c r="AJ490">
        <v>21.998818897637701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0.08</v>
      </c>
      <c r="AM490" t="s">
        <v>3111</v>
      </c>
      <c r="AN490">
        <v>-1.73</v>
      </c>
      <c r="AO490" t="s">
        <v>3110</v>
      </c>
      <c r="AP490">
        <v>7.3803762443072005E-2</v>
      </c>
      <c r="AQ490">
        <f>(Table2[[#This Row],[Sharpe Ratio]]-AVERAGE(Table2[Sharpe Ratio]))/_xlfn.STDEV.P(Table2[Sharpe Ratio])</f>
        <v>0.12145639388240312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-1.9841404909891416</v>
      </c>
      <c r="AS490">
        <f>_xlfn.RANK.AVG(Table2[[#This Row],[1Y Return vs Nifty Z-Score]],Table2[1Y Return vs Nifty Z-Score])</f>
        <v>566</v>
      </c>
      <c r="AT490">
        <f>_xlfn.RANK.AVG(Table2[[#This Row],[6M Return vs Nifty Z-Score]],Table2[6M Return vs Nifty Z-Score])</f>
        <v>502</v>
      </c>
      <c r="AU490">
        <f>_xlfn.RANK.AVG(Table2[[#This Row],[Sharpe Ratio Z-Score]],Table2[Sharpe Ratio Z-Score])</f>
        <v>314</v>
      </c>
      <c r="AV490">
        <f>(Table2[[#This Row],[Rank 1Y]]+Table2[[#This Row],[Rank 6M]]+Table2[[#This Row],[Rank Sharpe]])/3</f>
        <v>460.66666666666669</v>
      </c>
    </row>
    <row r="491" spans="1:48" x14ac:dyDescent="0.3">
      <c r="A491" t="s">
        <v>1556</v>
      </c>
      <c r="B491" t="s">
        <v>1557</v>
      </c>
      <c r="C491" t="s">
        <v>3076</v>
      </c>
      <c r="D491" t="s">
        <v>257</v>
      </c>
      <c r="E491">
        <v>6099.43399684</v>
      </c>
      <c r="F491">
        <v>769.1</v>
      </c>
      <c r="G491">
        <v>32.447097395905601</v>
      </c>
      <c r="H491">
        <f>(Table2[[#This Row],[1Y Return vs Nifty]]-AVERAGE(Table2[1Y Return vs Nifty]))/_xlfn.STDEV.P(Table2[1Y Return vs Nifty])</f>
        <v>-2.1843434142057836E-2</v>
      </c>
      <c r="I491">
        <v>0.67811607694609999</v>
      </c>
      <c r="J491">
        <f>(Table2[[#This Row],[1M Return vs Nifty]]-AVERAGE(Table2[1M Return vs Nifty]))/_xlfn.STDEV.P(Table2[1M Return vs Nifty])</f>
        <v>7.0503598299368572E-2</v>
      </c>
      <c r="K491">
        <v>-13.8286578268693</v>
      </c>
      <c r="L491">
        <f>(Table2[[#This Row],[6M Return vs Nifty]]-AVERAGE(Table2[6M Return vs Nifty]))/_xlfn.STDEV.P(Table2[6M Return vs Nifty])</f>
        <v>-0.68960085037280094</v>
      </c>
      <c r="M491">
        <v>1.9165327873026601</v>
      </c>
      <c r="N491">
        <f>(Table2[[#This Row],[1W Return vs Nifty]]-AVERAGE(Table2[1W Return vs Nifty]))/_xlfn.STDEV.P(Table2[1W Return vs Nifty])</f>
        <v>0.41027701993307569</v>
      </c>
      <c r="O491">
        <v>772.97</v>
      </c>
      <c r="P491">
        <v>751.46494749016097</v>
      </c>
      <c r="Q491">
        <v>693.87266357966701</v>
      </c>
      <c r="R491">
        <v>46.511003270098101</v>
      </c>
      <c r="S491" s="1">
        <f>(Table2[[#This Row],[Close Price]]-Table2[[#This Row],[20D EMA]])/Table2[[#This Row],[20D EMA]]</f>
        <v>-5.0066626130380277E-3</v>
      </c>
      <c r="T491" s="1">
        <f>(Table2[[#This Row],[Close Price]]-Table2[[#This Row],[50D EMA]])/Table2[[#This Row],[50D EMA]]</f>
        <v>2.3467565012498411E-2</v>
      </c>
      <c r="U491" s="1">
        <f>(Table2[[#This Row],[Close Price]]-Table2[[#This Row],[200D EMA]])/Table2[[#This Row],[200D EMA]]</f>
        <v>0.10841663084439382</v>
      </c>
      <c r="V491">
        <v>0.85575622819373898</v>
      </c>
      <c r="W491">
        <v>755.85</v>
      </c>
      <c r="X491">
        <v>773.4</v>
      </c>
      <c r="Y491">
        <v>747.7</v>
      </c>
      <c r="Z491">
        <v>792.45</v>
      </c>
      <c r="AA491">
        <v>741.55</v>
      </c>
      <c r="AB491">
        <v>816.9</v>
      </c>
      <c r="AC491" s="1">
        <f>(Table2[[#This Row],[Close Price]]/Table2[[#This Row],[Day Low]])-1</f>
        <v>1.7529933187801827E-2</v>
      </c>
      <c r="AD491" s="1">
        <f>(Table2[[#This Row],[Day High]]/Table2[[#This Row],[Close Price]])-1</f>
        <v>5.5909504615783145E-3</v>
      </c>
      <c r="AE491" s="1">
        <f>(Table2[[#This Row],[Close Price]]/Table2[[#This Row],[Current Week Low]])-1</f>
        <v>2.8621104721144874E-2</v>
      </c>
      <c r="AF491" s="1">
        <f>(Table2[[#This Row],[Current Week High]]/Table2[[#This Row],[Close Price]])-1</f>
        <v>3.03601612274087E-2</v>
      </c>
      <c r="AG491" s="1">
        <f>(Table2[[#This Row],[Close Price]]/Table2[[#This Row],[Current Month Low]])-1</f>
        <v>3.715191153664632E-2</v>
      </c>
      <c r="AH491" s="1">
        <f>(Table2[[#This Row],[Current Month High]]/Table2[[#This Row],[Close Price]])-1</f>
        <v>6.2150565596151175E-2</v>
      </c>
      <c r="AI491">
        <v>13.344020519397199</v>
      </c>
      <c r="AJ491">
        <v>67.310374423345095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0.14000000000000001</v>
      </c>
      <c r="AM491" t="s">
        <v>3111</v>
      </c>
      <c r="AN491">
        <v>-0.88</v>
      </c>
      <c r="AO491" t="s">
        <v>3110</v>
      </c>
      <c r="AQ491">
        <f>(Table2[[#This Row],[Sharpe Ratio]]-AVERAGE(Table2[Sharpe Ratio]))/_xlfn.STDEV.P(Table2[Sharpe Ratio])</f>
        <v>-0.71951127739723697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-0.95017494367965161</v>
      </c>
      <c r="AS491">
        <f>_xlfn.RANK.AVG(Table2[[#This Row],[1Y Return vs Nifty Z-Score]],Table2[1Y Return vs Nifty Z-Score])</f>
        <v>300</v>
      </c>
      <c r="AT491">
        <f>_xlfn.RANK.AVG(Table2[[#This Row],[6M Return vs Nifty Z-Score]],Table2[6M Return vs Nifty Z-Score])</f>
        <v>542</v>
      </c>
      <c r="AU491">
        <f>_xlfn.RANK.AVG(Table2[[#This Row],[Sharpe Ratio Z-Score]],Table2[Sharpe Ratio Z-Score])</f>
        <v>542.5</v>
      </c>
      <c r="AV491">
        <f>(Table2[[#This Row],[Rank 1Y]]+Table2[[#This Row],[Rank 6M]]+Table2[[#This Row],[Rank Sharpe]])/3</f>
        <v>461.5</v>
      </c>
    </row>
    <row r="492" spans="1:48" x14ac:dyDescent="0.3">
      <c r="A492" t="s">
        <v>35</v>
      </c>
      <c r="B492" t="s">
        <v>36</v>
      </c>
      <c r="C492" t="s">
        <v>3065</v>
      </c>
      <c r="D492" t="s">
        <v>37</v>
      </c>
      <c r="E492">
        <v>650589.26352485898</v>
      </c>
      <c r="F492">
        <v>1028.5999999999999</v>
      </c>
      <c r="G492">
        <v>38.505619901518003</v>
      </c>
      <c r="H492">
        <f>(Table2[[#This Row],[1Y Return vs Nifty]]-AVERAGE(Table2[1Y Return vs Nifty]))/_xlfn.STDEV.P(Table2[1Y Return vs Nifty])</f>
        <v>6.9587293370973899E-2</v>
      </c>
      <c r="I492">
        <v>2.08269038085241</v>
      </c>
      <c r="J492">
        <f>(Table2[[#This Row],[1M Return vs Nifty]]-AVERAGE(Table2[1M Return vs Nifty]))/_xlfn.STDEV.P(Table2[1M Return vs Nifty])</f>
        <v>0.20333087245063294</v>
      </c>
      <c r="K492">
        <v>-10.9383138024342</v>
      </c>
      <c r="L492">
        <f>(Table2[[#This Row],[6M Return vs Nifty]]-AVERAGE(Table2[6M Return vs Nifty]))/_xlfn.STDEV.P(Table2[6M Return vs Nifty])</f>
        <v>-0.59289767364069768</v>
      </c>
      <c r="M492">
        <v>-5.4625078018479698</v>
      </c>
      <c r="N492">
        <f>(Table2[[#This Row],[1W Return vs Nifty]]-AVERAGE(Table2[1W Return vs Nifty]))/_xlfn.STDEV.P(Table2[1W Return vs Nifty])</f>
        <v>-0.98818799027423765</v>
      </c>
      <c r="O492">
        <v>1107.26</v>
      </c>
      <c r="P492">
        <v>1074.28298120161</v>
      </c>
      <c r="Q492">
        <v>940.60198218839503</v>
      </c>
      <c r="R492">
        <v>27.9037579317779</v>
      </c>
      <c r="S492" s="1">
        <f>(Table2[[#This Row],[Close Price]]-Table2[[#This Row],[20D EMA]])/Table2[[#This Row],[20D EMA]]</f>
        <v>-7.1040225421310332E-2</v>
      </c>
      <c r="T492" s="1">
        <f>(Table2[[#This Row],[Close Price]]-Table2[[#This Row],[50D EMA]])/Table2[[#This Row],[50D EMA]]</f>
        <v>-4.2524159835905302E-2</v>
      </c>
      <c r="U492" s="1">
        <f>(Table2[[#This Row],[Close Price]]-Table2[[#This Row],[200D EMA]])/Table2[[#This Row],[200D EMA]]</f>
        <v>9.3554999328057539E-2</v>
      </c>
      <c r="V492">
        <v>0.93931911223345599</v>
      </c>
      <c r="W492">
        <v>1003.75</v>
      </c>
      <c r="X492">
        <v>1044</v>
      </c>
      <c r="Y492">
        <v>1020.1</v>
      </c>
      <c r="Z492">
        <v>1130.3</v>
      </c>
      <c r="AA492">
        <v>1020.1</v>
      </c>
      <c r="AB492">
        <v>1222</v>
      </c>
      <c r="AC492" s="1">
        <f>(Table2[[#This Row],[Close Price]]/Table2[[#This Row],[Day Low]])-1</f>
        <v>2.4757160647571608E-2</v>
      </c>
      <c r="AD492" s="1">
        <f>(Table2[[#This Row],[Day High]]/Table2[[#This Row],[Close Price]])-1</f>
        <v>1.4971806338712979E-2</v>
      </c>
      <c r="AE492" s="1">
        <f>(Table2[[#This Row],[Close Price]]/Table2[[#This Row],[Current Week Low]])-1</f>
        <v>8.332516419958802E-3</v>
      </c>
      <c r="AF492" s="1">
        <f>(Table2[[#This Row],[Current Week High]]/Table2[[#This Row],[Close Price]])-1</f>
        <v>9.8872253548512701E-2</v>
      </c>
      <c r="AG492" s="1">
        <f>(Table2[[#This Row],[Close Price]]/Table2[[#This Row],[Current Month Low]])-1</f>
        <v>8.332516419958802E-3</v>
      </c>
      <c r="AH492" s="1">
        <f>(Table2[[#This Row],[Current Month High]]/Table2[[#This Row],[Close Price]])-1</f>
        <v>0.18802255492902975</v>
      </c>
      <c r="AI492">
        <v>13.743193558895999</v>
      </c>
      <c r="AJ492">
        <v>79.852682681844797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-0.03</v>
      </c>
      <c r="AM492" t="s">
        <v>3110</v>
      </c>
      <c r="AN492">
        <v>-13.15</v>
      </c>
      <c r="AO492" t="s">
        <v>3110</v>
      </c>
      <c r="AP492">
        <v>-1.4391715062273E-2</v>
      </c>
      <c r="AQ492">
        <f>(Table2[[#This Row],[Sharpe Ratio]]-AVERAGE(Table2[Sharpe Ratio]))/_xlfn.STDEV.P(Table2[Sharpe Ratio])</f>
        <v>-0.88349976119540896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-2.1916672592887374</v>
      </c>
      <c r="AS492">
        <f>_xlfn.RANK.AVG(Table2[[#This Row],[1Y Return vs Nifty Z-Score]],Table2[1Y Return vs Nifty Z-Score])</f>
        <v>278</v>
      </c>
      <c r="AT492">
        <f>_xlfn.RANK.AVG(Table2[[#This Row],[6M Return vs Nifty Z-Score]],Table2[6M Return vs Nifty Z-Score])</f>
        <v>510</v>
      </c>
      <c r="AU492">
        <f>_xlfn.RANK.AVG(Table2[[#This Row],[Sharpe Ratio Z-Score]],Table2[Sharpe Ratio Z-Score])</f>
        <v>599</v>
      </c>
      <c r="AV492">
        <f>(Table2[[#This Row],[Rank 1Y]]+Table2[[#This Row],[Rank 6M]]+Table2[[#This Row],[Rank Sharpe]])/3</f>
        <v>462.33333333333331</v>
      </c>
    </row>
    <row r="493" spans="1:48" x14ac:dyDescent="0.3">
      <c r="A493" t="s">
        <v>1513</v>
      </c>
      <c r="B493" t="s">
        <v>1514</v>
      </c>
      <c r="C493" t="s">
        <v>3065</v>
      </c>
      <c r="D493" t="s">
        <v>24</v>
      </c>
      <c r="E493">
        <v>6417.4546436219998</v>
      </c>
      <c r="F493">
        <v>24.53</v>
      </c>
      <c r="G493">
        <v>2.2356249700505799</v>
      </c>
      <c r="H493">
        <f>(Table2[[#This Row],[1Y Return vs Nifty]]-AVERAGE(Table2[1Y Return vs Nifty]))/_xlfn.STDEV.P(Table2[1Y Return vs Nifty])</f>
        <v>-0.47777256547349461</v>
      </c>
      <c r="I493">
        <v>-5.2758811703536797</v>
      </c>
      <c r="J493">
        <f>(Table2[[#This Row],[1M Return vs Nifty]]-AVERAGE(Table2[1M Return vs Nifty]))/_xlfn.STDEV.P(Table2[1M Return vs Nifty])</f>
        <v>-0.49255185733832324</v>
      </c>
      <c r="K493">
        <v>-33.042724785965397</v>
      </c>
      <c r="L493">
        <f>(Table2[[#This Row],[6M Return vs Nifty]]-AVERAGE(Table2[6M Return vs Nifty]))/_xlfn.STDEV.P(Table2[6M Return vs Nifty])</f>
        <v>-1.3324521155439366</v>
      </c>
      <c r="M493">
        <v>-5.0813293887735904</v>
      </c>
      <c r="N493">
        <f>(Table2[[#This Row],[1W Return vs Nifty]]-AVERAGE(Table2[1W Return vs Nifty]))/_xlfn.STDEV.P(Table2[1W Return vs Nifty])</f>
        <v>-0.91594761337285135</v>
      </c>
      <c r="O493">
        <v>25.86</v>
      </c>
      <c r="P493">
        <v>26.703530498200799</v>
      </c>
      <c r="Q493">
        <v>26.186986713894299</v>
      </c>
      <c r="R493">
        <v>18.148604815260001</v>
      </c>
      <c r="S493" s="1">
        <f>(Table2[[#This Row],[Close Price]]-Table2[[#This Row],[20D EMA]])/Table2[[#This Row],[20D EMA]]</f>
        <v>-5.1430781129156937E-2</v>
      </c>
      <c r="T493" s="1">
        <f>(Table2[[#This Row],[Close Price]]-Table2[[#This Row],[50D EMA]])/Table2[[#This Row],[50D EMA]]</f>
        <v>-8.1394873923028382E-2</v>
      </c>
      <c r="U493" s="1">
        <f>(Table2[[#This Row],[Close Price]]-Table2[[#This Row],[200D EMA]])/Table2[[#This Row],[200D EMA]]</f>
        <v>-6.3275195882508073E-2</v>
      </c>
      <c r="V493">
        <v>0.91238575508850095</v>
      </c>
      <c r="W493">
        <v>24.09</v>
      </c>
      <c r="X493">
        <v>24.65</v>
      </c>
      <c r="Y493">
        <v>24.5</v>
      </c>
      <c r="Z493">
        <v>25</v>
      </c>
      <c r="AA493">
        <v>24.5</v>
      </c>
      <c r="AB493">
        <v>26.97</v>
      </c>
      <c r="AC493" s="1">
        <f>(Table2[[#This Row],[Close Price]]/Table2[[#This Row],[Day Low]])-1</f>
        <v>1.8264840182648401E-2</v>
      </c>
      <c r="AD493" s="1">
        <f>(Table2[[#This Row],[Day High]]/Table2[[#This Row],[Close Price]])-1</f>
        <v>4.8919690175295294E-3</v>
      </c>
      <c r="AE493" s="1">
        <f>(Table2[[#This Row],[Close Price]]/Table2[[#This Row],[Current Week Low]])-1</f>
        <v>1.224489795918382E-3</v>
      </c>
      <c r="AF493" s="1">
        <f>(Table2[[#This Row],[Current Week High]]/Table2[[#This Row],[Close Price]])-1</f>
        <v>1.9160211985324027E-2</v>
      </c>
      <c r="AG493" s="1">
        <f>(Table2[[#This Row],[Close Price]]/Table2[[#This Row],[Current Month Low]])-1</f>
        <v>1.224489795918382E-3</v>
      </c>
      <c r="AH493" s="1">
        <f>(Table2[[#This Row],[Current Month High]]/Table2[[#This Row],[Close Price]])-1</f>
        <v>9.9470036689767616E-2</v>
      </c>
      <c r="AI493">
        <v>48.477154055496896</v>
      </c>
      <c r="AJ493">
        <v>33.5367762128325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-0.13</v>
      </c>
      <c r="AM493" t="s">
        <v>3110</v>
      </c>
      <c r="AN493">
        <v>-8.81</v>
      </c>
      <c r="AO493" t="s">
        <v>3110</v>
      </c>
      <c r="AP493">
        <v>0.104757564146336</v>
      </c>
      <c r="AQ493">
        <f>(Table2[[#This Row],[Sharpe Ratio]]-AVERAGE(Table2[Sharpe Ratio]))/_xlfn.STDEV.P(Table2[Sharpe Ratio])</f>
        <v>0.47416397509446678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471</v>
      </c>
      <c r="AT493">
        <f>_xlfn.RANK.AVG(Table2[[#This Row],[6M Return vs Nifty Z-Score]],Table2[6M Return vs Nifty Z-Score])</f>
        <v>702</v>
      </c>
      <c r="AU493">
        <f>_xlfn.RANK.AVG(Table2[[#This Row],[Sharpe Ratio Z-Score]],Table2[Sharpe Ratio Z-Score])</f>
        <v>219</v>
      </c>
      <c r="AV493">
        <f>(Table2[[#This Row],[Rank 1Y]]+Table2[[#This Row],[Rank 6M]]+Table2[[#This Row],[Rank Sharpe]])/3</f>
        <v>464</v>
      </c>
    </row>
    <row r="494" spans="1:48" x14ac:dyDescent="0.3">
      <c r="A494" t="s">
        <v>1980</v>
      </c>
      <c r="B494" t="s">
        <v>1981</v>
      </c>
      <c r="C494" t="s">
        <v>3067</v>
      </c>
      <c r="D494" t="s">
        <v>368</v>
      </c>
      <c r="E494">
        <v>3192.0494642399999</v>
      </c>
      <c r="F494">
        <v>2265.9</v>
      </c>
      <c r="G494">
        <v>-2.4928248427502702</v>
      </c>
      <c r="H494">
        <f>(Table2[[#This Row],[1Y Return vs Nifty]]-AVERAGE(Table2[1Y Return vs Nifty]))/_xlfn.STDEV.P(Table2[1Y Return vs Nifty])</f>
        <v>-0.54913082253909928</v>
      </c>
      <c r="I494">
        <v>28.405121037575601</v>
      </c>
      <c r="J494">
        <f>(Table2[[#This Row],[1M Return vs Nifty]]-AVERAGE(Table2[1M Return vs Nifty]))/_xlfn.STDEV.P(Table2[1M Return vs Nifty])</f>
        <v>2.6925809629901183</v>
      </c>
      <c r="K494">
        <v>14.2397533299083</v>
      </c>
      <c r="L494">
        <f>(Table2[[#This Row],[6M Return vs Nifty]]-AVERAGE(Table2[6M Return vs Nifty]))/_xlfn.STDEV.P(Table2[6M Return vs Nifty])</f>
        <v>0.24949307814793886</v>
      </c>
      <c r="M494">
        <v>28.829747687692102</v>
      </c>
      <c r="N494">
        <f>(Table2[[#This Row],[1W Return vs Nifty]]-AVERAGE(Table2[1W Return vs Nifty]))/_xlfn.STDEV.P(Table2[1W Return vs Nifty])</f>
        <v>5.5108302552307009</v>
      </c>
      <c r="O494">
        <v>2064.42</v>
      </c>
      <c r="P494">
        <v>1950.88879661582</v>
      </c>
      <c r="Q494">
        <v>1880.7095324438201</v>
      </c>
      <c r="R494">
        <v>63.510604519024099</v>
      </c>
      <c r="S494" s="1">
        <f>(Table2[[#This Row],[Close Price]]-Table2[[#This Row],[20D EMA]])/Table2[[#This Row],[20D EMA]]</f>
        <v>9.7596419333275217E-2</v>
      </c>
      <c r="T494" s="1">
        <f>(Table2[[#This Row],[Close Price]]-Table2[[#This Row],[50D EMA]])/Table2[[#This Row],[50D EMA]]</f>
        <v>0.16147060966807833</v>
      </c>
      <c r="U494" s="1">
        <f>(Table2[[#This Row],[Close Price]]-Table2[[#This Row],[200D EMA]])/Table2[[#This Row],[200D EMA]]</f>
        <v>0.20481124858002828</v>
      </c>
      <c r="V494">
        <v>3.3166729806996398</v>
      </c>
      <c r="W494">
        <v>2200</v>
      </c>
      <c r="X494">
        <v>2315</v>
      </c>
      <c r="Y494">
        <v>2251.4</v>
      </c>
      <c r="Z494">
        <v>2520</v>
      </c>
      <c r="AA494">
        <v>1825</v>
      </c>
      <c r="AB494">
        <v>2520</v>
      </c>
      <c r="AC494" s="1">
        <f>(Table2[[#This Row],[Close Price]]/Table2[[#This Row],[Day Low]])-1</f>
        <v>2.9954545454545567E-2</v>
      </c>
      <c r="AD494" s="1">
        <f>(Table2[[#This Row],[Day High]]/Table2[[#This Row],[Close Price]])-1</f>
        <v>2.1669093958250452E-2</v>
      </c>
      <c r="AE494" s="1">
        <f>(Table2[[#This Row],[Close Price]]/Table2[[#This Row],[Current Week Low]])-1</f>
        <v>6.4404370613839745E-3</v>
      </c>
      <c r="AF494" s="1">
        <f>(Table2[[#This Row],[Current Week High]]/Table2[[#This Row],[Close Price]])-1</f>
        <v>0.11214087117701577</v>
      </c>
      <c r="AG494" s="1">
        <f>(Table2[[#This Row],[Close Price]]/Table2[[#This Row],[Current Month Low]])-1</f>
        <v>0.24158904109589052</v>
      </c>
      <c r="AH494" s="1">
        <f>(Table2[[#This Row],[Current Month High]]/Table2[[#This Row],[Close Price]])-1</f>
        <v>0.11214087117701577</v>
      </c>
      <c r="AI494">
        <v>4.1322314049586799</v>
      </c>
      <c r="AJ494">
        <v>58.066623122142303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0.11</v>
      </c>
      <c r="AM494" t="s">
        <v>3111</v>
      </c>
      <c r="AN494">
        <v>18.36</v>
      </c>
      <c r="AO494" t="s">
        <v>3111</v>
      </c>
      <c r="AP494">
        <v>-3.5533434348779001E-2</v>
      </c>
      <c r="AQ494">
        <f>(Table2[[#This Row],[Sharpe Ratio]]-AVERAGE(Table2[Sharpe Ratio]))/_xlfn.STDEV.P(Table2[Sharpe Ratio])</f>
        <v>-1.1244021467470247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6.7793713270826341</v>
      </c>
      <c r="AS494">
        <f>_xlfn.RANK.AVG(Table2[[#This Row],[1Y Return vs Nifty Z-Score]],Table2[1Y Return vs Nifty Z-Score])</f>
        <v>507</v>
      </c>
      <c r="AT494">
        <f>_xlfn.RANK.AVG(Table2[[#This Row],[6M Return vs Nifty Z-Score]],Table2[6M Return vs Nifty Z-Score])</f>
        <v>250</v>
      </c>
      <c r="AU494">
        <f>_xlfn.RANK.AVG(Table2[[#This Row],[Sharpe Ratio Z-Score]],Table2[Sharpe Ratio Z-Score])</f>
        <v>637</v>
      </c>
      <c r="AV494">
        <f>(Table2[[#This Row],[Rank 1Y]]+Table2[[#This Row],[Rank 6M]]+Table2[[#This Row],[Rank Sharpe]])/3</f>
        <v>464.66666666666669</v>
      </c>
    </row>
    <row r="495" spans="1:48" x14ac:dyDescent="0.3">
      <c r="A495" t="s">
        <v>1842</v>
      </c>
      <c r="B495" t="s">
        <v>1843</v>
      </c>
      <c r="C495" t="s">
        <v>3076</v>
      </c>
      <c r="D495" t="s">
        <v>257</v>
      </c>
      <c r="E495">
        <v>3828.5067582480001</v>
      </c>
      <c r="F495">
        <v>164.68</v>
      </c>
      <c r="G495">
        <v>3.9668903230214001</v>
      </c>
      <c r="H495">
        <f>(Table2[[#This Row],[1Y Return vs Nifty]]-AVERAGE(Table2[1Y Return vs Nifty]))/_xlfn.STDEV.P(Table2[1Y Return vs Nifty])</f>
        <v>-0.45164559299900225</v>
      </c>
      <c r="I495">
        <v>2.0370329167539398</v>
      </c>
      <c r="J495">
        <f>(Table2[[#This Row],[1M Return vs Nifty]]-AVERAGE(Table2[1M Return vs Nifty]))/_xlfn.STDEV.P(Table2[1M Return vs Nifty])</f>
        <v>0.19901315391912294</v>
      </c>
      <c r="K495">
        <v>-6.0449025841841699</v>
      </c>
      <c r="L495">
        <f>(Table2[[#This Row],[6M Return vs Nifty]]-AVERAGE(Table2[6M Return vs Nifty]))/_xlfn.STDEV.P(Table2[6M Return vs Nifty])</f>
        <v>-0.42917722864841862</v>
      </c>
      <c r="M495">
        <v>6.2525545666424698</v>
      </c>
      <c r="N495">
        <f>(Table2[[#This Row],[1W Return vs Nifty]]-AVERAGE(Table2[1W Return vs Nifty]))/_xlfn.STDEV.P(Table2[1W Return vs Nifty])</f>
        <v>1.2320335435140843</v>
      </c>
      <c r="O495">
        <v>161.54</v>
      </c>
      <c r="P495">
        <v>153.33237473730401</v>
      </c>
      <c r="Q495">
        <v>144.47590122816601</v>
      </c>
      <c r="R495">
        <v>52.896527203461801</v>
      </c>
      <c r="S495" s="1">
        <f>(Table2[[#This Row],[Close Price]]-Table2[[#This Row],[20D EMA]])/Table2[[#This Row],[20D EMA]]</f>
        <v>1.9437910115141854E-2</v>
      </c>
      <c r="T495" s="1">
        <f>(Table2[[#This Row],[Close Price]]-Table2[[#This Row],[50D EMA]])/Table2[[#This Row],[50D EMA]]</f>
        <v>7.4006714381990538E-2</v>
      </c>
      <c r="U495" s="1">
        <f>(Table2[[#This Row],[Close Price]]-Table2[[#This Row],[200D EMA]])/Table2[[#This Row],[200D EMA]]</f>
        <v>0.13984407503315263</v>
      </c>
      <c r="V495">
        <v>1.54825687037269</v>
      </c>
      <c r="W495">
        <v>161.19999999999999</v>
      </c>
      <c r="X495">
        <v>165.99</v>
      </c>
      <c r="Y495">
        <v>160.56</v>
      </c>
      <c r="Z495">
        <v>174.7</v>
      </c>
      <c r="AA495">
        <v>153.11000000000001</v>
      </c>
      <c r="AB495">
        <v>177.4</v>
      </c>
      <c r="AC495" s="1">
        <f>(Table2[[#This Row],[Close Price]]/Table2[[#This Row],[Day Low]])-1</f>
        <v>2.1588089330024873E-2</v>
      </c>
      <c r="AD495" s="1">
        <f>(Table2[[#This Row],[Day High]]/Table2[[#This Row],[Close Price]])-1</f>
        <v>7.9548214719455945E-3</v>
      </c>
      <c r="AE495" s="1">
        <f>(Table2[[#This Row],[Close Price]]/Table2[[#This Row],[Current Week Low]])-1</f>
        <v>2.5660189337319395E-2</v>
      </c>
      <c r="AF495" s="1">
        <f>(Table2[[#This Row],[Current Week High]]/Table2[[#This Row],[Close Price]])-1</f>
        <v>6.0845275686179034E-2</v>
      </c>
      <c r="AG495" s="1">
        <f>(Table2[[#This Row],[Close Price]]/Table2[[#This Row],[Current Month Low]])-1</f>
        <v>7.5566586114558021E-2</v>
      </c>
      <c r="AH495" s="1">
        <f>(Table2[[#This Row],[Current Month High]]/Table2[[#This Row],[Close Price]])-1</f>
        <v>7.7240709254311479E-2</v>
      </c>
      <c r="AI495">
        <v>6.8630338733431397</v>
      </c>
      <c r="AJ495">
        <v>51.494868362338202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0.21</v>
      </c>
      <c r="AM495" t="s">
        <v>3111</v>
      </c>
      <c r="AN495">
        <v>0.43</v>
      </c>
      <c r="AO495" t="s">
        <v>3111</v>
      </c>
      <c r="AP495">
        <v>1.2805120141934001E-2</v>
      </c>
      <c r="AQ495">
        <f>(Table2[[#This Row],[Sharpe Ratio]]-AVERAGE(Table2[Sharpe Ratio]))/_xlfn.STDEV.P(Table2[Sharpe Ratio])</f>
        <v>-0.57360147944452955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-2.3377603658743196E-2</v>
      </c>
      <c r="AS495">
        <f>_xlfn.RANK.AVG(Table2[[#This Row],[1Y Return vs Nifty Z-Score]],Table2[1Y Return vs Nifty Z-Score])</f>
        <v>458</v>
      </c>
      <c r="AT495">
        <f>_xlfn.RANK.AVG(Table2[[#This Row],[6M Return vs Nifty Z-Score]],Table2[6M Return vs Nifty Z-Score])</f>
        <v>453</v>
      </c>
      <c r="AU495">
        <f>_xlfn.RANK.AVG(Table2[[#This Row],[Sharpe Ratio Z-Score]],Table2[Sharpe Ratio Z-Score])</f>
        <v>485</v>
      </c>
      <c r="AV495">
        <f>(Table2[[#This Row],[Rank 1Y]]+Table2[[#This Row],[Rank 6M]]+Table2[[#This Row],[Rank Sharpe]])/3</f>
        <v>465.33333333333331</v>
      </c>
    </row>
    <row r="496" spans="1:48" x14ac:dyDescent="0.3">
      <c r="A496" t="s">
        <v>758</v>
      </c>
      <c r="B496" t="s">
        <v>759</v>
      </c>
      <c r="C496" t="s">
        <v>3065</v>
      </c>
      <c r="D496" t="s">
        <v>556</v>
      </c>
      <c r="E496">
        <v>20871.764661159999</v>
      </c>
      <c r="F496">
        <v>803.6</v>
      </c>
      <c r="G496">
        <v>3.5415581649663901</v>
      </c>
      <c r="H496">
        <f>(Table2[[#This Row],[1Y Return vs Nifty]]-AVERAGE(Table2[1Y Return vs Nifty]))/_xlfn.STDEV.P(Table2[1Y Return vs Nifty])</f>
        <v>-0.45806439042191066</v>
      </c>
      <c r="I496">
        <v>3.4302835691915101</v>
      </c>
      <c r="J496">
        <f>(Table2[[#This Row],[1M Return vs Nifty]]-AVERAGE(Table2[1M Return vs Nifty]))/_xlfn.STDEV.P(Table2[1M Return vs Nifty])</f>
        <v>0.3307695770987808</v>
      </c>
      <c r="K496">
        <v>-9.3035663146348906</v>
      </c>
      <c r="L496">
        <f>(Table2[[#This Row],[6M Return vs Nifty]]-AVERAGE(Table2[6M Return vs Nifty]))/_xlfn.STDEV.P(Table2[6M Return vs Nifty])</f>
        <v>-0.53820339715023213</v>
      </c>
      <c r="M496">
        <v>5.2981937916014701</v>
      </c>
      <c r="N496">
        <f>(Table2[[#This Row],[1W Return vs Nifty]]-AVERAGE(Table2[1W Return vs Nifty]))/_xlfn.STDEV.P(Table2[1W Return vs Nifty])</f>
        <v>1.0511644813528751</v>
      </c>
      <c r="O496">
        <v>800.99</v>
      </c>
      <c r="P496">
        <v>789.56576956778997</v>
      </c>
      <c r="Q496">
        <v>743.48276346350895</v>
      </c>
      <c r="R496">
        <v>49.823328979063</v>
      </c>
      <c r="S496" s="1">
        <f>(Table2[[#This Row],[Close Price]]-Table2[[#This Row],[20D EMA]])/Table2[[#This Row],[20D EMA]]</f>
        <v>3.2584676462877361E-3</v>
      </c>
      <c r="T496" s="1">
        <f>(Table2[[#This Row],[Close Price]]-Table2[[#This Row],[50D EMA]])/Table2[[#This Row],[50D EMA]]</f>
        <v>1.7774618623464921E-2</v>
      </c>
      <c r="U496" s="1">
        <f>(Table2[[#This Row],[Close Price]]-Table2[[#This Row],[200D EMA]])/Table2[[#This Row],[200D EMA]]</f>
        <v>8.0858951263961226E-2</v>
      </c>
      <c r="V496">
        <v>1.20758773087563</v>
      </c>
      <c r="W496">
        <v>798</v>
      </c>
      <c r="X496">
        <v>824</v>
      </c>
      <c r="Y496">
        <v>801.25</v>
      </c>
      <c r="Z496">
        <v>847.1</v>
      </c>
      <c r="AA496">
        <v>768.05</v>
      </c>
      <c r="AB496">
        <v>847.1</v>
      </c>
      <c r="AC496" s="1">
        <f>(Table2[[#This Row],[Close Price]]/Table2[[#This Row],[Day Low]])-1</f>
        <v>7.0175438596491446E-3</v>
      </c>
      <c r="AD496" s="1">
        <f>(Table2[[#This Row],[Day High]]/Table2[[#This Row],[Close Price]])-1</f>
        <v>2.5385764061722327E-2</v>
      </c>
      <c r="AE496" s="1">
        <f>(Table2[[#This Row],[Close Price]]/Table2[[#This Row],[Current Week Low]])-1</f>
        <v>2.9329173166927625E-3</v>
      </c>
      <c r="AF496" s="1">
        <f>(Table2[[#This Row],[Current Week High]]/Table2[[#This Row],[Close Price]])-1</f>
        <v>5.4131408661025393E-2</v>
      </c>
      <c r="AG496" s="1">
        <f>(Table2[[#This Row],[Close Price]]/Table2[[#This Row],[Current Month Low]])-1</f>
        <v>4.6286049085346059E-2</v>
      </c>
      <c r="AH496" s="1">
        <f>(Table2[[#This Row],[Current Month High]]/Table2[[#This Row],[Close Price]])-1</f>
        <v>5.4131408661025393E-2</v>
      </c>
      <c r="AI496">
        <v>9.2811864609496393</v>
      </c>
      <c r="AJ496">
        <v>38.427152317880797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-0.02</v>
      </c>
      <c r="AM496" t="s">
        <v>3110</v>
      </c>
      <c r="AN496">
        <v>1.23</v>
      </c>
      <c r="AO496" t="s">
        <v>3111</v>
      </c>
      <c r="AP496">
        <v>2.8007362008804E-2</v>
      </c>
      <c r="AQ496">
        <f>(Table2[[#This Row],[Sharpe Ratio]]-AVERAGE(Table2[Sharpe Ratio]))/_xlfn.STDEV.P(Table2[Sharpe Ratio])</f>
        <v>-0.40037733046062357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-1.471105958111063E-2</v>
      </c>
      <c r="AS496">
        <f>_xlfn.RANK.AVG(Table2[[#This Row],[1Y Return vs Nifty Z-Score]],Table2[1Y Return vs Nifty Z-Score])</f>
        <v>461</v>
      </c>
      <c r="AT496">
        <f>_xlfn.RANK.AVG(Table2[[#This Row],[6M Return vs Nifty Z-Score]],Table2[6M Return vs Nifty Z-Score])</f>
        <v>492</v>
      </c>
      <c r="AU496">
        <f>_xlfn.RANK.AVG(Table2[[#This Row],[Sharpe Ratio Z-Score]],Table2[Sharpe Ratio Z-Score])</f>
        <v>444</v>
      </c>
      <c r="AV496">
        <f>(Table2[[#This Row],[Rank 1Y]]+Table2[[#This Row],[Rank 6M]]+Table2[[#This Row],[Rank Sharpe]])/3</f>
        <v>465.66666666666669</v>
      </c>
    </row>
    <row r="497" spans="1:48" x14ac:dyDescent="0.3">
      <c r="A497" t="s">
        <v>1020</v>
      </c>
      <c r="B497" t="s">
        <v>1021</v>
      </c>
      <c r="C497" t="s">
        <v>3064</v>
      </c>
      <c r="D497" t="s">
        <v>295</v>
      </c>
      <c r="E497">
        <v>12996.96824086</v>
      </c>
      <c r="F497">
        <v>942.65</v>
      </c>
      <c r="G497">
        <v>6.5893952350248703</v>
      </c>
      <c r="H497">
        <f>(Table2[[#This Row],[1Y Return vs Nifty]]-AVERAGE(Table2[1Y Return vs Nifty]))/_xlfn.STDEV.P(Table2[1Y Return vs Nifty])</f>
        <v>-0.41206869421074899</v>
      </c>
      <c r="I497">
        <v>-14.1236709952077</v>
      </c>
      <c r="J497">
        <f>(Table2[[#This Row],[1M Return vs Nifty]]-AVERAGE(Table2[1M Return vs Nifty]))/_xlfn.STDEV.P(Table2[1M Return vs Nifty])</f>
        <v>-1.3292664415580302</v>
      </c>
      <c r="K497">
        <v>-12.373316493226399</v>
      </c>
      <c r="L497">
        <f>(Table2[[#This Row],[6M Return vs Nifty]]-AVERAGE(Table2[6M Return vs Nifty]))/_xlfn.STDEV.P(Table2[6M Return vs Nifty])</f>
        <v>-0.64090902372413405</v>
      </c>
      <c r="M497">
        <v>0.602139541897041</v>
      </c>
      <c r="N497">
        <f>(Table2[[#This Row],[1W Return vs Nifty]]-AVERAGE(Table2[1W Return vs Nifty]))/_xlfn.STDEV.P(Table2[1W Return vs Nifty])</f>
        <v>0.16117512909171189</v>
      </c>
      <c r="O497">
        <v>971.05</v>
      </c>
      <c r="P497">
        <v>997.52637866113798</v>
      </c>
      <c r="Q497">
        <v>922.80055120471297</v>
      </c>
      <c r="R497">
        <v>41.775919568710798</v>
      </c>
      <c r="S497" s="1">
        <f>(Table2[[#This Row],[Close Price]]-Table2[[#This Row],[20D EMA]])/Table2[[#This Row],[20D EMA]]</f>
        <v>-2.9246691725451808E-2</v>
      </c>
      <c r="T497" s="1">
        <f>(Table2[[#This Row],[Close Price]]-Table2[[#This Row],[50D EMA]])/Table2[[#This Row],[50D EMA]]</f>
        <v>-5.5012458652764752E-2</v>
      </c>
      <c r="U497" s="1">
        <f>(Table2[[#This Row],[Close Price]]-Table2[[#This Row],[200D EMA]])/Table2[[#This Row],[200D EMA]]</f>
        <v>2.1510009686679984E-2</v>
      </c>
      <c r="V497">
        <v>0.50705922396054304</v>
      </c>
      <c r="W497">
        <v>931.55</v>
      </c>
      <c r="X497">
        <v>953</v>
      </c>
      <c r="Y497">
        <v>922.25</v>
      </c>
      <c r="Z497">
        <v>949</v>
      </c>
      <c r="AA497">
        <v>890.1</v>
      </c>
      <c r="AB497">
        <v>984.35</v>
      </c>
      <c r="AC497" s="1">
        <f>(Table2[[#This Row],[Close Price]]/Table2[[#This Row],[Day Low]])-1</f>
        <v>1.1915624496806387E-2</v>
      </c>
      <c r="AD497" s="1">
        <f>(Table2[[#This Row],[Day High]]/Table2[[#This Row],[Close Price]])-1</f>
        <v>1.0979684930780165E-2</v>
      </c>
      <c r="AE497" s="1">
        <f>(Table2[[#This Row],[Close Price]]/Table2[[#This Row],[Current Week Low]])-1</f>
        <v>2.2119815668202758E-2</v>
      </c>
      <c r="AF497" s="1">
        <f>(Table2[[#This Row],[Current Week High]]/Table2[[#This Row],[Close Price]])-1</f>
        <v>6.7363284357926378E-3</v>
      </c>
      <c r="AG497" s="1">
        <f>(Table2[[#This Row],[Close Price]]/Table2[[#This Row],[Current Month Low]])-1</f>
        <v>5.9038310302213182E-2</v>
      </c>
      <c r="AH497" s="1">
        <f>(Table2[[#This Row],[Current Month High]]/Table2[[#This Row],[Close Price]])-1</f>
        <v>4.4236991460245179E-2</v>
      </c>
      <c r="AI497">
        <v>29.0426734111822</v>
      </c>
      <c r="AJ497">
        <v>48.663999999999902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-0.09</v>
      </c>
      <c r="AM497" t="s">
        <v>3110</v>
      </c>
      <c r="AN497">
        <v>-5.74</v>
      </c>
      <c r="AO497" t="s">
        <v>3110</v>
      </c>
      <c r="AP497">
        <v>3.2746726981118003E-2</v>
      </c>
      <c r="AQ497">
        <f>(Table2[[#This Row],[Sharpe Ratio]]-AVERAGE(Table2[Sharpe Ratio]))/_xlfn.STDEV.P(Table2[Sharpe Ratio])</f>
        <v>-0.3463739491670817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436</v>
      </c>
      <c r="AT497">
        <f>_xlfn.RANK.AVG(Table2[[#This Row],[6M Return vs Nifty Z-Score]],Table2[6M Return vs Nifty Z-Score])</f>
        <v>526</v>
      </c>
      <c r="AU497">
        <f>_xlfn.RANK.AVG(Table2[[#This Row],[Sharpe Ratio Z-Score]],Table2[Sharpe Ratio Z-Score])</f>
        <v>439</v>
      </c>
      <c r="AV497">
        <f>(Table2[[#This Row],[Rank 1Y]]+Table2[[#This Row],[Rank 6M]]+Table2[[#This Row],[Rank Sharpe]])/3</f>
        <v>467</v>
      </c>
    </row>
    <row r="498" spans="1:48" x14ac:dyDescent="0.3">
      <c r="A498" t="s">
        <v>1646</v>
      </c>
      <c r="B498" t="s">
        <v>1647</v>
      </c>
      <c r="C498" t="s">
        <v>3070</v>
      </c>
      <c r="D498" t="s">
        <v>212</v>
      </c>
      <c r="E498">
        <v>5036.3117882400002</v>
      </c>
      <c r="F498">
        <v>126.24</v>
      </c>
      <c r="G498">
        <v>-9.2253414135730907</v>
      </c>
      <c r="H498">
        <f>(Table2[[#This Row],[1Y Return vs Nifty]]-AVERAGE(Table2[1Y Return vs Nifty]))/_xlfn.STDEV.P(Table2[1Y Return vs Nifty])</f>
        <v>-0.65073296852331231</v>
      </c>
      <c r="I498">
        <v>2.4657531826550598</v>
      </c>
      <c r="J498">
        <f>(Table2[[#This Row],[1M Return vs Nifty]]-AVERAGE(Table2[1M Return vs Nifty]))/_xlfn.STDEV.P(Table2[1M Return vs Nifty])</f>
        <v>0.23955621677786759</v>
      </c>
      <c r="K498">
        <v>-1.9456047403099901</v>
      </c>
      <c r="L498">
        <f>(Table2[[#This Row],[6M Return vs Nifty]]-AVERAGE(Table2[6M Return vs Nifty]))/_xlfn.STDEV.P(Table2[6M Return vs Nifty])</f>
        <v>-0.29202569217996249</v>
      </c>
      <c r="M498">
        <v>-4.4899258823243997</v>
      </c>
      <c r="N498">
        <f>(Table2[[#This Row],[1W Return vs Nifty]]-AVERAGE(Table2[1W Return vs Nifty]))/_xlfn.STDEV.P(Table2[1W Return vs Nifty])</f>
        <v>-0.80386568338602804</v>
      </c>
      <c r="O498">
        <v>130.91999999999999</v>
      </c>
      <c r="P498">
        <v>129.85052964777401</v>
      </c>
      <c r="Q498">
        <v>123.68377861686101</v>
      </c>
      <c r="R498">
        <v>37.012584625680397</v>
      </c>
      <c r="S498" s="1">
        <f>(Table2[[#This Row],[Close Price]]-Table2[[#This Row],[20D EMA]])/Table2[[#This Row],[20D EMA]]</f>
        <v>-3.5747021081576486E-2</v>
      </c>
      <c r="T498" s="1">
        <f>(Table2[[#This Row],[Close Price]]-Table2[[#This Row],[50D EMA]])/Table2[[#This Row],[50D EMA]]</f>
        <v>-2.7805274707525304E-2</v>
      </c>
      <c r="U498" s="1">
        <f>(Table2[[#This Row],[Close Price]]-Table2[[#This Row],[200D EMA]])/Table2[[#This Row],[200D EMA]]</f>
        <v>2.0667393992363982E-2</v>
      </c>
      <c r="V498">
        <v>1.7357589511090401</v>
      </c>
      <c r="W498">
        <v>124.65</v>
      </c>
      <c r="X498">
        <v>127.26</v>
      </c>
      <c r="Y498">
        <v>124.65</v>
      </c>
      <c r="Z498">
        <v>131</v>
      </c>
      <c r="AA498">
        <v>124.65</v>
      </c>
      <c r="AB498">
        <v>148.4</v>
      </c>
      <c r="AC498" s="1">
        <f>(Table2[[#This Row],[Close Price]]/Table2[[#This Row],[Day Low]])-1</f>
        <v>1.2755716004813289E-2</v>
      </c>
      <c r="AD498" s="1">
        <f>(Table2[[#This Row],[Day High]]/Table2[[#This Row],[Close Price]])-1</f>
        <v>8.0798479087453856E-3</v>
      </c>
      <c r="AE498" s="1">
        <f>(Table2[[#This Row],[Close Price]]/Table2[[#This Row],[Current Week Low]])-1</f>
        <v>1.2755716004813289E-2</v>
      </c>
      <c r="AF498" s="1">
        <f>(Table2[[#This Row],[Current Week High]]/Table2[[#This Row],[Close Price]])-1</f>
        <v>3.77059569074778E-2</v>
      </c>
      <c r="AG498" s="1">
        <f>(Table2[[#This Row],[Close Price]]/Table2[[#This Row],[Current Month Low]])-1</f>
        <v>1.2755716004813289E-2</v>
      </c>
      <c r="AH498" s="1">
        <f>(Table2[[#This Row],[Current Month High]]/Table2[[#This Row],[Close Price]])-1</f>
        <v>0.17553865652724987</v>
      </c>
      <c r="AI498">
        <v>16.087496121625801</v>
      </c>
      <c r="AJ498">
        <v>25.9599413776257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-0.08</v>
      </c>
      <c r="AM498" t="s">
        <v>3110</v>
      </c>
      <c r="AN498">
        <v>-7.22</v>
      </c>
      <c r="AO498" t="s">
        <v>3110</v>
      </c>
      <c r="AP498">
        <v>2.9662002928120001E-2</v>
      </c>
      <c r="AQ498">
        <f>(Table2[[#This Row],[Sharpe Ratio]]-AVERAGE(Table2[Sharpe Ratio]))/_xlfn.STDEV.P(Table2[Sharpe Ratio])</f>
        <v>-0.38152328461445811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-1.8885914119258933</v>
      </c>
      <c r="AS498">
        <f>_xlfn.RANK.AVG(Table2[[#This Row],[1Y Return vs Nifty Z-Score]],Table2[1Y Return vs Nifty Z-Score])</f>
        <v>557</v>
      </c>
      <c r="AT498">
        <f>_xlfn.RANK.AVG(Table2[[#This Row],[6M Return vs Nifty Z-Score]],Table2[6M Return vs Nifty Z-Score])</f>
        <v>403</v>
      </c>
      <c r="AU498">
        <f>_xlfn.RANK.AVG(Table2[[#This Row],[Sharpe Ratio Z-Score]],Table2[Sharpe Ratio Z-Score])</f>
        <v>441</v>
      </c>
      <c r="AV498">
        <f>(Table2[[#This Row],[Rank 1Y]]+Table2[[#This Row],[Rank 6M]]+Table2[[#This Row],[Rank Sharpe]])/3</f>
        <v>467</v>
      </c>
    </row>
    <row r="499" spans="1:48" x14ac:dyDescent="0.3">
      <c r="A499" t="s">
        <v>1840</v>
      </c>
      <c r="B499" t="s">
        <v>1841</v>
      </c>
      <c r="C499" t="s">
        <v>3067</v>
      </c>
      <c r="D499" t="s">
        <v>181</v>
      </c>
      <c r="E499">
        <v>3834.0136105500001</v>
      </c>
      <c r="F499">
        <v>268.5</v>
      </c>
      <c r="G499">
        <v>-9.1372729375399206</v>
      </c>
      <c r="H499">
        <f>(Table2[[#This Row],[1Y Return vs Nifty]]-AVERAGE(Table2[1Y Return vs Nifty]))/_xlfn.STDEV.P(Table2[1Y Return vs Nifty])</f>
        <v>-0.649403904411193</v>
      </c>
      <c r="I499">
        <v>3.26974457866188</v>
      </c>
      <c r="J499">
        <f>(Table2[[#This Row],[1M Return vs Nifty]]-AVERAGE(Table2[1M Return vs Nifty]))/_xlfn.STDEV.P(Table2[1M Return vs Nifty])</f>
        <v>0.31558778397630827</v>
      </c>
      <c r="K499">
        <v>18.214053868436</v>
      </c>
      <c r="L499">
        <f>(Table2[[#This Row],[6M Return vs Nifty]]-AVERAGE(Table2[6M Return vs Nifty]))/_xlfn.STDEV.P(Table2[6M Return vs Nifty])</f>
        <v>0.38246253926212298</v>
      </c>
      <c r="M499">
        <v>1.44450704646372</v>
      </c>
      <c r="N499">
        <f>(Table2[[#This Row],[1W Return vs Nifty]]-AVERAGE(Table2[1W Return vs Nifty]))/_xlfn.STDEV.P(Table2[1W Return vs Nifty])</f>
        <v>0.32081938997356546</v>
      </c>
      <c r="O499">
        <v>270.22000000000003</v>
      </c>
      <c r="P499">
        <v>263.63709896259201</v>
      </c>
      <c r="Q499">
        <v>239.65774168043299</v>
      </c>
      <c r="R499">
        <v>46.373429382864302</v>
      </c>
      <c r="S499" s="1">
        <f>(Table2[[#This Row],[Close Price]]-Table2[[#This Row],[20D EMA]])/Table2[[#This Row],[20D EMA]]</f>
        <v>-6.3651839242100036E-3</v>
      </c>
      <c r="T499" s="1">
        <f>(Table2[[#This Row],[Close Price]]-Table2[[#This Row],[50D EMA]])/Table2[[#This Row],[50D EMA]]</f>
        <v>1.844543524619045E-2</v>
      </c>
      <c r="U499" s="1">
        <f>(Table2[[#This Row],[Close Price]]-Table2[[#This Row],[200D EMA]])/Table2[[#This Row],[200D EMA]]</f>
        <v>0.12034770133996407</v>
      </c>
      <c r="V499">
        <v>1.4225053584090099</v>
      </c>
      <c r="W499">
        <v>265.14999999999998</v>
      </c>
      <c r="X499">
        <v>275</v>
      </c>
      <c r="Y499">
        <v>257.35000000000002</v>
      </c>
      <c r="Z499">
        <v>276.8</v>
      </c>
      <c r="AA499">
        <v>255.15</v>
      </c>
      <c r="AB499">
        <v>284</v>
      </c>
      <c r="AC499" s="1">
        <f>(Table2[[#This Row],[Close Price]]/Table2[[#This Row],[Day Low]])-1</f>
        <v>1.2634357910616734E-2</v>
      </c>
      <c r="AD499" s="1">
        <f>(Table2[[#This Row],[Day High]]/Table2[[#This Row],[Close Price]])-1</f>
        <v>2.4208566108007368E-2</v>
      </c>
      <c r="AE499" s="1">
        <f>(Table2[[#This Row],[Close Price]]/Table2[[#This Row],[Current Week Low]])-1</f>
        <v>4.3326209442393626E-2</v>
      </c>
      <c r="AF499" s="1">
        <f>(Table2[[#This Row],[Current Week High]]/Table2[[#This Row],[Close Price]])-1</f>
        <v>3.0912476722532611E-2</v>
      </c>
      <c r="AG499" s="1">
        <f>(Table2[[#This Row],[Close Price]]/Table2[[#This Row],[Current Month Low]])-1</f>
        <v>5.2322163433274449E-2</v>
      </c>
      <c r="AH499" s="1">
        <f>(Table2[[#This Row],[Current Month High]]/Table2[[#This Row],[Close Price]])-1</f>
        <v>5.7728119180633142E-2</v>
      </c>
      <c r="AI499">
        <v>5.2844036697247496</v>
      </c>
      <c r="AJ499">
        <v>36.420525657071302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0.01</v>
      </c>
      <c r="AM499" t="s">
        <v>3111</v>
      </c>
      <c r="AN499">
        <v>-2.42</v>
      </c>
      <c r="AO499" t="s">
        <v>3110</v>
      </c>
      <c r="AP499">
        <v>-3.0043834875748E-2</v>
      </c>
      <c r="AQ499">
        <f>(Table2[[#This Row],[Sharpe Ratio]]-AVERAGE(Table2[Sharpe Ratio]))/_xlfn.STDEV.P(Table2[Sharpe Ratio])</f>
        <v>-1.0618501096655308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-0.69238430086472702</v>
      </c>
      <c r="AS499">
        <f>_xlfn.RANK.AVG(Table2[[#This Row],[1Y Return vs Nifty Z-Score]],Table2[1Y Return vs Nifty Z-Score])</f>
        <v>556</v>
      </c>
      <c r="AT499">
        <f>_xlfn.RANK.AVG(Table2[[#This Row],[6M Return vs Nifty Z-Score]],Table2[6M Return vs Nifty Z-Score])</f>
        <v>220</v>
      </c>
      <c r="AU499">
        <f>_xlfn.RANK.AVG(Table2[[#This Row],[Sharpe Ratio Z-Score]],Table2[Sharpe Ratio Z-Score])</f>
        <v>627</v>
      </c>
      <c r="AV499">
        <f>(Table2[[#This Row],[Rank 1Y]]+Table2[[#This Row],[Rank 6M]]+Table2[[#This Row],[Rank Sharpe]])/3</f>
        <v>467.66666666666669</v>
      </c>
    </row>
    <row r="500" spans="1:48" x14ac:dyDescent="0.3">
      <c r="A500" t="s">
        <v>532</v>
      </c>
      <c r="B500" t="s">
        <v>533</v>
      </c>
      <c r="C500" t="s">
        <v>3063</v>
      </c>
      <c r="D500" t="s">
        <v>174</v>
      </c>
      <c r="E500">
        <v>37845.543252000003</v>
      </c>
      <c r="F500">
        <v>540.65</v>
      </c>
      <c r="G500">
        <v>-0.64440203468736701</v>
      </c>
      <c r="H500">
        <f>(Table2[[#This Row],[1Y Return vs Nifty]]-AVERAGE(Table2[1Y Return vs Nifty]))/_xlfn.STDEV.P(Table2[1Y Return vs Nifty])</f>
        <v>-0.52123579665839737</v>
      </c>
      <c r="I500">
        <v>3.6695509475805599</v>
      </c>
      <c r="J500">
        <f>(Table2[[#This Row],[1M Return vs Nifty]]-AVERAGE(Table2[1M Return vs Nifty]))/_xlfn.STDEV.P(Table2[1M Return vs Nifty])</f>
        <v>0.35339652789543763</v>
      </c>
      <c r="K500">
        <v>11.6820353496934</v>
      </c>
      <c r="L500">
        <f>(Table2[[#This Row],[6M Return vs Nifty]]-AVERAGE(Table2[6M Return vs Nifty]))/_xlfn.STDEV.P(Table2[6M Return vs Nifty])</f>
        <v>0.16391867877520655</v>
      </c>
      <c r="M500">
        <v>-0.618493280438835</v>
      </c>
      <c r="N500">
        <f>(Table2[[#This Row],[1W Return vs Nifty]]-AVERAGE(Table2[1W Return vs Nifty]))/_xlfn.STDEV.P(Table2[1W Return vs Nifty])</f>
        <v>-7.0157423118006934E-2</v>
      </c>
      <c r="O500">
        <v>536.24</v>
      </c>
      <c r="P500">
        <v>514.06546113153695</v>
      </c>
      <c r="Q500">
        <v>467.80543825320098</v>
      </c>
      <c r="R500">
        <v>51.662060899450303</v>
      </c>
      <c r="S500" s="1">
        <f>(Table2[[#This Row],[Close Price]]-Table2[[#This Row],[20D EMA]])/Table2[[#This Row],[20D EMA]]</f>
        <v>8.223929583768403E-3</v>
      </c>
      <c r="T500" s="1">
        <f>(Table2[[#This Row],[Close Price]]-Table2[[#This Row],[50D EMA]])/Table2[[#This Row],[50D EMA]]</f>
        <v>5.1714306598125419E-2</v>
      </c>
      <c r="U500" s="1">
        <f>(Table2[[#This Row],[Close Price]]-Table2[[#This Row],[200D EMA]])/Table2[[#This Row],[200D EMA]]</f>
        <v>0.15571550860717373</v>
      </c>
      <c r="V500">
        <v>0.46115484470242901</v>
      </c>
      <c r="W500">
        <v>536.5</v>
      </c>
      <c r="X500">
        <v>544.85</v>
      </c>
      <c r="Y500">
        <v>533.5</v>
      </c>
      <c r="Z500">
        <v>551</v>
      </c>
      <c r="AA500">
        <v>513.29999999999995</v>
      </c>
      <c r="AB500">
        <v>553.54999999999995</v>
      </c>
      <c r="AC500" s="1">
        <f>(Table2[[#This Row],[Close Price]]/Table2[[#This Row],[Day Low]])-1</f>
        <v>7.7353215284250432E-3</v>
      </c>
      <c r="AD500" s="1">
        <f>(Table2[[#This Row],[Day High]]/Table2[[#This Row],[Close Price]])-1</f>
        <v>7.768426893554059E-3</v>
      </c>
      <c r="AE500" s="1">
        <f>(Table2[[#This Row],[Close Price]]/Table2[[#This Row],[Current Week Low]])-1</f>
        <v>1.3402061855670055E-2</v>
      </c>
      <c r="AF500" s="1">
        <f>(Table2[[#This Row],[Current Week High]]/Table2[[#This Row],[Close Price]])-1</f>
        <v>1.9143623416258304E-2</v>
      </c>
      <c r="AG500" s="1">
        <f>(Table2[[#This Row],[Close Price]]/Table2[[#This Row],[Current Month Low]])-1</f>
        <v>5.3282680693551576E-2</v>
      </c>
      <c r="AH500" s="1">
        <f>(Table2[[#This Row],[Current Month High]]/Table2[[#This Row],[Close Price]])-1</f>
        <v>2.3860168315916086E-2</v>
      </c>
      <c r="AI500">
        <v>3.0297449120544901</v>
      </c>
      <c r="AJ500">
        <v>44.516901783337701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0.15</v>
      </c>
      <c r="AM500" t="s">
        <v>3111</v>
      </c>
      <c r="AN500">
        <v>0.03</v>
      </c>
      <c r="AO500" t="s">
        <v>3111</v>
      </c>
      <c r="AP500">
        <v>-3.5940130981717999E-2</v>
      </c>
      <c r="AQ500">
        <f>(Table2[[#This Row],[Sharpe Ratio]]-AVERAGE(Table2[Sharpe Ratio]))/_xlfn.STDEV.P(Table2[Sharpe Ratio])</f>
        <v>-1.1290363104942158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-1.2031143235999759</v>
      </c>
      <c r="AS500">
        <f>_xlfn.RANK.AVG(Table2[[#This Row],[1Y Return vs Nifty Z-Score]],Table2[1Y Return vs Nifty Z-Score])</f>
        <v>493</v>
      </c>
      <c r="AT500">
        <f>_xlfn.RANK.AVG(Table2[[#This Row],[6M Return vs Nifty Z-Score]],Table2[6M Return vs Nifty Z-Score])</f>
        <v>271</v>
      </c>
      <c r="AU500">
        <f>_xlfn.RANK.AVG(Table2[[#This Row],[Sharpe Ratio Z-Score]],Table2[Sharpe Ratio Z-Score])</f>
        <v>639</v>
      </c>
      <c r="AV500">
        <f>(Table2[[#This Row],[Rank 1Y]]+Table2[[#This Row],[Rank 6M]]+Table2[[#This Row],[Rank Sharpe]])/3</f>
        <v>467.66666666666669</v>
      </c>
    </row>
    <row r="501" spans="1:48" x14ac:dyDescent="0.3">
      <c r="A501" t="s">
        <v>1891</v>
      </c>
      <c r="B501" t="s">
        <v>1892</v>
      </c>
      <c r="C501" t="s">
        <v>3081</v>
      </c>
      <c r="D501" t="s">
        <v>1566</v>
      </c>
      <c r="E501">
        <v>3599.9565624339998</v>
      </c>
      <c r="F501">
        <v>159.13999999999999</v>
      </c>
      <c r="G501">
        <v>-6.5933497358175597</v>
      </c>
      <c r="H501">
        <f>(Table2[[#This Row],[1Y Return vs Nifty]]-AVERAGE(Table2[1Y Return vs Nifty]))/_xlfn.STDEV.P(Table2[1Y Return vs Nifty])</f>
        <v>-0.61101290250350171</v>
      </c>
      <c r="I501">
        <v>12.4522727435837</v>
      </c>
      <c r="J501">
        <f>(Table2[[#This Row],[1M Return vs Nifty]]-AVERAGE(Table2[1M Return vs Nifty]))/_xlfn.STDEV.P(Table2[1M Return vs Nifty])</f>
        <v>1.1839577823250285</v>
      </c>
      <c r="K501">
        <v>-5.0341698009470202</v>
      </c>
      <c r="L501">
        <f>(Table2[[#This Row],[6M Return vs Nifty]]-AVERAGE(Table2[6M Return vs Nifty]))/_xlfn.STDEV.P(Table2[6M Return vs Nifty])</f>
        <v>-0.39536081436001375</v>
      </c>
      <c r="M501">
        <v>4.1145876702214101</v>
      </c>
      <c r="N501">
        <f>(Table2[[#This Row],[1W Return vs Nifty]]-AVERAGE(Table2[1W Return vs Nifty]))/_xlfn.STDEV.P(Table2[1W Return vs Nifty])</f>
        <v>0.82684917550527148</v>
      </c>
      <c r="O501">
        <v>161.19</v>
      </c>
      <c r="P501">
        <v>157.12372741103701</v>
      </c>
      <c r="Q501">
        <v>149.814843083554</v>
      </c>
      <c r="R501">
        <v>45.045730822906798</v>
      </c>
      <c r="S501" s="1">
        <f>(Table2[[#This Row],[Close Price]]-Table2[[#This Row],[20D EMA]])/Table2[[#This Row],[20D EMA]]</f>
        <v>-1.2717910540356172E-2</v>
      </c>
      <c r="T501" s="1">
        <f>(Table2[[#This Row],[Close Price]]-Table2[[#This Row],[50D EMA]])/Table2[[#This Row],[50D EMA]]</f>
        <v>1.2832387712445178E-2</v>
      </c>
      <c r="U501" s="1">
        <f>(Table2[[#This Row],[Close Price]]-Table2[[#This Row],[200D EMA]])/Table2[[#This Row],[200D EMA]]</f>
        <v>6.2244546164529305E-2</v>
      </c>
      <c r="V501">
        <v>3.1283491780775101</v>
      </c>
      <c r="W501">
        <v>152.65</v>
      </c>
      <c r="X501">
        <v>158.69999999999999</v>
      </c>
      <c r="Y501">
        <v>158</v>
      </c>
      <c r="Z501">
        <v>179.09</v>
      </c>
      <c r="AA501">
        <v>158</v>
      </c>
      <c r="AB501">
        <v>179.09</v>
      </c>
      <c r="AC501" s="1">
        <f>(Table2[[#This Row],[Close Price]]/Table2[[#This Row],[Day Low]])-1</f>
        <v>4.2515558467081327E-2</v>
      </c>
      <c r="AD501" s="1">
        <f>(Table2[[#This Row],[Day High]]/Table2[[#This Row],[Close Price]])-1</f>
        <v>-2.7648611285659985E-3</v>
      </c>
      <c r="AE501" s="1">
        <f>(Table2[[#This Row],[Close Price]]/Table2[[#This Row],[Current Week Low]])-1</f>
        <v>7.2151898734176267E-3</v>
      </c>
      <c r="AF501" s="1">
        <f>(Table2[[#This Row],[Current Week High]]/Table2[[#This Row],[Close Price]])-1</f>
        <v>0.12536131707930132</v>
      </c>
      <c r="AG501" s="1">
        <f>(Table2[[#This Row],[Close Price]]/Table2[[#This Row],[Current Month Low]])-1</f>
        <v>7.2151898734176267E-3</v>
      </c>
      <c r="AH501" s="1">
        <f>(Table2[[#This Row],[Current Month High]]/Table2[[#This Row],[Close Price]])-1</f>
        <v>0.12536131707930132</v>
      </c>
      <c r="AI501">
        <v>3.4963014331946298</v>
      </c>
      <c r="AJ501">
        <v>34.139534883720899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-0.05</v>
      </c>
      <c r="AM501" t="s">
        <v>3110</v>
      </c>
      <c r="AN501">
        <v>2.39</v>
      </c>
      <c r="AO501" t="s">
        <v>3111</v>
      </c>
      <c r="AP501">
        <v>3.5023143602359003E-2</v>
      </c>
      <c r="AQ501">
        <f>(Table2[[#This Row],[Sharpe Ratio]]-AVERAGE(Table2[Sharpe Ratio]))/_xlfn.STDEV.P(Table2[Sharpe Ratio])</f>
        <v>-0.32043498993984765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0.6839982510269369</v>
      </c>
      <c r="AS501">
        <f>_xlfn.RANK.AVG(Table2[[#This Row],[1Y Return vs Nifty Z-Score]],Table2[1Y Return vs Nifty Z-Score])</f>
        <v>533</v>
      </c>
      <c r="AT501">
        <f>_xlfn.RANK.AVG(Table2[[#This Row],[6M Return vs Nifty Z-Score]],Table2[6M Return vs Nifty Z-Score])</f>
        <v>441</v>
      </c>
      <c r="AU501">
        <f>_xlfn.RANK.AVG(Table2[[#This Row],[Sharpe Ratio Z-Score]],Table2[Sharpe Ratio Z-Score])</f>
        <v>430</v>
      </c>
      <c r="AV501">
        <f>(Table2[[#This Row],[Rank 1Y]]+Table2[[#This Row],[Rank 6M]]+Table2[[#This Row],[Rank Sharpe]])/3</f>
        <v>468</v>
      </c>
    </row>
    <row r="502" spans="1:48" x14ac:dyDescent="0.3">
      <c r="A502" t="s">
        <v>739</v>
      </c>
      <c r="B502" t="s">
        <v>740</v>
      </c>
      <c r="C502" t="s">
        <v>3067</v>
      </c>
      <c r="D502" t="s">
        <v>260</v>
      </c>
      <c r="E502">
        <v>22143.78027377</v>
      </c>
      <c r="F502">
        <v>1655.45</v>
      </c>
      <c r="G502">
        <v>-0.673546452664322</v>
      </c>
      <c r="H502">
        <f>(Table2[[#This Row],[1Y Return vs Nifty]]-AVERAGE(Table2[1Y Return vs Nifty]))/_xlfn.STDEV.P(Table2[1Y Return vs Nifty])</f>
        <v>-0.52167562259551459</v>
      </c>
      <c r="I502">
        <v>0.36678255717756902</v>
      </c>
      <c r="J502">
        <f>(Table2[[#This Row],[1M Return vs Nifty]]-AVERAGE(Table2[1M Return vs Nifty]))/_xlfn.STDEV.P(Table2[1M Return vs Nifty])</f>
        <v>4.1061522741127995E-2</v>
      </c>
      <c r="K502">
        <v>-15.2315693879476</v>
      </c>
      <c r="L502">
        <f>(Table2[[#This Row],[6M Return vs Nifty]]-AVERAGE(Table2[6M Return vs Nifty]))/_xlfn.STDEV.P(Table2[6M Return vs Nifty])</f>
        <v>-0.73653851712926288</v>
      </c>
      <c r="M502">
        <v>-1.7606140798692</v>
      </c>
      <c r="N502">
        <f>(Table2[[#This Row],[1W Return vs Nifty]]-AVERAGE(Table2[1W Return vs Nifty]))/_xlfn.STDEV.P(Table2[1W Return vs Nifty])</f>
        <v>-0.2866104912555843</v>
      </c>
      <c r="O502">
        <v>1694.57</v>
      </c>
      <c r="P502">
        <v>1703.2849917999299</v>
      </c>
      <c r="Q502">
        <v>1608.1661961469199</v>
      </c>
      <c r="R502">
        <v>32.780195531618503</v>
      </c>
      <c r="S502" s="1">
        <f>(Table2[[#This Row],[Close Price]]-Table2[[#This Row],[20D EMA]])/Table2[[#This Row],[20D EMA]]</f>
        <v>-2.3085502516862623E-2</v>
      </c>
      <c r="T502" s="1">
        <f>(Table2[[#This Row],[Close Price]]-Table2[[#This Row],[50D EMA]])/Table2[[#This Row],[50D EMA]]</f>
        <v>-2.8083962478516706E-2</v>
      </c>
      <c r="U502" s="1">
        <f>(Table2[[#This Row],[Close Price]]-Table2[[#This Row],[200D EMA]])/Table2[[#This Row],[200D EMA]]</f>
        <v>2.9402311755072085E-2</v>
      </c>
      <c r="V502">
        <v>0.76069507935734004</v>
      </c>
      <c r="W502">
        <v>1628</v>
      </c>
      <c r="X502">
        <v>1663.75</v>
      </c>
      <c r="Y502">
        <v>1650</v>
      </c>
      <c r="Z502">
        <v>1689.8</v>
      </c>
      <c r="AA502">
        <v>1628.65</v>
      </c>
      <c r="AB502">
        <v>1760</v>
      </c>
      <c r="AC502" s="1">
        <f>(Table2[[#This Row],[Close Price]]/Table2[[#This Row],[Day Low]])-1</f>
        <v>1.6861179361179479E-2</v>
      </c>
      <c r="AD502" s="1">
        <f>(Table2[[#This Row],[Day High]]/Table2[[#This Row],[Close Price]])-1</f>
        <v>5.0137424869369784E-3</v>
      </c>
      <c r="AE502" s="1">
        <f>(Table2[[#This Row],[Close Price]]/Table2[[#This Row],[Current Week Low]])-1</f>
        <v>3.3030303030303632E-3</v>
      </c>
      <c r="AF502" s="1">
        <f>(Table2[[#This Row],[Current Week High]]/Table2[[#This Row],[Close Price]])-1</f>
        <v>2.0749645111600934E-2</v>
      </c>
      <c r="AG502" s="1">
        <f>(Table2[[#This Row],[Close Price]]/Table2[[#This Row],[Current Month Low]])-1</f>
        <v>1.6455346452583397E-2</v>
      </c>
      <c r="AH502" s="1">
        <f>(Table2[[#This Row],[Current Month High]]/Table2[[#This Row],[Close Price]])-1</f>
        <v>6.3155033374611147E-2</v>
      </c>
      <c r="AI502">
        <v>13.164845719774201</v>
      </c>
      <c r="AJ502">
        <v>45.962760131434798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-7.0000000000000007E-2</v>
      </c>
      <c r="AM502" t="s">
        <v>3110</v>
      </c>
      <c r="AN502">
        <v>-4.42</v>
      </c>
      <c r="AO502" t="s">
        <v>3110</v>
      </c>
      <c r="AP502">
        <v>6.1347651664550001E-2</v>
      </c>
      <c r="AQ502">
        <f>(Table2[[#This Row],[Sharpe Ratio]]-AVERAGE(Table2[Sharpe Ratio]))/_xlfn.STDEV.P(Table2[Sharpe Ratio])</f>
        <v>-2.0476566279280139E-2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495</v>
      </c>
      <c r="AT502">
        <f>_xlfn.RANK.AVG(Table2[[#This Row],[6M Return vs Nifty Z-Score]],Table2[6M Return vs Nifty Z-Score])</f>
        <v>563</v>
      </c>
      <c r="AU502">
        <f>_xlfn.RANK.AVG(Table2[[#This Row],[Sharpe Ratio Z-Score]],Table2[Sharpe Ratio Z-Score])</f>
        <v>350</v>
      </c>
      <c r="AV502">
        <f>(Table2[[#This Row],[Rank 1Y]]+Table2[[#This Row],[Rank 6M]]+Table2[[#This Row],[Rank Sharpe]])/3</f>
        <v>469.33333333333331</v>
      </c>
    </row>
    <row r="503" spans="1:48" x14ac:dyDescent="0.3">
      <c r="A503" t="s">
        <v>1182</v>
      </c>
      <c r="B503" t="s">
        <v>1183</v>
      </c>
      <c r="C503" t="s">
        <v>3074</v>
      </c>
      <c r="D503" t="s">
        <v>482</v>
      </c>
      <c r="E503">
        <v>9846.0867514199999</v>
      </c>
      <c r="F503">
        <v>1544.1</v>
      </c>
      <c r="G503">
        <v>-7.4847269422583604</v>
      </c>
      <c r="H503">
        <f>(Table2[[#This Row],[1Y Return vs Nifty]]-AVERAGE(Table2[1Y Return vs Nifty]))/_xlfn.STDEV.P(Table2[1Y Return vs Nifty])</f>
        <v>-0.62446490608984118</v>
      </c>
      <c r="I503">
        <v>3.1042894302539299</v>
      </c>
      <c r="J503">
        <f>(Table2[[#This Row],[1M Return vs Nifty]]-AVERAGE(Table2[1M Return vs Nifty]))/_xlfn.STDEV.P(Table2[1M Return vs Nifty])</f>
        <v>0.29994108141582426</v>
      </c>
      <c r="K503">
        <v>0.71533904442733998</v>
      </c>
      <c r="L503">
        <f>(Table2[[#This Row],[6M Return vs Nifty]]-AVERAGE(Table2[6M Return vs Nifty]))/_xlfn.STDEV.P(Table2[6M Return vs Nifty])</f>
        <v>-0.2029976336117657</v>
      </c>
      <c r="M503">
        <v>-4.4607535524094102</v>
      </c>
      <c r="N503">
        <f>(Table2[[#This Row],[1W Return vs Nifty]]-AVERAGE(Table2[1W Return vs Nifty]))/_xlfn.STDEV.P(Table2[1W Return vs Nifty])</f>
        <v>-0.79833698596805747</v>
      </c>
      <c r="O503">
        <v>1598.23</v>
      </c>
      <c r="P503">
        <v>1562.35523716739</v>
      </c>
      <c r="Q503">
        <v>1474.70667479898</v>
      </c>
      <c r="R503">
        <v>33.228818900157798</v>
      </c>
      <c r="S503" s="1">
        <f>(Table2[[#This Row],[Close Price]]-Table2[[#This Row],[20D EMA]])/Table2[[#This Row],[20D EMA]]</f>
        <v>-3.3868717268478322E-2</v>
      </c>
      <c r="T503" s="1">
        <f>(Table2[[#This Row],[Close Price]]-Table2[[#This Row],[50D EMA]])/Table2[[#This Row],[50D EMA]]</f>
        <v>-1.1684434329088642E-2</v>
      </c>
      <c r="U503" s="1">
        <f>(Table2[[#This Row],[Close Price]]-Table2[[#This Row],[200D EMA]])/Table2[[#This Row],[200D EMA]]</f>
        <v>4.7055679876460227E-2</v>
      </c>
      <c r="V503">
        <v>2.4014633558975702</v>
      </c>
      <c r="W503">
        <v>1518.05</v>
      </c>
      <c r="X503">
        <v>1557</v>
      </c>
      <c r="Y503">
        <v>1537.05</v>
      </c>
      <c r="Z503">
        <v>1611.3</v>
      </c>
      <c r="AA503">
        <v>1537.05</v>
      </c>
      <c r="AB503">
        <v>1817.2</v>
      </c>
      <c r="AC503" s="1">
        <f>(Table2[[#This Row],[Close Price]]/Table2[[#This Row],[Day Low]])-1</f>
        <v>1.7160172589835598E-2</v>
      </c>
      <c r="AD503" s="1">
        <f>(Table2[[#This Row],[Day High]]/Table2[[#This Row],[Close Price]])-1</f>
        <v>8.3543811929280842E-3</v>
      </c>
      <c r="AE503" s="1">
        <f>(Table2[[#This Row],[Close Price]]/Table2[[#This Row],[Current Week Low]])-1</f>
        <v>4.5867083048696244E-3</v>
      </c>
      <c r="AF503" s="1">
        <f>(Table2[[#This Row],[Current Week High]]/Table2[[#This Row],[Close Price]])-1</f>
        <v>4.3520497377112832E-2</v>
      </c>
      <c r="AG503" s="1">
        <f>(Table2[[#This Row],[Close Price]]/Table2[[#This Row],[Current Month Low]])-1</f>
        <v>4.5867083048696244E-3</v>
      </c>
      <c r="AH503" s="1">
        <f>(Table2[[#This Row],[Current Month High]]/Table2[[#This Row],[Close Price]])-1</f>
        <v>0.17686678323942751</v>
      </c>
      <c r="AI503">
        <v>13.9703345981372</v>
      </c>
      <c r="AJ503">
        <v>31.4468260511129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</v>
      </c>
      <c r="AM503" t="s">
        <v>3112</v>
      </c>
      <c r="AN503">
        <v>-0.75</v>
      </c>
      <c r="AO503" t="s">
        <v>3110</v>
      </c>
      <c r="AP503">
        <v>1.2241220060936E-2</v>
      </c>
      <c r="AQ503">
        <f>(Table2[[#This Row],[Sharpe Ratio]]-AVERAGE(Table2[Sharpe Ratio]))/_xlfn.STDEV.P(Table2[Sharpe Ratio])</f>
        <v>-0.58002692067209671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-1.9058853649259366</v>
      </c>
      <c r="AS503">
        <f>_xlfn.RANK.AVG(Table2[[#This Row],[1Y Return vs Nifty Z-Score]],Table2[1Y Return vs Nifty Z-Score])</f>
        <v>546</v>
      </c>
      <c r="AT503">
        <f>_xlfn.RANK.AVG(Table2[[#This Row],[6M Return vs Nifty Z-Score]],Table2[6M Return vs Nifty Z-Score])</f>
        <v>375</v>
      </c>
      <c r="AU503">
        <f>_xlfn.RANK.AVG(Table2[[#This Row],[Sharpe Ratio Z-Score]],Table2[Sharpe Ratio Z-Score])</f>
        <v>487</v>
      </c>
      <c r="AV503">
        <f>(Table2[[#This Row],[Rank 1Y]]+Table2[[#This Row],[Rank 6M]]+Table2[[#This Row],[Rank Sharpe]])/3</f>
        <v>469.33333333333331</v>
      </c>
    </row>
    <row r="504" spans="1:48" x14ac:dyDescent="0.3">
      <c r="A504" t="s">
        <v>601</v>
      </c>
      <c r="B504" t="s">
        <v>602</v>
      </c>
      <c r="C504" t="s">
        <v>3070</v>
      </c>
      <c r="D504" t="s">
        <v>521</v>
      </c>
      <c r="E504">
        <v>30903.544444679999</v>
      </c>
      <c r="F504">
        <v>69.900000000000006</v>
      </c>
      <c r="G504">
        <v>-5.0141616283275701</v>
      </c>
      <c r="H504">
        <f>(Table2[[#This Row],[1Y Return vs Nifty]]-AVERAGE(Table2[1Y Return vs Nifty]))/_xlfn.STDEV.P(Table2[1Y Return vs Nifty])</f>
        <v>-0.58718096700867051</v>
      </c>
      <c r="I504">
        <v>-4.2263296035607496</v>
      </c>
      <c r="J504">
        <f>(Table2[[#This Row],[1M Return vs Nifty]]-AVERAGE(Table2[1M Return vs Nifty]))/_xlfn.STDEV.P(Table2[1M Return vs Nifty])</f>
        <v>-0.39329824483054904</v>
      </c>
      <c r="K504">
        <v>-9.0783437923826593</v>
      </c>
      <c r="L504">
        <f>(Table2[[#This Row],[6M Return vs Nifty]]-AVERAGE(Table2[6M Return vs Nifty]))/_xlfn.STDEV.P(Table2[6M Return vs Nifty])</f>
        <v>-0.53066805423282137</v>
      </c>
      <c r="M504">
        <v>-1.6848979529827499</v>
      </c>
      <c r="N504">
        <f>(Table2[[#This Row],[1W Return vs Nifty]]-AVERAGE(Table2[1W Return vs Nifty]))/_xlfn.STDEV.P(Table2[1W Return vs Nifty])</f>
        <v>-0.27226088131919207</v>
      </c>
      <c r="O504">
        <v>72.34</v>
      </c>
      <c r="P504">
        <v>72.221078702418097</v>
      </c>
      <c r="Q504">
        <v>67.796828332382802</v>
      </c>
      <c r="R504">
        <v>31.2794988749448</v>
      </c>
      <c r="S504" s="1">
        <f>(Table2[[#This Row],[Close Price]]-Table2[[#This Row],[20D EMA]])/Table2[[#This Row],[20D EMA]]</f>
        <v>-3.3729610174177464E-2</v>
      </c>
      <c r="T504" s="1">
        <f>(Table2[[#This Row],[Close Price]]-Table2[[#This Row],[50D EMA]])/Table2[[#This Row],[50D EMA]]</f>
        <v>-3.2138521663210462E-2</v>
      </c>
      <c r="U504" s="1">
        <f>(Table2[[#This Row],[Close Price]]-Table2[[#This Row],[200D EMA]])/Table2[[#This Row],[200D EMA]]</f>
        <v>3.1021682272600277E-2</v>
      </c>
      <c r="V504">
        <v>0.75810506314432602</v>
      </c>
      <c r="W504">
        <v>68.400000000000006</v>
      </c>
      <c r="X504">
        <v>69.900000000000006</v>
      </c>
      <c r="Y504">
        <v>69.709999999999994</v>
      </c>
      <c r="Z504">
        <v>71.98</v>
      </c>
      <c r="AA504">
        <v>69.41</v>
      </c>
      <c r="AB504">
        <v>74.45</v>
      </c>
      <c r="AC504" s="1">
        <f>(Table2[[#This Row],[Close Price]]/Table2[[#This Row],[Day Low]])-1</f>
        <v>2.1929824561403466E-2</v>
      </c>
      <c r="AD504" s="1">
        <f>(Table2[[#This Row],[Day High]]/Table2[[#This Row],[Close Price]])-1</f>
        <v>0</v>
      </c>
      <c r="AE504" s="1">
        <f>(Table2[[#This Row],[Close Price]]/Table2[[#This Row],[Current Week Low]])-1</f>
        <v>2.7255773920529247E-3</v>
      </c>
      <c r="AF504" s="1">
        <f>(Table2[[#This Row],[Current Week High]]/Table2[[#This Row],[Close Price]])-1</f>
        <v>2.9756795422031468E-2</v>
      </c>
      <c r="AG504" s="1">
        <f>(Table2[[#This Row],[Close Price]]/Table2[[#This Row],[Current Month Low]])-1</f>
        <v>7.0595015127503657E-3</v>
      </c>
      <c r="AH504" s="1">
        <f>(Table2[[#This Row],[Current Month High]]/Table2[[#This Row],[Close Price]])-1</f>
        <v>6.5092989985693794E-2</v>
      </c>
      <c r="AI504">
        <v>11.950741673663501</v>
      </c>
      <c r="AJ504">
        <v>23.526361279170199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0.14000000000000001</v>
      </c>
      <c r="AM504" t="s">
        <v>3111</v>
      </c>
      <c r="AN504">
        <v>-7.06</v>
      </c>
      <c r="AO504" t="s">
        <v>3110</v>
      </c>
      <c r="AP504">
        <v>4.2603984506117E-2</v>
      </c>
      <c r="AQ504">
        <f>(Table2[[#This Row],[Sharpe Ratio]]-AVERAGE(Table2[Sharpe Ratio]))/_xlfn.STDEV.P(Table2[Sharpe Ratio])</f>
        <v>-0.23405399918626241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-2.0174621465774956</v>
      </c>
      <c r="AS504">
        <f>_xlfn.RANK.AVG(Table2[[#This Row],[1Y Return vs Nifty Z-Score]],Table2[1Y Return vs Nifty Z-Score])</f>
        <v>523</v>
      </c>
      <c r="AT504">
        <f>_xlfn.RANK.AVG(Table2[[#This Row],[6M Return vs Nifty Z-Score]],Table2[6M Return vs Nifty Z-Score])</f>
        <v>487</v>
      </c>
      <c r="AU504">
        <f>_xlfn.RANK.AVG(Table2[[#This Row],[Sharpe Ratio Z-Score]],Table2[Sharpe Ratio Z-Score])</f>
        <v>405</v>
      </c>
      <c r="AV504">
        <f>(Table2[[#This Row],[Rank 1Y]]+Table2[[#This Row],[Rank 6M]]+Table2[[#This Row],[Rank Sharpe]])/3</f>
        <v>471.66666666666669</v>
      </c>
    </row>
    <row r="505" spans="1:48" x14ac:dyDescent="0.3">
      <c r="A505" t="s">
        <v>697</v>
      </c>
      <c r="B505" t="s">
        <v>698</v>
      </c>
      <c r="C505" t="s">
        <v>3069</v>
      </c>
      <c r="D505" t="s">
        <v>286</v>
      </c>
      <c r="E505">
        <v>24358.778710725001</v>
      </c>
      <c r="F505">
        <v>1199.3499999999999</v>
      </c>
      <c r="G505">
        <v>-4.1646084675465804</v>
      </c>
      <c r="H505">
        <f>(Table2[[#This Row],[1Y Return vs Nifty]]-AVERAGE(Table2[1Y Return vs Nifty]))/_xlfn.STDEV.P(Table2[1Y Return vs Nifty])</f>
        <v>-0.57436014089483733</v>
      </c>
      <c r="I505">
        <v>0.43525526826541899</v>
      </c>
      <c r="J505">
        <f>(Table2[[#This Row],[1M Return vs Nifty]]-AVERAGE(Table2[1M Return vs Nifty]))/_xlfn.STDEV.P(Table2[1M Return vs Nifty])</f>
        <v>4.7536825288135749E-2</v>
      </c>
      <c r="K505">
        <v>-25.2622959385989</v>
      </c>
      <c r="L505">
        <f>(Table2[[#This Row],[6M Return vs Nifty]]-AVERAGE(Table2[6M Return vs Nifty]))/_xlfn.STDEV.P(Table2[6M Return vs Nifty])</f>
        <v>-1.0721397861057524</v>
      </c>
      <c r="M505">
        <v>-3.9913699901778501</v>
      </c>
      <c r="N505">
        <f>(Table2[[#This Row],[1W Return vs Nifty]]-AVERAGE(Table2[1W Return vs Nifty]))/_xlfn.STDEV.P(Table2[1W Return vs Nifty])</f>
        <v>-0.70938009784462985</v>
      </c>
      <c r="O505">
        <v>1231.6600000000001</v>
      </c>
      <c r="P505">
        <v>1237.44174645315</v>
      </c>
      <c r="Q505">
        <v>1199.92225159636</v>
      </c>
      <c r="R505">
        <v>27.4991149981878</v>
      </c>
      <c r="S505" s="1">
        <f>(Table2[[#This Row],[Close Price]]-Table2[[#This Row],[20D EMA]])/Table2[[#This Row],[20D EMA]]</f>
        <v>-2.6232888946625017E-2</v>
      </c>
      <c r="T505" s="1">
        <f>(Table2[[#This Row],[Close Price]]-Table2[[#This Row],[50D EMA]])/Table2[[#This Row],[50D EMA]]</f>
        <v>-3.078265830479017E-2</v>
      </c>
      <c r="U505" s="1">
        <f>(Table2[[#This Row],[Close Price]]-Table2[[#This Row],[200D EMA]])/Table2[[#This Row],[200D EMA]]</f>
        <v>-4.7690722927984006E-4</v>
      </c>
      <c r="V505">
        <v>0.58122340843869302</v>
      </c>
      <c r="W505">
        <v>1183.3499999999999</v>
      </c>
      <c r="X505">
        <v>1203.75</v>
      </c>
      <c r="Y505">
        <v>1189</v>
      </c>
      <c r="Z505">
        <v>1227.8</v>
      </c>
      <c r="AA505">
        <v>1189</v>
      </c>
      <c r="AB505">
        <v>1273.95</v>
      </c>
      <c r="AC505" s="1">
        <f>(Table2[[#This Row],[Close Price]]/Table2[[#This Row],[Day Low]])-1</f>
        <v>1.3520936324840527E-2</v>
      </c>
      <c r="AD505" s="1">
        <f>(Table2[[#This Row],[Day High]]/Table2[[#This Row],[Close Price]])-1</f>
        <v>3.6686538541710334E-3</v>
      </c>
      <c r="AE505" s="1">
        <f>(Table2[[#This Row],[Close Price]]/Table2[[#This Row],[Current Week Low]])-1</f>
        <v>8.7047939444910849E-3</v>
      </c>
      <c r="AF505" s="1">
        <f>(Table2[[#This Row],[Current Week High]]/Table2[[#This Row],[Close Price]])-1</f>
        <v>2.3721182307083089E-2</v>
      </c>
      <c r="AG505" s="1">
        <f>(Table2[[#This Row],[Close Price]]/Table2[[#This Row],[Current Month Low]])-1</f>
        <v>8.7047939444910849E-3</v>
      </c>
      <c r="AH505" s="1">
        <f>(Table2[[#This Row],[Current Month High]]/Table2[[#This Row],[Close Price]])-1</f>
        <v>6.2200358527535915E-2</v>
      </c>
      <c r="AI505">
        <v>19.413223140495798</v>
      </c>
      <c r="AJ505">
        <v>24.306554345592701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-0.18</v>
      </c>
      <c r="AM505" t="s">
        <v>3110</v>
      </c>
      <c r="AN505">
        <v>-3.8</v>
      </c>
      <c r="AO505" t="s">
        <v>3110</v>
      </c>
      <c r="AP505">
        <v>0.100690749510495</v>
      </c>
      <c r="AQ505">
        <f>(Table2[[#This Row],[Sharpe Ratio]]-AVERAGE(Table2[Sharpe Ratio]))/_xlfn.STDEV.P(Table2[Sharpe Ratio])</f>
        <v>0.42782406611669355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515</v>
      </c>
      <c r="AT505">
        <f>_xlfn.RANK.AVG(Table2[[#This Row],[6M Return vs Nifty Z-Score]],Table2[6M Return vs Nifty Z-Score])</f>
        <v>671</v>
      </c>
      <c r="AU505">
        <f>_xlfn.RANK.AVG(Table2[[#This Row],[Sharpe Ratio Z-Score]],Table2[Sharpe Ratio Z-Score])</f>
        <v>229</v>
      </c>
      <c r="AV505">
        <f>(Table2[[#This Row],[Rank 1Y]]+Table2[[#This Row],[Rank 6M]]+Table2[[#This Row],[Rank Sharpe]])/3</f>
        <v>471.66666666666669</v>
      </c>
    </row>
    <row r="506" spans="1:48" x14ac:dyDescent="0.3">
      <c r="A506" t="s">
        <v>1921</v>
      </c>
      <c r="B506" t="s">
        <v>1922</v>
      </c>
      <c r="C506" t="s">
        <v>3075</v>
      </c>
      <c r="D506" t="s">
        <v>396</v>
      </c>
      <c r="E506">
        <v>3449.4100753749999</v>
      </c>
      <c r="F506">
        <v>478.75</v>
      </c>
      <c r="G506">
        <v>5.0368952083025098</v>
      </c>
      <c r="H506">
        <f>(Table2[[#This Row],[1Y Return vs Nifty]]-AVERAGE(Table2[1Y Return vs Nifty]))/_xlfn.STDEV.P(Table2[1Y Return vs Nifty])</f>
        <v>-0.43549787298754361</v>
      </c>
      <c r="I506">
        <v>-6.1971600044183104</v>
      </c>
      <c r="J506">
        <f>(Table2[[#This Row],[1M Return vs Nifty]]-AVERAGE(Table2[1M Return vs Nifty]))/_xlfn.STDEV.P(Table2[1M Return vs Nifty])</f>
        <v>-0.57967502050721353</v>
      </c>
      <c r="K506">
        <v>13.485700230565399</v>
      </c>
      <c r="L506">
        <f>(Table2[[#This Row],[6M Return vs Nifty]]-AVERAGE(Table2[6M Return vs Nifty]))/_xlfn.STDEV.P(Table2[6M Return vs Nifty])</f>
        <v>0.22426447922868101</v>
      </c>
      <c r="M506">
        <v>-2.1318205786409798</v>
      </c>
      <c r="N506">
        <f>(Table2[[#This Row],[1W Return vs Nifty]]-AVERAGE(Table2[1W Return vs Nifty]))/_xlfn.STDEV.P(Table2[1W Return vs Nifty])</f>
        <v>-0.35696100550226795</v>
      </c>
      <c r="O506">
        <v>501.6</v>
      </c>
      <c r="P506">
        <v>495.62356089125899</v>
      </c>
      <c r="Q506">
        <v>449.460167401793</v>
      </c>
      <c r="R506">
        <v>34.137081233696101</v>
      </c>
      <c r="S506" s="1">
        <f>(Table2[[#This Row],[Close Price]]-Table2[[#This Row],[20D EMA]])/Table2[[#This Row],[20D EMA]]</f>
        <v>-4.5554226475279153E-2</v>
      </c>
      <c r="T506" s="1">
        <f>(Table2[[#This Row],[Close Price]]-Table2[[#This Row],[50D EMA]])/Table2[[#This Row],[50D EMA]]</f>
        <v>-3.4045114523845427E-2</v>
      </c>
      <c r="U506" s="1">
        <f>(Table2[[#This Row],[Close Price]]-Table2[[#This Row],[200D EMA]])/Table2[[#This Row],[200D EMA]]</f>
        <v>6.5166692673843729E-2</v>
      </c>
      <c r="V506">
        <v>0.57578974398279203</v>
      </c>
      <c r="W506">
        <v>470</v>
      </c>
      <c r="X506">
        <v>481.45</v>
      </c>
      <c r="Y506">
        <v>475.2</v>
      </c>
      <c r="Z506">
        <v>500</v>
      </c>
      <c r="AA506">
        <v>475</v>
      </c>
      <c r="AB506">
        <v>524.4</v>
      </c>
      <c r="AC506" s="1">
        <f>(Table2[[#This Row],[Close Price]]/Table2[[#This Row],[Day Low]])-1</f>
        <v>1.8617021276595702E-2</v>
      </c>
      <c r="AD506" s="1">
        <f>(Table2[[#This Row],[Day High]]/Table2[[#This Row],[Close Price]])-1</f>
        <v>5.6396866840731086E-3</v>
      </c>
      <c r="AE506" s="1">
        <f>(Table2[[#This Row],[Close Price]]/Table2[[#This Row],[Current Week Low]])-1</f>
        <v>7.4705387205387108E-3</v>
      </c>
      <c r="AF506" s="1">
        <f>(Table2[[#This Row],[Current Week High]]/Table2[[#This Row],[Close Price]])-1</f>
        <v>4.4386422976501416E-2</v>
      </c>
      <c r="AG506" s="1">
        <f>(Table2[[#This Row],[Close Price]]/Table2[[#This Row],[Current Month Low]])-1</f>
        <v>7.8947368421051767E-3</v>
      </c>
      <c r="AH506" s="1">
        <f>(Table2[[#This Row],[Current Month High]]/Table2[[#This Row],[Close Price]])-1</f>
        <v>9.535248041775457E-2</v>
      </c>
      <c r="AI506">
        <v>12.0266585883065</v>
      </c>
      <c r="AJ506">
        <v>42.264042522625999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0.06</v>
      </c>
      <c r="AM506" t="s">
        <v>3111</v>
      </c>
      <c r="AN506">
        <v>-10.54</v>
      </c>
      <c r="AO506" t="s">
        <v>3110</v>
      </c>
      <c r="AP506">
        <v>-8.9954072806065002E-2</v>
      </c>
      <c r="AQ506">
        <f>(Table2[[#This Row],[Sharpe Ratio]]-AVERAGE(Table2[Sharpe Ratio]))/_xlfn.STDEV.P(Table2[Sharpe Ratio])</f>
        <v>-1.7445060015915024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-2.8923754213598465</v>
      </c>
      <c r="AS506">
        <f>_xlfn.RANK.AVG(Table2[[#This Row],[1Y Return vs Nifty Z-Score]],Table2[1Y Return vs Nifty Z-Score])</f>
        <v>452</v>
      </c>
      <c r="AT506">
        <f>_xlfn.RANK.AVG(Table2[[#This Row],[6M Return vs Nifty Z-Score]],Table2[6M Return vs Nifty Z-Score])</f>
        <v>259</v>
      </c>
      <c r="AU506">
        <f>_xlfn.RANK.AVG(Table2[[#This Row],[Sharpe Ratio Z-Score]],Table2[Sharpe Ratio Z-Score])</f>
        <v>708</v>
      </c>
      <c r="AV506">
        <f>(Table2[[#This Row],[Rank 1Y]]+Table2[[#This Row],[Rank 6M]]+Table2[[#This Row],[Rank Sharpe]])/3</f>
        <v>473</v>
      </c>
    </row>
    <row r="507" spans="1:48" x14ac:dyDescent="0.3">
      <c r="A507" t="s">
        <v>1931</v>
      </c>
      <c r="B507" t="s">
        <v>1932</v>
      </c>
      <c r="C507" t="s">
        <v>3069</v>
      </c>
      <c r="D507" t="s">
        <v>54</v>
      </c>
      <c r="E507">
        <v>3415.8680342049902</v>
      </c>
      <c r="F507">
        <v>137.09</v>
      </c>
      <c r="G507">
        <v>36.0880919359833</v>
      </c>
      <c r="H507">
        <f>(Table2[[#This Row],[1Y Return vs Nifty]]-AVERAGE(Table2[1Y Return vs Nifty]))/_xlfn.STDEV.P(Table2[1Y Return vs Nifty])</f>
        <v>3.3103754609307652E-2</v>
      </c>
      <c r="I507">
        <v>5.1085408404691401</v>
      </c>
      <c r="J507">
        <f>(Table2[[#This Row],[1M Return vs Nifty]]-AVERAGE(Table2[1M Return vs Nifty]))/_xlfn.STDEV.P(Table2[1M Return vs Nifty])</f>
        <v>0.48947840300309986</v>
      </c>
      <c r="K507">
        <v>-6.4037559926495797</v>
      </c>
      <c r="L507">
        <f>(Table2[[#This Row],[6M Return vs Nifty]]-AVERAGE(Table2[6M Return vs Nifty]))/_xlfn.STDEV.P(Table2[6M Return vs Nifty])</f>
        <v>-0.441183503433141</v>
      </c>
      <c r="M507">
        <v>2.91541655892983</v>
      </c>
      <c r="N507">
        <f>(Table2[[#This Row],[1W Return vs Nifty]]-AVERAGE(Table2[1W Return vs Nifty]))/_xlfn.STDEV.P(Table2[1W Return vs Nifty])</f>
        <v>0.59958401547100126</v>
      </c>
      <c r="O507">
        <v>137.79</v>
      </c>
      <c r="P507">
        <v>132.18517737066199</v>
      </c>
      <c r="Q507">
        <v>121.305726446143</v>
      </c>
      <c r="R507">
        <v>47.270546138453199</v>
      </c>
      <c r="S507" s="1">
        <f>(Table2[[#This Row],[Close Price]]-Table2[[#This Row],[20D EMA]])/Table2[[#This Row],[20D EMA]]</f>
        <v>-5.0801944988750174E-3</v>
      </c>
      <c r="T507" s="1">
        <f>(Table2[[#This Row],[Close Price]]-Table2[[#This Row],[50D EMA]])/Table2[[#This Row],[50D EMA]]</f>
        <v>3.7105693141253983E-2</v>
      </c>
      <c r="U507" s="1">
        <f>(Table2[[#This Row],[Close Price]]-Table2[[#This Row],[200D EMA]])/Table2[[#This Row],[200D EMA]]</f>
        <v>0.13011977271217173</v>
      </c>
      <c r="V507">
        <v>0.64841830314531901</v>
      </c>
      <c r="W507">
        <v>133.21</v>
      </c>
      <c r="X507">
        <v>138.44999999999999</v>
      </c>
      <c r="Y507">
        <v>136.02000000000001</v>
      </c>
      <c r="Z507">
        <v>145.9</v>
      </c>
      <c r="AA507">
        <v>130.03</v>
      </c>
      <c r="AB507">
        <v>145.9</v>
      </c>
      <c r="AC507" s="1">
        <f>(Table2[[#This Row],[Close Price]]/Table2[[#This Row],[Day Low]])-1</f>
        <v>2.9126942421739965E-2</v>
      </c>
      <c r="AD507" s="1">
        <f>(Table2[[#This Row],[Day High]]/Table2[[#This Row],[Close Price]])-1</f>
        <v>9.9204901889269337E-3</v>
      </c>
      <c r="AE507" s="1">
        <f>(Table2[[#This Row],[Close Price]]/Table2[[#This Row],[Current Week Low]])-1</f>
        <v>7.8664902220260124E-3</v>
      </c>
      <c r="AF507" s="1">
        <f>(Table2[[#This Row],[Current Week High]]/Table2[[#This Row],[Close Price]])-1</f>
        <v>6.4264351885622517E-2</v>
      </c>
      <c r="AG507" s="1">
        <f>(Table2[[#This Row],[Close Price]]/Table2[[#This Row],[Current Month Low]])-1</f>
        <v>5.4295162654772078E-2</v>
      </c>
      <c r="AH507" s="1">
        <f>(Table2[[#This Row],[Current Month High]]/Table2[[#This Row],[Close Price]])-1</f>
        <v>6.4264351885622517E-2</v>
      </c>
      <c r="AI507">
        <v>8.30953541826287</v>
      </c>
      <c r="AJ507">
        <v>66.168981481481396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0.08</v>
      </c>
      <c r="AM507" t="s">
        <v>3111</v>
      </c>
      <c r="AN507">
        <v>-5.34</v>
      </c>
      <c r="AO507" t="s">
        <v>3110</v>
      </c>
      <c r="AP507">
        <v>-6.3736868166811997E-2</v>
      </c>
      <c r="AQ507">
        <f>(Table2[[#This Row],[Sharpe Ratio]]-AVERAGE(Table2[Sharpe Ratio]))/_xlfn.STDEV.P(Table2[Sharpe Ratio])</f>
        <v>-1.4457702623405286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-0.76478759269026098</v>
      </c>
      <c r="AS507">
        <f>_xlfn.RANK.AVG(Table2[[#This Row],[1Y Return vs Nifty Z-Score]],Table2[1Y Return vs Nifty Z-Score])</f>
        <v>285</v>
      </c>
      <c r="AT507">
        <f>_xlfn.RANK.AVG(Table2[[#This Row],[6M Return vs Nifty Z-Score]],Table2[6M Return vs Nifty Z-Score])</f>
        <v>458</v>
      </c>
      <c r="AU507">
        <f>_xlfn.RANK.AVG(Table2[[#This Row],[Sharpe Ratio Z-Score]],Table2[Sharpe Ratio Z-Score])</f>
        <v>677</v>
      </c>
      <c r="AV507">
        <f>(Table2[[#This Row],[Rank 1Y]]+Table2[[#This Row],[Rank 6M]]+Table2[[#This Row],[Rank Sharpe]])/3</f>
        <v>473.33333333333331</v>
      </c>
    </row>
    <row r="508" spans="1:48" x14ac:dyDescent="0.3">
      <c r="A508" t="s">
        <v>419</v>
      </c>
      <c r="B508" t="s">
        <v>420</v>
      </c>
      <c r="C508" t="s">
        <v>3070</v>
      </c>
      <c r="D508" t="s">
        <v>393</v>
      </c>
      <c r="E508">
        <v>53757.644195200002</v>
      </c>
      <c r="F508">
        <v>2780.8</v>
      </c>
      <c r="G508">
        <v>-5.17570739962943</v>
      </c>
      <c r="H508">
        <f>(Table2[[#This Row],[1Y Return vs Nifty]]-AVERAGE(Table2[1Y Return vs Nifty]))/_xlfn.STDEV.P(Table2[1Y Return vs Nifty])</f>
        <v>-0.58961889595638017</v>
      </c>
      <c r="I508">
        <v>-8.4252940975799095</v>
      </c>
      <c r="J508">
        <f>(Table2[[#This Row],[1M Return vs Nifty]]-AVERAGE(Table2[1M Return vs Nifty]))/_xlfn.STDEV.P(Table2[1M Return vs Nifty])</f>
        <v>-0.79038439858358767</v>
      </c>
      <c r="K508">
        <v>7.4559261832416102</v>
      </c>
      <c r="L508">
        <f>(Table2[[#This Row],[6M Return vs Nifty]]-AVERAGE(Table2[6M Return vs Nifty]))/_xlfn.STDEV.P(Table2[6M Return vs Nifty])</f>
        <v>2.2524374790087429E-2</v>
      </c>
      <c r="M508">
        <v>-11.2306555974662</v>
      </c>
      <c r="N508">
        <f>(Table2[[#This Row],[1W Return vs Nifty]]-AVERAGE(Table2[1W Return vs Nifty]))/_xlfn.STDEV.P(Table2[1W Return vs Nifty])</f>
        <v>-2.0813589477204881</v>
      </c>
      <c r="O508">
        <v>3119.65</v>
      </c>
      <c r="P508">
        <v>3097.7596467745798</v>
      </c>
      <c r="Q508">
        <v>2742.6603005039401</v>
      </c>
      <c r="R508">
        <v>18.0779654609779</v>
      </c>
      <c r="S508" s="1">
        <f>(Table2[[#This Row],[Close Price]]-Table2[[#This Row],[20D EMA]])/Table2[[#This Row],[20D EMA]]</f>
        <v>-0.10861795393714035</v>
      </c>
      <c r="T508" s="1">
        <f>(Table2[[#This Row],[Close Price]]-Table2[[#This Row],[50D EMA]])/Table2[[#This Row],[50D EMA]]</f>
        <v>-0.10231899272901994</v>
      </c>
      <c r="U508" s="1">
        <f>(Table2[[#This Row],[Close Price]]-Table2[[#This Row],[200D EMA]])/Table2[[#This Row],[200D EMA]]</f>
        <v>1.3906096751774996E-2</v>
      </c>
      <c r="V508">
        <v>0.99183277299968797</v>
      </c>
      <c r="W508">
        <v>2761.6</v>
      </c>
      <c r="X508">
        <v>2812.55</v>
      </c>
      <c r="Y508">
        <v>2753.05</v>
      </c>
      <c r="Z508">
        <v>2989.9</v>
      </c>
      <c r="AA508">
        <v>2753.05</v>
      </c>
      <c r="AB508">
        <v>3375</v>
      </c>
      <c r="AC508" s="1">
        <f>(Table2[[#This Row],[Close Price]]/Table2[[#This Row],[Day Low]])-1</f>
        <v>6.9524913093859109E-3</v>
      </c>
      <c r="AD508" s="1">
        <f>(Table2[[#This Row],[Day High]]/Table2[[#This Row],[Close Price]])-1</f>
        <v>1.141757767548901E-2</v>
      </c>
      <c r="AE508" s="1">
        <f>(Table2[[#This Row],[Close Price]]/Table2[[#This Row],[Current Week Low]])-1</f>
        <v>1.0079729754272515E-2</v>
      </c>
      <c r="AF508" s="1">
        <f>(Table2[[#This Row],[Current Week High]]/Table2[[#This Row],[Close Price]])-1</f>
        <v>7.5194188722669697E-2</v>
      </c>
      <c r="AG508" s="1">
        <f>(Table2[[#This Row],[Close Price]]/Table2[[#This Row],[Current Month Low]])-1</f>
        <v>1.0079729754272515E-2</v>
      </c>
      <c r="AH508" s="1">
        <f>(Table2[[#This Row],[Current Month High]]/Table2[[#This Row],[Close Price]])-1</f>
        <v>0.21367951668584562</v>
      </c>
      <c r="AI508">
        <v>18.643769883816901</v>
      </c>
      <c r="AJ508">
        <v>29.667699881484101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-0.13</v>
      </c>
      <c r="AM508" t="s">
        <v>3110</v>
      </c>
      <c r="AN508">
        <v>-15.22</v>
      </c>
      <c r="AO508" t="s">
        <v>3110</v>
      </c>
      <c r="AP508">
        <v>-6.7574110524499997E-3</v>
      </c>
      <c r="AQ508">
        <f>(Table2[[#This Row],[Sharpe Ratio]]-AVERAGE(Table2[Sharpe Ratio]))/_xlfn.STDEV.P(Table2[Sharpe Ratio])</f>
        <v>-0.79650957732864669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-4.2353474447990145</v>
      </c>
      <c r="AS508">
        <f>_xlfn.RANK.AVG(Table2[[#This Row],[1Y Return vs Nifty Z-Score]],Table2[1Y Return vs Nifty Z-Score])</f>
        <v>525</v>
      </c>
      <c r="AT508">
        <f>_xlfn.RANK.AVG(Table2[[#This Row],[6M Return vs Nifty Z-Score]],Table2[6M Return vs Nifty Z-Score])</f>
        <v>310</v>
      </c>
      <c r="AU508">
        <f>_xlfn.RANK.AVG(Table2[[#This Row],[Sharpe Ratio Z-Score]],Table2[Sharpe Ratio Z-Score])</f>
        <v>588</v>
      </c>
      <c r="AV508">
        <f>(Table2[[#This Row],[Rank 1Y]]+Table2[[#This Row],[Rank 6M]]+Table2[[#This Row],[Rank Sharpe]])/3</f>
        <v>474.33333333333331</v>
      </c>
    </row>
    <row r="509" spans="1:48" x14ac:dyDescent="0.3">
      <c r="A509" t="s">
        <v>222</v>
      </c>
      <c r="B509" t="s">
        <v>223</v>
      </c>
      <c r="C509" t="s">
        <v>3069</v>
      </c>
      <c r="D509" t="s">
        <v>54</v>
      </c>
      <c r="E509">
        <v>115743.09598668</v>
      </c>
      <c r="F509">
        <v>6948.4</v>
      </c>
      <c r="G509">
        <v>-7.0596597548615199</v>
      </c>
      <c r="H509">
        <f>(Table2[[#This Row],[1Y Return vs Nifty]]-AVERAGE(Table2[1Y Return vs Nifty]))/_xlfn.STDEV.P(Table2[1Y Return vs Nifty])</f>
        <v>-0.61805010740755373</v>
      </c>
      <c r="I509">
        <v>2.8530405239531902</v>
      </c>
      <c r="J509">
        <f>(Table2[[#This Row],[1M Return vs Nifty]]-AVERAGE(Table2[1M Return vs Nifty]))/_xlfn.STDEV.P(Table2[1M Return vs Nifty])</f>
        <v>0.27618106582633234</v>
      </c>
      <c r="K509">
        <v>-2.9572437566922898</v>
      </c>
      <c r="L509">
        <f>(Table2[[#This Row],[6M Return vs Nifty]]-AVERAGE(Table2[6M Return vs Nifty]))/_xlfn.STDEV.P(Table2[6M Return vs Nifty])</f>
        <v>-0.32587242660439797</v>
      </c>
      <c r="M509">
        <v>-0.77455493476399995</v>
      </c>
      <c r="N509">
        <f>(Table2[[#This Row],[1W Return vs Nifty]]-AVERAGE(Table2[1W Return vs Nifty]))/_xlfn.STDEV.P(Table2[1W Return vs Nifty])</f>
        <v>-9.9734000231527523E-2</v>
      </c>
      <c r="O509">
        <v>6813.03</v>
      </c>
      <c r="P509">
        <v>6552.9971626044598</v>
      </c>
      <c r="Q509">
        <v>6068.1251662260802</v>
      </c>
      <c r="R509">
        <v>58.536632936586003</v>
      </c>
      <c r="S509" s="1">
        <f>(Table2[[#This Row],[Close Price]]-Table2[[#This Row],[20D EMA]])/Table2[[#This Row],[20D EMA]]</f>
        <v>1.9869279894554979E-2</v>
      </c>
      <c r="T509" s="1">
        <f>(Table2[[#This Row],[Close Price]]-Table2[[#This Row],[50D EMA]])/Table2[[#This Row],[50D EMA]]</f>
        <v>6.0339235251307306E-2</v>
      </c>
      <c r="U509" s="1">
        <f>(Table2[[#This Row],[Close Price]]-Table2[[#This Row],[200D EMA]])/Table2[[#This Row],[200D EMA]]</f>
        <v>0.1450653718669723</v>
      </c>
      <c r="V509">
        <v>0.76276841896110403</v>
      </c>
      <c r="W509">
        <v>6870.05</v>
      </c>
      <c r="X509">
        <v>6962</v>
      </c>
      <c r="Y509">
        <v>6851.25</v>
      </c>
      <c r="Z509">
        <v>7030</v>
      </c>
      <c r="AA509">
        <v>6786.65</v>
      </c>
      <c r="AB509">
        <v>7035</v>
      </c>
      <c r="AC509" s="1">
        <f>(Table2[[#This Row],[Close Price]]/Table2[[#This Row],[Day Low]])-1</f>
        <v>1.1404574930313327E-2</v>
      </c>
      <c r="AD509" s="1">
        <f>(Table2[[#This Row],[Day High]]/Table2[[#This Row],[Close Price]])-1</f>
        <v>1.9572851303897298E-3</v>
      </c>
      <c r="AE509" s="1">
        <f>(Table2[[#This Row],[Close Price]]/Table2[[#This Row],[Current Week Low]])-1</f>
        <v>1.417989417989407E-2</v>
      </c>
      <c r="AF509" s="1">
        <f>(Table2[[#This Row],[Current Week High]]/Table2[[#This Row],[Close Price]])-1</f>
        <v>1.1743710782338379E-2</v>
      </c>
      <c r="AG509" s="1">
        <f>(Table2[[#This Row],[Close Price]]/Table2[[#This Row],[Current Month Low]])-1</f>
        <v>2.3833555583387955E-2</v>
      </c>
      <c r="AH509" s="1">
        <f>(Table2[[#This Row],[Current Month High]]/Table2[[#This Row],[Close Price]])-1</f>
        <v>1.2463300903805319E-2</v>
      </c>
      <c r="AI509">
        <v>2.1556512332009299</v>
      </c>
      <c r="AJ509">
        <v>32.2924570890684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0.02</v>
      </c>
      <c r="AM509" t="s">
        <v>3111</v>
      </c>
      <c r="AN509">
        <v>1.01</v>
      </c>
      <c r="AO509" t="s">
        <v>3111</v>
      </c>
      <c r="AP509">
        <v>2.2304640109412001E-2</v>
      </c>
      <c r="AQ509">
        <f>(Table2[[#This Row],[Sharpe Ratio]]-AVERAGE(Table2[Sharpe Ratio]))/_xlfn.STDEV.P(Table2[Sharpe Ratio])</f>
        <v>-0.46535782192792924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-1.232833290345076</v>
      </c>
      <c r="AS509">
        <f>_xlfn.RANK.AVG(Table2[[#This Row],[1Y Return vs Nifty Z-Score]],Table2[1Y Return vs Nifty Z-Score])</f>
        <v>542</v>
      </c>
      <c r="AT509">
        <f>_xlfn.RANK.AVG(Table2[[#This Row],[6M Return vs Nifty Z-Score]],Table2[6M Return vs Nifty Z-Score])</f>
        <v>420</v>
      </c>
      <c r="AU509">
        <f>_xlfn.RANK.AVG(Table2[[#This Row],[Sharpe Ratio Z-Score]],Table2[Sharpe Ratio Z-Score])</f>
        <v>461</v>
      </c>
      <c r="AV509">
        <f>(Table2[[#This Row],[Rank 1Y]]+Table2[[#This Row],[Rank 6M]]+Table2[[#This Row],[Rank Sharpe]])/3</f>
        <v>474.33333333333331</v>
      </c>
    </row>
    <row r="510" spans="1:48" x14ac:dyDescent="0.3">
      <c r="A510" t="s">
        <v>391</v>
      </c>
      <c r="B510" t="s">
        <v>392</v>
      </c>
      <c r="C510" t="s">
        <v>3070</v>
      </c>
      <c r="D510" t="s">
        <v>393</v>
      </c>
      <c r="E510">
        <v>58310.605672685</v>
      </c>
      <c r="F510">
        <v>137487.95000000001</v>
      </c>
      <c r="G510">
        <v>3.8728103600542201</v>
      </c>
      <c r="H510">
        <f>(Table2[[#This Row],[1Y Return vs Nifty]]-AVERAGE(Table2[1Y Return vs Nifty]))/_xlfn.STDEV.P(Table2[1Y Return vs Nifty])</f>
        <v>-0.45306537801267843</v>
      </c>
      <c r="I510">
        <v>6.0588251864114397</v>
      </c>
      <c r="J510">
        <f>(Table2[[#This Row],[1M Return vs Nifty]]-AVERAGE(Table2[1M Return vs Nifty]))/_xlfn.STDEV.P(Table2[1M Return vs Nifty])</f>
        <v>0.57934454891584208</v>
      </c>
      <c r="K510">
        <v>-17.570342926402599</v>
      </c>
      <c r="L510">
        <f>(Table2[[#This Row],[6M Return vs Nifty]]-AVERAGE(Table2[6M Return vs Nifty]))/_xlfn.STDEV.P(Table2[6M Return vs Nifty])</f>
        <v>-0.81478762135822502</v>
      </c>
      <c r="M510">
        <v>-1.4630824232331401</v>
      </c>
      <c r="N510">
        <f>(Table2[[#This Row],[1W Return vs Nifty]]-AVERAGE(Table2[1W Return vs Nifty]))/_xlfn.STDEV.P(Table2[1W Return vs Nifty])</f>
        <v>-0.23022272563652563</v>
      </c>
      <c r="O510">
        <v>136099.78</v>
      </c>
      <c r="P510">
        <v>133104.85633098899</v>
      </c>
      <c r="Q510">
        <v>127053.181479939</v>
      </c>
      <c r="R510">
        <v>52.464847739359598</v>
      </c>
      <c r="S510" s="1">
        <f>(Table2[[#This Row],[Close Price]]-Table2[[#This Row],[20D EMA]])/Table2[[#This Row],[20D EMA]]</f>
        <v>1.0199649110380729E-2</v>
      </c>
      <c r="T510" s="1">
        <f>(Table2[[#This Row],[Close Price]]-Table2[[#This Row],[50D EMA]])/Table2[[#This Row],[50D EMA]]</f>
        <v>3.2929629991197917E-2</v>
      </c>
      <c r="U510" s="1">
        <f>(Table2[[#This Row],[Close Price]]-Table2[[#This Row],[200D EMA]])/Table2[[#This Row],[200D EMA]]</f>
        <v>8.212913992798053E-2</v>
      </c>
      <c r="V510">
        <v>1.28015424374111</v>
      </c>
      <c r="W510">
        <v>136776.25</v>
      </c>
      <c r="X510">
        <v>138149.95000000001</v>
      </c>
      <c r="Y510">
        <v>134500</v>
      </c>
      <c r="Z510">
        <v>138500</v>
      </c>
      <c r="AA510">
        <v>132000</v>
      </c>
      <c r="AB510">
        <v>143849.9</v>
      </c>
      <c r="AC510" s="1">
        <f>(Table2[[#This Row],[Close Price]]/Table2[[#This Row],[Day Low]])-1</f>
        <v>5.20338874621884E-3</v>
      </c>
      <c r="AD510" s="1">
        <f>(Table2[[#This Row],[Day High]]/Table2[[#This Row],[Close Price]])-1</f>
        <v>4.8149674207811355E-3</v>
      </c>
      <c r="AE510" s="1">
        <f>(Table2[[#This Row],[Close Price]]/Table2[[#This Row],[Current Week Low]])-1</f>
        <v>2.2215241635687777E-2</v>
      </c>
      <c r="AF510" s="1">
        <f>(Table2[[#This Row],[Current Week High]]/Table2[[#This Row],[Close Price]])-1</f>
        <v>7.3610087284012859E-3</v>
      </c>
      <c r="AG510" s="1">
        <f>(Table2[[#This Row],[Close Price]]/Table2[[#This Row],[Current Month Low]])-1</f>
        <v>4.157537878787898E-2</v>
      </c>
      <c r="AH510" s="1">
        <f>(Table2[[#This Row],[Current Month High]]/Table2[[#This Row],[Close Price]])-1</f>
        <v>4.6272782451116434E-2</v>
      </c>
      <c r="AI510">
        <v>10.313907878107999</v>
      </c>
      <c r="AJ510">
        <v>30.988865247550201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</v>
      </c>
      <c r="AM510" t="s">
        <v>3112</v>
      </c>
      <c r="AN510">
        <v>-1</v>
      </c>
      <c r="AO510" t="s">
        <v>3110</v>
      </c>
      <c r="AP510">
        <v>5.4478910342993001E-2</v>
      </c>
      <c r="AQ510">
        <f>(Table2[[#This Row],[Sharpe Ratio]]-AVERAGE(Table2[Sharpe Ratio]))/_xlfn.STDEV.P(Table2[Sharpe Ratio])</f>
        <v>-9.8743435102771407E-2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-1.0174746111943584</v>
      </c>
      <c r="AS510">
        <f>_xlfn.RANK.AVG(Table2[[#This Row],[1Y Return vs Nifty Z-Score]],Table2[1Y Return vs Nifty Z-Score])</f>
        <v>459</v>
      </c>
      <c r="AT510">
        <f>_xlfn.RANK.AVG(Table2[[#This Row],[6M Return vs Nifty Z-Score]],Table2[6M Return vs Nifty Z-Score])</f>
        <v>590</v>
      </c>
      <c r="AU510">
        <f>_xlfn.RANK.AVG(Table2[[#This Row],[Sharpe Ratio Z-Score]],Table2[Sharpe Ratio Z-Score])</f>
        <v>375</v>
      </c>
      <c r="AV510">
        <f>(Table2[[#This Row],[Rank 1Y]]+Table2[[#This Row],[Rank 6M]]+Table2[[#This Row],[Rank Sharpe]])/3</f>
        <v>474.66666666666669</v>
      </c>
    </row>
    <row r="511" spans="1:48" x14ac:dyDescent="0.3">
      <c r="A511" t="s">
        <v>1471</v>
      </c>
      <c r="B511" t="s">
        <v>1472</v>
      </c>
      <c r="C511" t="s">
        <v>622</v>
      </c>
      <c r="D511" t="s">
        <v>622</v>
      </c>
      <c r="E511">
        <v>6790.6233460000003</v>
      </c>
      <c r="F511">
        <v>338.65</v>
      </c>
      <c r="G511">
        <v>-43.170436321897597</v>
      </c>
      <c r="H511">
        <f>(Table2[[#This Row],[1Y Return vs Nifty]]-AVERAGE(Table2[1Y Return vs Nifty]))/_xlfn.STDEV.P(Table2[1Y Return vs Nifty])</f>
        <v>-1.1630071608023589</v>
      </c>
      <c r="I511">
        <v>6.2208783321861398</v>
      </c>
      <c r="J511">
        <f>(Table2[[#This Row],[1M Return vs Nifty]]-AVERAGE(Table2[1M Return vs Nifty]))/_xlfn.STDEV.P(Table2[1M Return vs Nifty])</f>
        <v>0.59466953212322859</v>
      </c>
      <c r="K511">
        <v>-17.4138796656663</v>
      </c>
      <c r="L511">
        <f>(Table2[[#This Row],[6M Return vs Nifty]]-AVERAGE(Table2[6M Return vs Nifty]))/_xlfn.STDEV.P(Table2[6M Return vs Nifty])</f>
        <v>-0.8095527793369468</v>
      </c>
      <c r="M511">
        <v>-1.4074937192179799</v>
      </c>
      <c r="N511">
        <f>(Table2[[#This Row],[1W Return vs Nifty]]-AVERAGE(Table2[1W Return vs Nifty]))/_xlfn.STDEV.P(Table2[1W Return vs Nifty])</f>
        <v>-0.21968763552707815</v>
      </c>
      <c r="O511">
        <v>361.53</v>
      </c>
      <c r="P511">
        <v>357.25851487151499</v>
      </c>
      <c r="Q511">
        <v>345.63330946822401</v>
      </c>
      <c r="R511">
        <v>30.565144534873799</v>
      </c>
      <c r="S511" s="1">
        <f>(Table2[[#This Row],[Close Price]]-Table2[[#This Row],[20D EMA]])/Table2[[#This Row],[20D EMA]]</f>
        <v>-6.3286587558432209E-2</v>
      </c>
      <c r="T511" s="1">
        <f>(Table2[[#This Row],[Close Price]]-Table2[[#This Row],[50D EMA]])/Table2[[#This Row],[50D EMA]]</f>
        <v>-5.2086973709240793E-2</v>
      </c>
      <c r="U511" s="1">
        <f>(Table2[[#This Row],[Close Price]]-Table2[[#This Row],[200D EMA]])/Table2[[#This Row],[200D EMA]]</f>
        <v>-2.0204387936360195E-2</v>
      </c>
      <c r="V511">
        <v>1.11936874578683</v>
      </c>
      <c r="W511">
        <v>335.8</v>
      </c>
      <c r="X511">
        <v>345.5</v>
      </c>
      <c r="Y511">
        <v>333.8</v>
      </c>
      <c r="Z511">
        <v>368.55</v>
      </c>
      <c r="AA511">
        <v>333.8</v>
      </c>
      <c r="AB511">
        <v>379</v>
      </c>
      <c r="AC511" s="1">
        <f>(Table2[[#This Row],[Close Price]]/Table2[[#This Row],[Day Low]])-1</f>
        <v>8.4871947587847885E-3</v>
      </c>
      <c r="AD511" s="1">
        <f>(Table2[[#This Row],[Day High]]/Table2[[#This Row],[Close Price]])-1</f>
        <v>2.0227373394360093E-2</v>
      </c>
      <c r="AE511" s="1">
        <f>(Table2[[#This Row],[Close Price]]/Table2[[#This Row],[Current Week Low]])-1</f>
        <v>1.4529658478130481E-2</v>
      </c>
      <c r="AF511" s="1">
        <f>(Table2[[#This Row],[Current Week High]]/Table2[[#This Row],[Close Price]])-1</f>
        <v>8.8291746641074864E-2</v>
      </c>
      <c r="AG511" s="1">
        <f>(Table2[[#This Row],[Close Price]]/Table2[[#This Row],[Current Month Low]])-1</f>
        <v>1.4529658478130481E-2</v>
      </c>
      <c r="AH511" s="1">
        <f>(Table2[[#This Row],[Current Month High]]/Table2[[#This Row],[Close Price]])-1</f>
        <v>0.11914956444706926</v>
      </c>
      <c r="AI511">
        <v>22.6698483997754</v>
      </c>
      <c r="AJ511">
        <v>33.0345471521942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-0.08</v>
      </c>
      <c r="AM511" t="s">
        <v>3110</v>
      </c>
      <c r="AN511">
        <v>-10.3</v>
      </c>
      <c r="AO511" t="s">
        <v>3110</v>
      </c>
      <c r="AP511">
        <v>0.14262975010715201</v>
      </c>
      <c r="AQ511">
        <f>(Table2[[#This Row],[Sharpe Ratio]]-AVERAGE(Table2[Sharpe Ratio]))/_xlfn.STDEV.P(Table2[Sharpe Ratio])</f>
        <v>0.90570408876148523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-0.69187395478167002</v>
      </c>
      <c r="AS511">
        <f>_xlfn.RANK.AVG(Table2[[#This Row],[1Y Return vs Nifty Z-Score]],Table2[1Y Return vs Nifty Z-Score])</f>
        <v>706</v>
      </c>
      <c r="AT511">
        <f>_xlfn.RANK.AVG(Table2[[#This Row],[6M Return vs Nifty Z-Score]],Table2[6M Return vs Nifty Z-Score])</f>
        <v>586</v>
      </c>
      <c r="AU511">
        <f>_xlfn.RANK.AVG(Table2[[#This Row],[Sharpe Ratio Z-Score]],Table2[Sharpe Ratio Z-Score])</f>
        <v>133</v>
      </c>
      <c r="AV511">
        <f>(Table2[[#This Row],[Rank 1Y]]+Table2[[#This Row],[Rank 6M]]+Table2[[#This Row],[Rank Sharpe]])/3</f>
        <v>475</v>
      </c>
    </row>
    <row r="512" spans="1:48" x14ac:dyDescent="0.3">
      <c r="A512" t="s">
        <v>1339</v>
      </c>
      <c r="B512" t="s">
        <v>1340</v>
      </c>
      <c r="C512" t="s">
        <v>3065</v>
      </c>
      <c r="D512" t="s">
        <v>24</v>
      </c>
      <c r="E512">
        <v>8160.3820520099998</v>
      </c>
      <c r="F512">
        <v>216.1</v>
      </c>
      <c r="G512">
        <v>-27.597466449843498</v>
      </c>
      <c r="H512">
        <f>(Table2[[#This Row],[1Y Return vs Nifty]]-AVERAGE(Table2[1Y Return vs Nifty]))/_xlfn.STDEV.P(Table2[1Y Return vs Nifty])</f>
        <v>-0.9279914513416071</v>
      </c>
      <c r="I512">
        <v>0.321542545097037</v>
      </c>
      <c r="J512">
        <f>(Table2[[#This Row],[1M Return vs Nifty]]-AVERAGE(Table2[1M Return vs Nifty]))/_xlfn.STDEV.P(Table2[1M Return vs Nifty])</f>
        <v>3.6783281660883821E-2</v>
      </c>
      <c r="K512">
        <v>-23.2440337843394</v>
      </c>
      <c r="L512">
        <f>(Table2[[#This Row],[6M Return vs Nifty]]-AVERAGE(Table2[6M Return vs Nifty]))/_xlfn.STDEV.P(Table2[6M Return vs Nifty])</f>
        <v>-1.0046141351295794</v>
      </c>
      <c r="M512">
        <v>-2.2427504830550702</v>
      </c>
      <c r="N512">
        <f>(Table2[[#This Row],[1W Return vs Nifty]]-AVERAGE(Table2[1W Return vs Nifty]))/_xlfn.STDEV.P(Table2[1W Return vs Nifty])</f>
        <v>-0.37798427919679622</v>
      </c>
      <c r="O512">
        <v>224.48</v>
      </c>
      <c r="P512">
        <v>224.98346696285199</v>
      </c>
      <c r="Q512">
        <v>222.20326666337201</v>
      </c>
      <c r="R512">
        <v>38.064833569186803</v>
      </c>
      <c r="S512" s="1">
        <f>(Table2[[#This Row],[Close Price]]-Table2[[#This Row],[20D EMA]])/Table2[[#This Row],[20D EMA]]</f>
        <v>-3.7330719885958638E-2</v>
      </c>
      <c r="T512" s="1">
        <f>(Table2[[#This Row],[Close Price]]-Table2[[#This Row],[50D EMA]])/Table2[[#This Row],[50D EMA]]</f>
        <v>-3.9484976753064199E-2</v>
      </c>
      <c r="U512" s="1">
        <f>(Table2[[#This Row],[Close Price]]-Table2[[#This Row],[200D EMA]])/Table2[[#This Row],[200D EMA]]</f>
        <v>-2.7467042924342721E-2</v>
      </c>
      <c r="V512">
        <v>1.4193710214842801</v>
      </c>
      <c r="W512">
        <v>214.15</v>
      </c>
      <c r="X512">
        <v>219</v>
      </c>
      <c r="Y512">
        <v>216</v>
      </c>
      <c r="Z512">
        <v>224.58</v>
      </c>
      <c r="AA512">
        <v>215.57</v>
      </c>
      <c r="AB512">
        <v>240.05</v>
      </c>
      <c r="AC512" s="1">
        <f>(Table2[[#This Row],[Close Price]]/Table2[[#This Row],[Day Low]])-1</f>
        <v>9.1057669857574908E-3</v>
      </c>
      <c r="AD512" s="1">
        <f>(Table2[[#This Row],[Day High]]/Table2[[#This Row],[Close Price]])-1</f>
        <v>1.3419713095788932E-2</v>
      </c>
      <c r="AE512" s="1">
        <f>(Table2[[#This Row],[Close Price]]/Table2[[#This Row],[Current Week Low]])-1</f>
        <v>4.629629629628873E-4</v>
      </c>
      <c r="AF512" s="1">
        <f>(Table2[[#This Row],[Current Week High]]/Table2[[#This Row],[Close Price]])-1</f>
        <v>3.9241092086996776E-2</v>
      </c>
      <c r="AG512" s="1">
        <f>(Table2[[#This Row],[Close Price]]/Table2[[#This Row],[Current Month Low]])-1</f>
        <v>2.4585981351765707E-3</v>
      </c>
      <c r="AH512" s="1">
        <f>(Table2[[#This Row],[Current Month High]]/Table2[[#This Row],[Close Price]])-1</f>
        <v>0.11082832022211941</v>
      </c>
      <c r="AI512">
        <v>29.8368826461259</v>
      </c>
      <c r="AJ512">
        <v>14.9479166666666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-0.04</v>
      </c>
      <c r="AM512" t="s">
        <v>3110</v>
      </c>
      <c r="AN512">
        <v>-5.18</v>
      </c>
      <c r="AO512" t="s">
        <v>3110</v>
      </c>
      <c r="AP512">
        <v>0.139693064026467</v>
      </c>
      <c r="AQ512">
        <f>(Table2[[#This Row],[Sharpe Ratio]]-AVERAGE(Table2[Sharpe Ratio]))/_xlfn.STDEV.P(Table2[Sharpe Ratio])</f>
        <v>0.87224159345227992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641</v>
      </c>
      <c r="AT512">
        <f>_xlfn.RANK.AVG(Table2[[#This Row],[6M Return vs Nifty Z-Score]],Table2[6M Return vs Nifty Z-Score])</f>
        <v>651</v>
      </c>
      <c r="AU512">
        <f>_xlfn.RANK.AVG(Table2[[#This Row],[Sharpe Ratio Z-Score]],Table2[Sharpe Ratio Z-Score])</f>
        <v>138</v>
      </c>
      <c r="AV512">
        <f>(Table2[[#This Row],[Rank 1Y]]+Table2[[#This Row],[Rank 6M]]+Table2[[#This Row],[Rank Sharpe]])/3</f>
        <v>476.66666666666669</v>
      </c>
    </row>
    <row r="513" spans="1:48" x14ac:dyDescent="0.3">
      <c r="A513" t="s">
        <v>199</v>
      </c>
      <c r="B513" t="s">
        <v>200</v>
      </c>
      <c r="C513" t="s">
        <v>3071</v>
      </c>
      <c r="D513" t="s">
        <v>201</v>
      </c>
      <c r="E513">
        <v>128687.40302425</v>
      </c>
      <c r="F513">
        <v>1071.25</v>
      </c>
      <c r="G513">
        <v>6.1933858244258797</v>
      </c>
      <c r="H513">
        <f>(Table2[[#This Row],[1Y Return vs Nifty]]-AVERAGE(Table2[1Y Return vs Nifty]))/_xlfn.STDEV.P(Table2[1Y Return vs Nifty])</f>
        <v>-0.41804497448032479</v>
      </c>
      <c r="I513">
        <v>6.0634105817820902</v>
      </c>
      <c r="J513">
        <f>(Table2[[#This Row],[1M Return vs Nifty]]-AVERAGE(Table2[1M Return vs Nifty]))/_xlfn.STDEV.P(Table2[1M Return vs Nifty])</f>
        <v>0.5797781789248031</v>
      </c>
      <c r="K513">
        <v>-10.1023143555951</v>
      </c>
      <c r="L513">
        <f>(Table2[[#This Row],[6M Return vs Nifty]]-AVERAGE(Table2[6M Return vs Nifty]))/_xlfn.STDEV.P(Table2[6M Return vs Nifty])</f>
        <v>-0.56492736921597708</v>
      </c>
      <c r="M513">
        <v>-10.7240226170937</v>
      </c>
      <c r="N513">
        <f>(Table2[[#This Row],[1W Return vs Nifty]]-AVERAGE(Table2[1W Return vs Nifty]))/_xlfn.STDEV.P(Table2[1W Return vs Nifty])</f>
        <v>-1.9853426041988513</v>
      </c>
      <c r="O513">
        <v>1093.81</v>
      </c>
      <c r="P513">
        <v>1066.6467042474101</v>
      </c>
      <c r="Q513">
        <v>1059.03291191574</v>
      </c>
      <c r="R513">
        <v>41.398368010459997</v>
      </c>
      <c r="S513" s="1">
        <f>(Table2[[#This Row],[Close Price]]-Table2[[#This Row],[20D EMA]])/Table2[[#This Row],[20D EMA]]</f>
        <v>-2.0625154277251027E-2</v>
      </c>
      <c r="T513" s="1">
        <f>(Table2[[#This Row],[Close Price]]-Table2[[#This Row],[50D EMA]])/Table2[[#This Row],[50D EMA]]</f>
        <v>4.3156705348261111E-3</v>
      </c>
      <c r="U513" s="1">
        <f>(Table2[[#This Row],[Close Price]]-Table2[[#This Row],[200D EMA]])/Table2[[#This Row],[200D EMA]]</f>
        <v>1.1536079707060174E-2</v>
      </c>
      <c r="V513">
        <v>2.5721819933281198</v>
      </c>
      <c r="W513">
        <v>1070.0999999999999</v>
      </c>
      <c r="X513">
        <v>1116</v>
      </c>
      <c r="Y513">
        <v>1036.05</v>
      </c>
      <c r="Z513">
        <v>1129.9000000000001</v>
      </c>
      <c r="AA513">
        <v>1036.05</v>
      </c>
      <c r="AB513">
        <v>1348</v>
      </c>
      <c r="AC513" s="1">
        <f>(Table2[[#This Row],[Close Price]]/Table2[[#This Row],[Day Low]])-1</f>
        <v>1.0746659190730146E-3</v>
      </c>
      <c r="AD513" s="1">
        <f>(Table2[[#This Row],[Day High]]/Table2[[#This Row],[Close Price]])-1</f>
        <v>4.1773628938156282E-2</v>
      </c>
      <c r="AE513" s="1">
        <f>(Table2[[#This Row],[Close Price]]/Table2[[#This Row],[Current Week Low]])-1</f>
        <v>3.3975194247381824E-2</v>
      </c>
      <c r="AF513" s="1">
        <f>(Table2[[#This Row],[Current Week High]]/Table2[[#This Row],[Close Price]])-1</f>
        <v>5.4749124854142517E-2</v>
      </c>
      <c r="AG513" s="1">
        <f>(Table2[[#This Row],[Close Price]]/Table2[[#This Row],[Current Month Low]])-1</f>
        <v>3.3975194247381824E-2</v>
      </c>
      <c r="AH513" s="1">
        <f>(Table2[[#This Row],[Current Month High]]/Table2[[#This Row],[Close Price]])-1</f>
        <v>0.25834305717619599</v>
      </c>
      <c r="AI513">
        <v>26.810912511759099</v>
      </c>
      <c r="AJ513">
        <v>54.956268221574298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-0.05</v>
      </c>
      <c r="AM513" t="s">
        <v>3110</v>
      </c>
      <c r="AN513">
        <v>1.83</v>
      </c>
      <c r="AO513" t="s">
        <v>3111</v>
      </c>
      <c r="AP513">
        <v>1.1399957815683001E-2</v>
      </c>
      <c r="AQ513">
        <f>(Table2[[#This Row],[Sharpe Ratio]]-AVERAGE(Table2[Sharpe Ratio]))/_xlfn.STDEV.P(Table2[Sharpe Ratio])</f>
        <v>-0.58961280529243165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-2.9781495742627815</v>
      </c>
      <c r="AS513">
        <f>_xlfn.RANK.AVG(Table2[[#This Row],[1Y Return vs Nifty Z-Score]],Table2[1Y Return vs Nifty Z-Score])</f>
        <v>443</v>
      </c>
      <c r="AT513">
        <f>_xlfn.RANK.AVG(Table2[[#This Row],[6M Return vs Nifty Z-Score]],Table2[6M Return vs Nifty Z-Score])</f>
        <v>501</v>
      </c>
      <c r="AU513">
        <f>_xlfn.RANK.AVG(Table2[[#This Row],[Sharpe Ratio Z-Score]],Table2[Sharpe Ratio Z-Score])</f>
        <v>491</v>
      </c>
      <c r="AV513">
        <f>(Table2[[#This Row],[Rank 1Y]]+Table2[[#This Row],[Rank 6M]]+Table2[[#This Row],[Rank Sharpe]])/3</f>
        <v>478.33333333333331</v>
      </c>
    </row>
    <row r="514" spans="1:48" x14ac:dyDescent="0.3">
      <c r="A514" t="s">
        <v>842</v>
      </c>
      <c r="B514" t="s">
        <v>843</v>
      </c>
      <c r="C514" t="s">
        <v>3069</v>
      </c>
      <c r="D514" t="s">
        <v>286</v>
      </c>
      <c r="E514">
        <v>17789.37677223</v>
      </c>
      <c r="F514">
        <v>2222.9</v>
      </c>
      <c r="G514">
        <v>-5.79409208038917</v>
      </c>
      <c r="H514">
        <f>(Table2[[#This Row],[1Y Return vs Nifty]]-AVERAGE(Table2[1Y Return vs Nifty]))/_xlfn.STDEV.P(Table2[1Y Return vs Nifty])</f>
        <v>-0.59895109884782793</v>
      </c>
      <c r="I514">
        <v>5.0797213666441898</v>
      </c>
      <c r="J514">
        <f>(Table2[[#This Row],[1M Return vs Nifty]]-AVERAGE(Table2[1M Return vs Nifty]))/_xlfn.STDEV.P(Table2[1M Return vs Nifty])</f>
        <v>0.48675301343844979</v>
      </c>
      <c r="K514">
        <v>-10.8574239118318</v>
      </c>
      <c r="L514">
        <f>(Table2[[#This Row],[6M Return vs Nifty]]-AVERAGE(Table2[6M Return vs Nifty]))/_xlfn.STDEV.P(Table2[6M Return vs Nifty])</f>
        <v>-0.59019131435590866</v>
      </c>
      <c r="M514">
        <v>4.7031760159679896</v>
      </c>
      <c r="N514">
        <f>(Table2[[#This Row],[1W Return vs Nifty]]-AVERAGE(Table2[1W Return vs Nifty]))/_xlfn.STDEV.P(Table2[1W Return vs Nifty])</f>
        <v>0.93839758034161647</v>
      </c>
      <c r="O514">
        <v>2157.6999999999998</v>
      </c>
      <c r="P514">
        <v>2100.2005028613498</v>
      </c>
      <c r="Q514">
        <v>2004.10397313422</v>
      </c>
      <c r="R514">
        <v>65.455032657687795</v>
      </c>
      <c r="S514" s="1">
        <f>(Table2[[#This Row],[Close Price]]-Table2[[#This Row],[20D EMA]])/Table2[[#This Row],[20D EMA]]</f>
        <v>3.0217361078926763E-2</v>
      </c>
      <c r="T514" s="1">
        <f>(Table2[[#This Row],[Close Price]]-Table2[[#This Row],[50D EMA]])/Table2[[#This Row],[50D EMA]]</f>
        <v>5.842275390920168E-2</v>
      </c>
      <c r="U514" s="1">
        <f>(Table2[[#This Row],[Close Price]]-Table2[[#This Row],[200D EMA]])/Table2[[#This Row],[200D EMA]]</f>
        <v>0.10917398987219448</v>
      </c>
      <c r="V514">
        <v>0.99864708125756696</v>
      </c>
      <c r="W514">
        <v>2220</v>
      </c>
      <c r="X514">
        <v>2274.9499999999998</v>
      </c>
      <c r="Y514">
        <v>2187.0500000000002</v>
      </c>
      <c r="Z514">
        <v>2250</v>
      </c>
      <c r="AA514">
        <v>2060</v>
      </c>
      <c r="AB514">
        <v>2250</v>
      </c>
      <c r="AC514" s="1">
        <f>(Table2[[#This Row],[Close Price]]/Table2[[#This Row],[Day Low]])-1</f>
        <v>1.3063063063063485E-3</v>
      </c>
      <c r="AD514" s="1">
        <f>(Table2[[#This Row],[Day High]]/Table2[[#This Row],[Close Price]])-1</f>
        <v>2.3415358315713508E-2</v>
      </c>
      <c r="AE514" s="1">
        <f>(Table2[[#This Row],[Close Price]]/Table2[[#This Row],[Current Week Low]])-1</f>
        <v>1.6391943485516869E-2</v>
      </c>
      <c r="AF514" s="1">
        <f>(Table2[[#This Row],[Current Week High]]/Table2[[#This Row],[Close Price]])-1</f>
        <v>1.2191281659093889E-2</v>
      </c>
      <c r="AG514" s="1">
        <f>(Table2[[#This Row],[Close Price]]/Table2[[#This Row],[Current Month Low]])-1</f>
        <v>7.9077669902912762E-2</v>
      </c>
      <c r="AH514" s="1">
        <f>(Table2[[#This Row],[Current Month High]]/Table2[[#This Row],[Close Price]])-1</f>
        <v>1.2191281659093889E-2</v>
      </c>
      <c r="AI514">
        <v>4.9340933380833603</v>
      </c>
      <c r="AJ514">
        <v>28.319999999999901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0.02</v>
      </c>
      <c r="AM514" t="s">
        <v>3111</v>
      </c>
      <c r="AN514">
        <v>3.24</v>
      </c>
      <c r="AO514" t="s">
        <v>3111</v>
      </c>
      <c r="AP514">
        <v>4.3740051353136002E-2</v>
      </c>
      <c r="AQ514">
        <f>(Table2[[#This Row],[Sharpe Ratio]]-AVERAGE(Table2[Sharpe Ratio]))/_xlfn.STDEV.P(Table2[Sharpe Ratio])</f>
        <v>-0.22110892079012359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1.4899259786206098E-2</v>
      </c>
      <c r="AS514">
        <f>_xlfn.RANK.AVG(Table2[[#This Row],[1Y Return vs Nifty Z-Score]],Table2[1Y Return vs Nifty Z-Score])</f>
        <v>530</v>
      </c>
      <c r="AT514">
        <f>_xlfn.RANK.AVG(Table2[[#This Row],[6M Return vs Nifty Z-Score]],Table2[6M Return vs Nifty Z-Score])</f>
        <v>506</v>
      </c>
      <c r="AU514">
        <f>_xlfn.RANK.AVG(Table2[[#This Row],[Sharpe Ratio Z-Score]],Table2[Sharpe Ratio Z-Score])</f>
        <v>402</v>
      </c>
      <c r="AV514">
        <f>(Table2[[#This Row],[Rank 1Y]]+Table2[[#This Row],[Rank 6M]]+Table2[[#This Row],[Rank Sharpe]])/3</f>
        <v>479.33333333333331</v>
      </c>
    </row>
    <row r="515" spans="1:48" x14ac:dyDescent="0.3">
      <c r="A515" t="s">
        <v>546</v>
      </c>
      <c r="B515" t="s">
        <v>547</v>
      </c>
      <c r="C515" t="s">
        <v>3065</v>
      </c>
      <c r="D515" t="s">
        <v>57</v>
      </c>
      <c r="E515">
        <v>35798.175708000002</v>
      </c>
      <c r="F515">
        <v>290</v>
      </c>
      <c r="G515">
        <v>-22.077604889705999</v>
      </c>
      <c r="H515">
        <f>(Table2[[#This Row],[1Y Return vs Nifty]]-AVERAGE(Table2[1Y Return vs Nifty]))/_xlfn.STDEV.P(Table2[1Y Return vs Nifty])</f>
        <v>-0.84468979524524568</v>
      </c>
      <c r="I515">
        <v>0.44944762714349601</v>
      </c>
      <c r="J515">
        <f>(Table2[[#This Row],[1M Return vs Nifty]]-AVERAGE(Table2[1M Return vs Nifty]))/_xlfn.STDEV.P(Table2[1M Return vs Nifty])</f>
        <v>4.8878963143220142E-2</v>
      </c>
      <c r="K515">
        <v>-11.429920984650799</v>
      </c>
      <c r="L515">
        <f>(Table2[[#This Row],[6M Return vs Nifty]]-AVERAGE(Table2[6M Return vs Nifty]))/_xlfn.STDEV.P(Table2[6M Return vs Nifty])</f>
        <v>-0.60934553445683515</v>
      </c>
      <c r="M515">
        <v>0.31795146115972001</v>
      </c>
      <c r="N515">
        <f>(Table2[[#This Row],[1W Return vs Nifty]]-AVERAGE(Table2[1W Return vs Nifty]))/_xlfn.STDEV.P(Table2[1W Return vs Nifty])</f>
        <v>0.10731621851552538</v>
      </c>
      <c r="O515">
        <v>297.88</v>
      </c>
      <c r="P515">
        <v>294.537758772975</v>
      </c>
      <c r="Q515">
        <v>283.83110523240799</v>
      </c>
      <c r="R515">
        <v>38.523484657488403</v>
      </c>
      <c r="S515" s="1">
        <f>(Table2[[#This Row],[Close Price]]-Table2[[#This Row],[20D EMA]])/Table2[[#This Row],[20D EMA]]</f>
        <v>-2.6453605478716245E-2</v>
      </c>
      <c r="T515" s="1">
        <f>(Table2[[#This Row],[Close Price]]-Table2[[#This Row],[50D EMA]])/Table2[[#This Row],[50D EMA]]</f>
        <v>-1.5406373674733596E-2</v>
      </c>
      <c r="U515" s="1">
        <f>(Table2[[#This Row],[Close Price]]-Table2[[#This Row],[200D EMA]])/Table2[[#This Row],[200D EMA]]</f>
        <v>2.1734385886073911E-2</v>
      </c>
      <c r="V515">
        <v>0.72173766029832498</v>
      </c>
      <c r="W515">
        <v>286</v>
      </c>
      <c r="X515">
        <v>295</v>
      </c>
      <c r="Y515">
        <v>288.89999999999998</v>
      </c>
      <c r="Z515">
        <v>304.25</v>
      </c>
      <c r="AA515">
        <v>287.10000000000002</v>
      </c>
      <c r="AB515">
        <v>310.85000000000002</v>
      </c>
      <c r="AC515" s="1">
        <f>(Table2[[#This Row],[Close Price]]/Table2[[#This Row],[Day Low]])-1</f>
        <v>1.3986013986013957E-2</v>
      </c>
      <c r="AD515" s="1">
        <f>(Table2[[#This Row],[Day High]]/Table2[[#This Row],[Close Price]])-1</f>
        <v>1.7241379310344751E-2</v>
      </c>
      <c r="AE515" s="1">
        <f>(Table2[[#This Row],[Close Price]]/Table2[[#This Row],[Current Week Low]])-1</f>
        <v>3.8075458636206427E-3</v>
      </c>
      <c r="AF515" s="1">
        <f>(Table2[[#This Row],[Current Week High]]/Table2[[#This Row],[Close Price]])-1</f>
        <v>4.9137931034482829E-2</v>
      </c>
      <c r="AG515" s="1">
        <f>(Table2[[#This Row],[Close Price]]/Table2[[#This Row],[Current Month Low]])-1</f>
        <v>1.0101010101009944E-2</v>
      </c>
      <c r="AH515" s="1">
        <f>(Table2[[#This Row],[Current Month High]]/Table2[[#This Row],[Close Price]])-1</f>
        <v>7.1896551724138114E-2</v>
      </c>
      <c r="AI515">
        <v>5.8912133891213498</v>
      </c>
      <c r="AJ515">
        <v>25.868969875710899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0.03</v>
      </c>
      <c r="AM515" t="s">
        <v>3111</v>
      </c>
      <c r="AN515">
        <v>-1.24</v>
      </c>
      <c r="AO515" t="s">
        <v>3110</v>
      </c>
      <c r="AP515">
        <v>7.6752843976995999E-2</v>
      </c>
      <c r="AQ515">
        <f>(Table2[[#This Row],[Sharpe Ratio]]-AVERAGE(Table2[Sharpe Ratio]))/_xlfn.STDEV.P(Table2[Sharpe Ratio])</f>
        <v>0.15506013098064175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-1.1427800170626934</v>
      </c>
      <c r="AS515">
        <f>_xlfn.RANK.AVG(Table2[[#This Row],[1Y Return vs Nifty Z-Score]],Table2[1Y Return vs Nifty Z-Score])</f>
        <v>624</v>
      </c>
      <c r="AT515">
        <f>_xlfn.RANK.AVG(Table2[[#This Row],[6M Return vs Nifty Z-Score]],Table2[6M Return vs Nifty Z-Score])</f>
        <v>513</v>
      </c>
      <c r="AU515">
        <f>_xlfn.RANK.AVG(Table2[[#This Row],[Sharpe Ratio Z-Score]],Table2[Sharpe Ratio Z-Score])</f>
        <v>302</v>
      </c>
      <c r="AV515">
        <f>(Table2[[#This Row],[Rank 1Y]]+Table2[[#This Row],[Rank 6M]]+Table2[[#This Row],[Rank Sharpe]])/3</f>
        <v>479.66666666666669</v>
      </c>
    </row>
    <row r="516" spans="1:48" x14ac:dyDescent="0.3">
      <c r="A516" t="s">
        <v>1678</v>
      </c>
      <c r="B516" t="s">
        <v>1679</v>
      </c>
      <c r="C516" t="s">
        <v>3079</v>
      </c>
      <c r="D516" t="s">
        <v>304</v>
      </c>
      <c r="E516">
        <v>4771.0920556250003</v>
      </c>
      <c r="F516">
        <v>286.25</v>
      </c>
      <c r="G516">
        <v>6.0466463627336404</v>
      </c>
      <c r="H516">
        <f>(Table2[[#This Row],[1Y Return vs Nifty]]-AVERAGE(Table2[1Y Return vs Nifty]))/_xlfn.STDEV.P(Table2[1Y Return vs Nifty])</f>
        <v>-0.4202594575865547</v>
      </c>
      <c r="I516">
        <v>-1.4528829764945701</v>
      </c>
      <c r="J516">
        <f>(Table2[[#This Row],[1M Return vs Nifty]]-AVERAGE(Table2[1M Return vs Nifty]))/_xlfn.STDEV.P(Table2[1M Return vs Nifty])</f>
        <v>-0.13101994851494755</v>
      </c>
      <c r="K516">
        <v>-1.8131482832847201</v>
      </c>
      <c r="L516">
        <f>(Table2[[#This Row],[6M Return vs Nifty]]-AVERAGE(Table2[6M Return vs Nifty]))/_xlfn.STDEV.P(Table2[6M Return vs Nifty])</f>
        <v>-0.28759405357060142</v>
      </c>
      <c r="M516">
        <v>-4.3875227584800696</v>
      </c>
      <c r="N516">
        <f>(Table2[[#This Row],[1W Return vs Nifty]]-AVERAGE(Table2[1W Return vs Nifty]))/_xlfn.STDEV.P(Table2[1W Return vs Nifty])</f>
        <v>-0.78445839270886619</v>
      </c>
      <c r="O516">
        <v>299.20999999999998</v>
      </c>
      <c r="P516">
        <v>291.36742018386298</v>
      </c>
      <c r="Q516">
        <v>267.60436797079899</v>
      </c>
      <c r="R516">
        <v>40.2983513060774</v>
      </c>
      <c r="S516" s="1">
        <f>(Table2[[#This Row],[Close Price]]-Table2[[#This Row],[20D EMA]])/Table2[[#This Row],[20D EMA]]</f>
        <v>-4.331406035894516E-2</v>
      </c>
      <c r="T516" s="1">
        <f>(Table2[[#This Row],[Close Price]]-Table2[[#This Row],[50D EMA]])/Table2[[#This Row],[50D EMA]]</f>
        <v>-1.7563460529093147E-2</v>
      </c>
      <c r="U516" s="1">
        <f>(Table2[[#This Row],[Close Price]]-Table2[[#This Row],[200D EMA]])/Table2[[#This Row],[200D EMA]]</f>
        <v>6.9676112428910808E-2</v>
      </c>
      <c r="V516">
        <v>1.67294324394531</v>
      </c>
      <c r="W516">
        <v>277</v>
      </c>
      <c r="X516">
        <v>287.2</v>
      </c>
      <c r="Y516">
        <v>285</v>
      </c>
      <c r="Z516">
        <v>302.35000000000002</v>
      </c>
      <c r="AA516">
        <v>283.05</v>
      </c>
      <c r="AB516">
        <v>336</v>
      </c>
      <c r="AC516" s="1">
        <f>(Table2[[#This Row],[Close Price]]/Table2[[#This Row],[Day Low]])-1</f>
        <v>3.3393501805054182E-2</v>
      </c>
      <c r="AD516" s="1">
        <f>(Table2[[#This Row],[Day High]]/Table2[[#This Row],[Close Price]])-1</f>
        <v>3.318777292576458E-3</v>
      </c>
      <c r="AE516" s="1">
        <f>(Table2[[#This Row],[Close Price]]/Table2[[#This Row],[Current Week Low]])-1</f>
        <v>4.3859649122806044E-3</v>
      </c>
      <c r="AF516" s="1">
        <f>(Table2[[#This Row],[Current Week High]]/Table2[[#This Row],[Close Price]])-1</f>
        <v>5.6244541484716137E-2</v>
      </c>
      <c r="AG516" s="1">
        <f>(Table2[[#This Row],[Close Price]]/Table2[[#This Row],[Current Month Low]])-1</f>
        <v>1.1305423070128828E-2</v>
      </c>
      <c r="AH516" s="1">
        <f>(Table2[[#This Row],[Current Month High]]/Table2[[#This Row],[Close Price]])-1</f>
        <v>0.17379912663755448</v>
      </c>
      <c r="AI516">
        <v>13.628677713899201</v>
      </c>
      <c r="AJ516">
        <v>40.977353992848599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0.11</v>
      </c>
      <c r="AM516" t="s">
        <v>3111</v>
      </c>
      <c r="AN516">
        <v>-7.75</v>
      </c>
      <c r="AO516" t="s">
        <v>3110</v>
      </c>
      <c r="AP516">
        <v>-9.5737661479740003E-3</v>
      </c>
      <c r="AQ516">
        <f>(Table2[[#This Row],[Sharpe Ratio]]-AVERAGE(Table2[Sharpe Ratio]))/_xlfn.STDEV.P(Table2[Sharpe Ratio])</f>
        <v>-0.82860094378176319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-2.4519327961627329</v>
      </c>
      <c r="AS516">
        <f>_xlfn.RANK.AVG(Table2[[#This Row],[1Y Return vs Nifty Z-Score]],Table2[1Y Return vs Nifty Z-Score])</f>
        <v>445</v>
      </c>
      <c r="AT516">
        <f>_xlfn.RANK.AVG(Table2[[#This Row],[6M Return vs Nifty Z-Score]],Table2[6M Return vs Nifty Z-Score])</f>
        <v>401</v>
      </c>
      <c r="AU516">
        <f>_xlfn.RANK.AVG(Table2[[#This Row],[Sharpe Ratio Z-Score]],Table2[Sharpe Ratio Z-Score])</f>
        <v>593</v>
      </c>
      <c r="AV516">
        <f>(Table2[[#This Row],[Rank 1Y]]+Table2[[#This Row],[Rank 6M]]+Table2[[#This Row],[Rank Sharpe]])/3</f>
        <v>479.66666666666669</v>
      </c>
    </row>
    <row r="517" spans="1:48" x14ac:dyDescent="0.3">
      <c r="A517" t="s">
        <v>1037</v>
      </c>
      <c r="B517" t="s">
        <v>1038</v>
      </c>
      <c r="C517" t="s">
        <v>622</v>
      </c>
      <c r="D517" t="s">
        <v>622</v>
      </c>
      <c r="E517">
        <v>12447.857685307001</v>
      </c>
      <c r="F517">
        <v>25.07</v>
      </c>
      <c r="G517">
        <v>38.785372171206198</v>
      </c>
      <c r="H517">
        <f>(Table2[[#This Row],[1Y Return vs Nifty]]-AVERAGE(Table2[1Y Return vs Nifty]))/_xlfn.STDEV.P(Table2[1Y Return vs Nifty])</f>
        <v>7.3809107108121705E-2</v>
      </c>
      <c r="I517">
        <v>-5.1105310565499602</v>
      </c>
      <c r="J517">
        <f>(Table2[[#This Row],[1M Return vs Nifty]]-AVERAGE(Table2[1M Return vs Nifty]))/_xlfn.STDEV.P(Table2[1M Return vs Nifty])</f>
        <v>-0.47691508765225726</v>
      </c>
      <c r="K517">
        <v>-26.334415699056901</v>
      </c>
      <c r="L517">
        <f>(Table2[[#This Row],[6M Return vs Nifty]]-AVERAGE(Table2[6M Return vs Nifty]))/_xlfn.STDEV.P(Table2[6M Return vs Nifty])</f>
        <v>-1.1080100443854095</v>
      </c>
      <c r="M517">
        <v>0.37594123877567398</v>
      </c>
      <c r="N517">
        <f>(Table2[[#This Row],[1W Return vs Nifty]]-AVERAGE(Table2[1W Return vs Nifty]))/_xlfn.STDEV.P(Table2[1W Return vs Nifty])</f>
        <v>0.1183063565918562</v>
      </c>
      <c r="O517">
        <v>26.18</v>
      </c>
      <c r="P517">
        <v>26.750399426922701</v>
      </c>
      <c r="Q517">
        <v>25.515637235599499</v>
      </c>
      <c r="R517">
        <v>35.411106578059098</v>
      </c>
      <c r="S517" s="1">
        <f>(Table2[[#This Row],[Close Price]]-Table2[[#This Row],[20D EMA]])/Table2[[#This Row],[20D EMA]]</f>
        <v>-4.2398777692895316E-2</v>
      </c>
      <c r="T517" s="1">
        <f>(Table2[[#This Row],[Close Price]]-Table2[[#This Row],[50D EMA]])/Table2[[#This Row],[50D EMA]]</f>
        <v>-6.2817732180532534E-2</v>
      </c>
      <c r="U517" s="1">
        <f>(Table2[[#This Row],[Close Price]]-Table2[[#This Row],[200D EMA]])/Table2[[#This Row],[200D EMA]]</f>
        <v>-1.7465259890814881E-2</v>
      </c>
      <c r="V517">
        <v>1.0701364818855099</v>
      </c>
      <c r="W517">
        <v>24.48</v>
      </c>
      <c r="X517">
        <v>25.29</v>
      </c>
      <c r="Y517">
        <v>24.94</v>
      </c>
      <c r="Z517">
        <v>26.23</v>
      </c>
      <c r="AA517">
        <v>24.8</v>
      </c>
      <c r="AB517">
        <v>27.14</v>
      </c>
      <c r="AC517" s="1">
        <f>(Table2[[#This Row],[Close Price]]/Table2[[#This Row],[Day Low]])-1</f>
        <v>2.4101307189542398E-2</v>
      </c>
      <c r="AD517" s="1">
        <f>(Table2[[#This Row],[Day High]]/Table2[[#This Row],[Close Price]])-1</f>
        <v>8.775428799361773E-3</v>
      </c>
      <c r="AE517" s="1">
        <f>(Table2[[#This Row],[Close Price]]/Table2[[#This Row],[Current Week Low]])-1</f>
        <v>5.2125100240576483E-3</v>
      </c>
      <c r="AF517" s="1">
        <f>(Table2[[#This Row],[Current Week High]]/Table2[[#This Row],[Close Price]])-1</f>
        <v>4.6270442760271147E-2</v>
      </c>
      <c r="AG517" s="1">
        <f>(Table2[[#This Row],[Close Price]]/Table2[[#This Row],[Current Month Low]])-1</f>
        <v>1.0887096774193639E-2</v>
      </c>
      <c r="AH517" s="1">
        <f>(Table2[[#This Row],[Current Month High]]/Table2[[#This Row],[Close Price]])-1</f>
        <v>8.256880733944949E-2</v>
      </c>
      <c r="AI517">
        <v>52.539062499999901</v>
      </c>
      <c r="AJ517">
        <v>64.630225080385799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-0.12</v>
      </c>
      <c r="AM517" t="s">
        <v>3110</v>
      </c>
      <c r="AN517">
        <v>-6.35</v>
      </c>
      <c r="AO517" t="s">
        <v>3110</v>
      </c>
      <c r="AP517">
        <v>1.1523510279561999E-2</v>
      </c>
      <c r="AQ517">
        <f>(Table2[[#This Row],[Sharpe Ratio]]-AVERAGE(Table2[Sharpe Ratio]))/_xlfn.STDEV.P(Table2[Sharpe Ratio])</f>
        <v>-0.58820496883003814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277</v>
      </c>
      <c r="AT517">
        <f>_xlfn.RANK.AVG(Table2[[#This Row],[6M Return vs Nifty Z-Score]],Table2[6M Return vs Nifty Z-Score])</f>
        <v>678</v>
      </c>
      <c r="AU517">
        <f>_xlfn.RANK.AVG(Table2[[#This Row],[Sharpe Ratio Z-Score]],Table2[Sharpe Ratio Z-Score])</f>
        <v>490</v>
      </c>
      <c r="AV517">
        <f>(Table2[[#This Row],[Rank 1Y]]+Table2[[#This Row],[Rank 6M]]+Table2[[#This Row],[Rank Sharpe]])/3</f>
        <v>481.66666666666669</v>
      </c>
    </row>
    <row r="518" spans="1:48" x14ac:dyDescent="0.3">
      <c r="A518" t="s">
        <v>1591</v>
      </c>
      <c r="B518" t="s">
        <v>1592</v>
      </c>
      <c r="C518" t="s">
        <v>3077</v>
      </c>
      <c r="D518" t="s">
        <v>347</v>
      </c>
      <c r="E518">
        <v>5647.7953465299997</v>
      </c>
      <c r="F518">
        <v>264.7</v>
      </c>
      <c r="G518">
        <v>-13.7000719650918</v>
      </c>
      <c r="H518">
        <f>(Table2[[#This Row],[1Y Return vs Nifty]]-AVERAGE(Table2[1Y Return vs Nifty]))/_xlfn.STDEV.P(Table2[1Y Return vs Nifty])</f>
        <v>-0.71826228270364978</v>
      </c>
      <c r="I518">
        <v>3.9534123273697301</v>
      </c>
      <c r="J518">
        <f>(Table2[[#This Row],[1M Return vs Nifty]]-AVERAGE(Table2[1M Return vs Nifty]))/_xlfn.STDEV.P(Table2[1M Return vs Nifty])</f>
        <v>0.3802406280682451</v>
      </c>
      <c r="K518">
        <v>26.2797716045676</v>
      </c>
      <c r="L518">
        <f>(Table2[[#This Row],[6M Return vs Nifty]]-AVERAGE(Table2[6M Return vs Nifty]))/_xlfn.STDEV.P(Table2[6M Return vs Nifty])</f>
        <v>0.65231987150852788</v>
      </c>
      <c r="M518">
        <v>3.5432992178491198</v>
      </c>
      <c r="N518">
        <f>(Table2[[#This Row],[1W Return vs Nifty]]-AVERAGE(Table2[1W Return vs Nifty]))/_xlfn.STDEV.P(Table2[1W Return vs Nifty])</f>
        <v>0.71857942122952012</v>
      </c>
      <c r="O518">
        <v>269.47000000000003</v>
      </c>
      <c r="P518">
        <v>260.17692429734598</v>
      </c>
      <c r="Q518">
        <v>237.66260068232299</v>
      </c>
      <c r="R518">
        <v>43.9185844772827</v>
      </c>
      <c r="S518" s="1">
        <f>(Table2[[#This Row],[Close Price]]-Table2[[#This Row],[20D EMA]])/Table2[[#This Row],[20D EMA]]</f>
        <v>-1.7701413886518122E-2</v>
      </c>
      <c r="T518" s="1">
        <f>(Table2[[#This Row],[Close Price]]-Table2[[#This Row],[50D EMA]])/Table2[[#This Row],[50D EMA]]</f>
        <v>1.7384615160892465E-2</v>
      </c>
      <c r="U518" s="1">
        <f>(Table2[[#This Row],[Close Price]]-Table2[[#This Row],[200D EMA]])/Table2[[#This Row],[200D EMA]]</f>
        <v>0.11376379472434177</v>
      </c>
      <c r="V518">
        <v>0.953285484912063</v>
      </c>
      <c r="W518">
        <v>258</v>
      </c>
      <c r="X518">
        <v>264.10000000000002</v>
      </c>
      <c r="Y518">
        <v>262.10000000000002</v>
      </c>
      <c r="Z518">
        <v>277.95</v>
      </c>
      <c r="AA518">
        <v>253.1</v>
      </c>
      <c r="AB518">
        <v>292.3</v>
      </c>
      <c r="AC518" s="1">
        <f>(Table2[[#This Row],[Close Price]]/Table2[[#This Row],[Day Low]])-1</f>
        <v>2.5968992248061928E-2</v>
      </c>
      <c r="AD518" s="1">
        <f>(Table2[[#This Row],[Day High]]/Table2[[#This Row],[Close Price]])-1</f>
        <v>-2.2667170381562851E-3</v>
      </c>
      <c r="AE518" s="1">
        <f>(Table2[[#This Row],[Close Price]]/Table2[[#This Row],[Current Week Low]])-1</f>
        <v>9.9198779091949074E-3</v>
      </c>
      <c r="AF518" s="1">
        <f>(Table2[[#This Row],[Current Week High]]/Table2[[#This Row],[Close Price]])-1</f>
        <v>5.0056667925953979E-2</v>
      </c>
      <c r="AG518" s="1">
        <f>(Table2[[#This Row],[Close Price]]/Table2[[#This Row],[Current Month Low]])-1</f>
        <v>4.5831687080205352E-2</v>
      </c>
      <c r="AH518" s="1">
        <f>(Table2[[#This Row],[Current Month High]]/Table2[[#This Row],[Close Price]])-1</f>
        <v>0.10426898375519467</v>
      </c>
      <c r="AI518">
        <v>7.8794480755265104</v>
      </c>
      <c r="AJ518">
        <v>45.714285714285701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7.0000000000000007E-2</v>
      </c>
      <c r="AM518" t="s">
        <v>3111</v>
      </c>
      <c r="AN518">
        <v>-3.27</v>
      </c>
      <c r="AO518" t="s">
        <v>3110</v>
      </c>
      <c r="AP518">
        <v>-8.3112725879679994E-2</v>
      </c>
      <c r="AQ518">
        <f>(Table2[[#This Row],[Sharpe Ratio]]-AVERAGE(Table2[Sharpe Ratio]))/_xlfn.STDEV.P(Table2[Sharpe Ratio])</f>
        <v>-1.6665512821754576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-0.63367364407281423</v>
      </c>
      <c r="AS518">
        <f>_xlfn.RANK.AVG(Table2[[#This Row],[1Y Return vs Nifty Z-Score]],Table2[1Y Return vs Nifty Z-Score])</f>
        <v>587</v>
      </c>
      <c r="AT518">
        <f>_xlfn.RANK.AVG(Table2[[#This Row],[6M Return vs Nifty Z-Score]],Table2[6M Return vs Nifty Z-Score])</f>
        <v>158</v>
      </c>
      <c r="AU518">
        <f>_xlfn.RANK.AVG(Table2[[#This Row],[Sharpe Ratio Z-Score]],Table2[Sharpe Ratio Z-Score])</f>
        <v>701</v>
      </c>
      <c r="AV518">
        <f>(Table2[[#This Row],[Rank 1Y]]+Table2[[#This Row],[Rank 6M]]+Table2[[#This Row],[Rank Sharpe]])/3</f>
        <v>482</v>
      </c>
    </row>
    <row r="519" spans="1:48" x14ac:dyDescent="0.3">
      <c r="A519" t="s">
        <v>573</v>
      </c>
      <c r="B519" t="s">
        <v>574</v>
      </c>
      <c r="C519" t="s">
        <v>3065</v>
      </c>
      <c r="D519" t="s">
        <v>563</v>
      </c>
      <c r="E519">
        <v>33181.847391000003</v>
      </c>
      <c r="F519">
        <v>4537.3999999999996</v>
      </c>
      <c r="G519">
        <v>-8.5800673976231696</v>
      </c>
      <c r="H519">
        <f>(Table2[[#This Row],[1Y Return vs Nifty]]-AVERAGE(Table2[1Y Return vs Nifty]))/_xlfn.STDEV.P(Table2[1Y Return vs Nifty])</f>
        <v>-0.6409949717313711</v>
      </c>
      <c r="I519">
        <v>2.5680668815943499</v>
      </c>
      <c r="J519">
        <f>(Table2[[#This Row],[1M Return vs Nifty]]-AVERAGE(Table2[1M Return vs Nifty]))/_xlfn.STDEV.P(Table2[1M Return vs Nifty])</f>
        <v>0.24923178160960577</v>
      </c>
      <c r="K519">
        <v>-10.754563065745799</v>
      </c>
      <c r="L519">
        <f>(Table2[[#This Row],[6M Return vs Nifty]]-AVERAGE(Table2[6M Return vs Nifty]))/_xlfn.STDEV.P(Table2[6M Return vs Nifty])</f>
        <v>-0.58674986569312804</v>
      </c>
      <c r="M519">
        <v>4.3424858053202202</v>
      </c>
      <c r="N519">
        <f>(Table2[[#This Row],[1W Return vs Nifty]]-AVERAGE(Table2[1W Return vs Nifty]))/_xlfn.STDEV.P(Table2[1W Return vs Nifty])</f>
        <v>0.87004009768230628</v>
      </c>
      <c r="O519">
        <v>4346.26</v>
      </c>
      <c r="P519">
        <v>4313.3523267168403</v>
      </c>
      <c r="Q519">
        <v>4279.02327558448</v>
      </c>
      <c r="R519">
        <v>68.366413217598094</v>
      </c>
      <c r="S519" s="1">
        <f>(Table2[[#This Row],[Close Price]]-Table2[[#This Row],[20D EMA]])/Table2[[#This Row],[20D EMA]]</f>
        <v>4.3978040890328557E-2</v>
      </c>
      <c r="T519" s="1">
        <f>(Table2[[#This Row],[Close Price]]-Table2[[#This Row],[50D EMA]])/Table2[[#This Row],[50D EMA]]</f>
        <v>5.1942817630595911E-2</v>
      </c>
      <c r="U519" s="1">
        <f>(Table2[[#This Row],[Close Price]]-Table2[[#This Row],[200D EMA]])/Table2[[#This Row],[200D EMA]]</f>
        <v>6.0382173167830573E-2</v>
      </c>
      <c r="V519">
        <v>1.0361017332121401</v>
      </c>
      <c r="W519">
        <v>4402.55</v>
      </c>
      <c r="X519">
        <v>4545.95</v>
      </c>
      <c r="Y519">
        <v>4375.55</v>
      </c>
      <c r="Z519">
        <v>4595</v>
      </c>
      <c r="AA519">
        <v>4147.7</v>
      </c>
      <c r="AB519">
        <v>4595</v>
      </c>
      <c r="AC519" s="1">
        <f>(Table2[[#This Row],[Close Price]]/Table2[[#This Row],[Day Low]])-1</f>
        <v>3.0629975809473908E-2</v>
      </c>
      <c r="AD519" s="1">
        <f>(Table2[[#This Row],[Day High]]/Table2[[#This Row],[Close Price]])-1</f>
        <v>1.8843390487945921E-3</v>
      </c>
      <c r="AE519" s="1">
        <f>(Table2[[#This Row],[Close Price]]/Table2[[#This Row],[Current Week Low]])-1</f>
        <v>3.6989635588668746E-2</v>
      </c>
      <c r="AF519" s="1">
        <f>(Table2[[#This Row],[Current Week High]]/Table2[[#This Row],[Close Price]])-1</f>
        <v>1.2694494644510224E-2</v>
      </c>
      <c r="AG519" s="1">
        <f>(Table2[[#This Row],[Close Price]]/Table2[[#This Row],[Current Month Low]])-1</f>
        <v>9.3955686283964557E-2</v>
      </c>
      <c r="AH519" s="1">
        <f>(Table2[[#This Row],[Current Month High]]/Table2[[#This Row],[Close Price]])-1</f>
        <v>1.2694494644510224E-2</v>
      </c>
      <c r="AI519">
        <v>18.137073537161001</v>
      </c>
      <c r="AJ519">
        <v>21.8250607807249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0.02</v>
      </c>
      <c r="AM519" t="s">
        <v>3111</v>
      </c>
      <c r="AN519">
        <v>7.35</v>
      </c>
      <c r="AO519" t="s">
        <v>3111</v>
      </c>
      <c r="AP519">
        <v>4.8423455047324003E-2</v>
      </c>
      <c r="AQ519">
        <f>(Table2[[#This Row],[Sharpe Ratio]]-AVERAGE(Table2[Sharpe Ratio]))/_xlfn.STDEV.P(Table2[Sharpe Ratio])</f>
        <v>-0.16774319839349441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-0.27621615652608156</v>
      </c>
      <c r="AS519">
        <f>_xlfn.RANK.AVG(Table2[[#This Row],[1Y Return vs Nifty Z-Score]],Table2[1Y Return vs Nifty Z-Score])</f>
        <v>552</v>
      </c>
      <c r="AT519">
        <f>_xlfn.RANK.AVG(Table2[[#This Row],[6M Return vs Nifty Z-Score]],Table2[6M Return vs Nifty Z-Score])</f>
        <v>505</v>
      </c>
      <c r="AU519">
        <f>_xlfn.RANK.AVG(Table2[[#This Row],[Sharpe Ratio Z-Score]],Table2[Sharpe Ratio Z-Score])</f>
        <v>393</v>
      </c>
      <c r="AV519">
        <f>(Table2[[#This Row],[Rank 1Y]]+Table2[[#This Row],[Rank 6M]]+Table2[[#This Row],[Rank Sharpe]])/3</f>
        <v>483.33333333333331</v>
      </c>
    </row>
    <row r="520" spans="1:48" x14ac:dyDescent="0.3">
      <c r="A520" t="s">
        <v>863</v>
      </c>
      <c r="B520" t="s">
        <v>864</v>
      </c>
      <c r="C520" t="s">
        <v>3080</v>
      </c>
      <c r="D520" t="s">
        <v>166</v>
      </c>
      <c r="E520">
        <v>17241.612162059999</v>
      </c>
      <c r="F520">
        <v>1115.4000000000001</v>
      </c>
      <c r="G520">
        <v>-1.23910082506719</v>
      </c>
      <c r="H520">
        <f>(Table2[[#This Row],[1Y Return vs Nifty]]-AVERAGE(Table2[1Y Return vs Nifty]))/_xlfn.STDEV.P(Table2[1Y Return vs Nifty])</f>
        <v>-0.53021054966214987</v>
      </c>
      <c r="I520">
        <v>14.9210816614075</v>
      </c>
      <c r="J520">
        <f>(Table2[[#This Row],[1M Return vs Nifty]]-AVERAGE(Table2[1M Return vs Nifty]))/_xlfn.STDEV.P(Table2[1M Return vs Nifty])</f>
        <v>1.417427210067558</v>
      </c>
      <c r="K520">
        <v>1.45601012886841</v>
      </c>
      <c r="L520">
        <f>(Table2[[#This Row],[6M Return vs Nifty]]-AVERAGE(Table2[6M Return vs Nifty]))/_xlfn.STDEV.P(Table2[6M Return vs Nifty])</f>
        <v>-0.17821676110193979</v>
      </c>
      <c r="M520">
        <v>6.3763173765925503</v>
      </c>
      <c r="N520">
        <f>(Table2[[#This Row],[1W Return vs Nifty]]-AVERAGE(Table2[1W Return vs Nifty]))/_xlfn.STDEV.P(Table2[1W Return vs Nifty])</f>
        <v>1.2554888907491437</v>
      </c>
      <c r="O520">
        <v>1070.03</v>
      </c>
      <c r="P520">
        <v>1028.91950457039</v>
      </c>
      <c r="Q520">
        <v>983.29246621739003</v>
      </c>
      <c r="R520">
        <v>64.342660944825298</v>
      </c>
      <c r="S520" s="1">
        <f>(Table2[[#This Row],[Close Price]]-Table2[[#This Row],[20D EMA]])/Table2[[#This Row],[20D EMA]]</f>
        <v>4.2400680354756519E-2</v>
      </c>
      <c r="T520" s="1">
        <f>(Table2[[#This Row],[Close Price]]-Table2[[#This Row],[50D EMA]])/Table2[[#This Row],[50D EMA]]</f>
        <v>8.4049816380649442E-2</v>
      </c>
      <c r="U520" s="1">
        <f>(Table2[[#This Row],[Close Price]]-Table2[[#This Row],[200D EMA]])/Table2[[#This Row],[200D EMA]]</f>
        <v>0.13435222817358922</v>
      </c>
      <c r="V520">
        <v>2.47596297492588</v>
      </c>
      <c r="W520">
        <v>1095.05</v>
      </c>
      <c r="X520">
        <v>1120</v>
      </c>
      <c r="Y520">
        <v>1104.2</v>
      </c>
      <c r="Z520">
        <v>1178.95</v>
      </c>
      <c r="AA520">
        <v>1006.15</v>
      </c>
      <c r="AB520">
        <v>1188</v>
      </c>
      <c r="AC520" s="1">
        <f>(Table2[[#This Row],[Close Price]]/Table2[[#This Row],[Day Low]])-1</f>
        <v>1.8583626318433133E-2</v>
      </c>
      <c r="AD520" s="1">
        <f>(Table2[[#This Row],[Day High]]/Table2[[#This Row],[Close Price]])-1</f>
        <v>4.1240810471578904E-3</v>
      </c>
      <c r="AE520" s="1">
        <f>(Table2[[#This Row],[Close Price]]/Table2[[#This Row],[Current Week Low]])-1</f>
        <v>1.0143090019923973E-2</v>
      </c>
      <c r="AF520" s="1">
        <f>(Table2[[#This Row],[Current Week High]]/Table2[[#This Row],[Close Price]])-1</f>
        <v>5.697507620584541E-2</v>
      </c>
      <c r="AG520" s="1">
        <f>(Table2[[#This Row],[Close Price]]/Table2[[#This Row],[Current Month Low]])-1</f>
        <v>0.10858221935099155</v>
      </c>
      <c r="AH520" s="1">
        <f>(Table2[[#This Row],[Current Month High]]/Table2[[#This Row],[Close Price]])-1</f>
        <v>6.5088757396449592E-2</v>
      </c>
      <c r="AI520">
        <v>4.66499273159772</v>
      </c>
      <c r="AJ520">
        <v>36.358721768380498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0</v>
      </c>
      <c r="AM520">
        <v>0</v>
      </c>
      <c r="AN520">
        <v>8</v>
      </c>
      <c r="AO520" t="s">
        <v>3111</v>
      </c>
      <c r="AP520">
        <v>-6.0319826249519998E-3</v>
      </c>
      <c r="AQ520">
        <f>(Table2[[#This Row],[Sharpe Ratio]]-AVERAGE(Table2[Sharpe Ratio]))/_xlfn.STDEV.P(Table2[Sharpe Ratio])</f>
        <v>-0.78824357793839062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1.1762452121142215</v>
      </c>
      <c r="AS520">
        <f>_xlfn.RANK.AVG(Table2[[#This Row],[1Y Return vs Nifty Z-Score]],Table2[1Y Return vs Nifty Z-Score])</f>
        <v>499</v>
      </c>
      <c r="AT520">
        <f>_xlfn.RANK.AVG(Table2[[#This Row],[6M Return vs Nifty Z-Score]],Table2[6M Return vs Nifty Z-Score])</f>
        <v>367</v>
      </c>
      <c r="AU520">
        <f>_xlfn.RANK.AVG(Table2[[#This Row],[Sharpe Ratio Z-Score]],Table2[Sharpe Ratio Z-Score])</f>
        <v>586</v>
      </c>
      <c r="AV520">
        <f>(Table2[[#This Row],[Rank 1Y]]+Table2[[#This Row],[Rank 6M]]+Table2[[#This Row],[Rank Sharpe]])/3</f>
        <v>484</v>
      </c>
    </row>
    <row r="521" spans="1:48" x14ac:dyDescent="0.3">
      <c r="A521" t="s">
        <v>902</v>
      </c>
      <c r="B521" t="s">
        <v>903</v>
      </c>
      <c r="C521" t="s">
        <v>3077</v>
      </c>
      <c r="D521" t="s">
        <v>904</v>
      </c>
      <c r="E521">
        <v>16221.96086485</v>
      </c>
      <c r="F521">
        <v>730.15</v>
      </c>
      <c r="G521">
        <v>-6.9807234599421397</v>
      </c>
      <c r="H521">
        <f>(Table2[[#This Row],[1Y Return vs Nifty]]-AVERAGE(Table2[1Y Return vs Nifty]))/_xlfn.STDEV.P(Table2[1Y Return vs Nifty])</f>
        <v>-0.6168588593986577</v>
      </c>
      <c r="I521">
        <v>2.9020816640976999</v>
      </c>
      <c r="J521">
        <f>(Table2[[#This Row],[1M Return vs Nifty]]-AVERAGE(Table2[1M Return vs Nifty]))/_xlfn.STDEV.P(Table2[1M Return vs Nifty])</f>
        <v>0.28081877060887683</v>
      </c>
      <c r="K521">
        <v>-15.0398339867138</v>
      </c>
      <c r="L521">
        <f>(Table2[[#This Row],[6M Return vs Nifty]]-AVERAGE(Table2[6M Return vs Nifty]))/_xlfn.STDEV.P(Table2[6M Return vs Nifty])</f>
        <v>-0.73012356367231701</v>
      </c>
      <c r="M521">
        <v>4.9987255356405704</v>
      </c>
      <c r="N521">
        <f>(Table2[[#This Row],[1W Return vs Nifty]]-AVERAGE(Table2[1W Return vs Nifty]))/_xlfn.STDEV.P(Table2[1W Return vs Nifty])</f>
        <v>0.99440969425428127</v>
      </c>
      <c r="O521">
        <v>709.28</v>
      </c>
      <c r="P521">
        <v>700.58044845971301</v>
      </c>
      <c r="Q521">
        <v>682.99676557714201</v>
      </c>
      <c r="R521">
        <v>65.949907425770107</v>
      </c>
      <c r="S521" s="1">
        <f>(Table2[[#This Row],[Close Price]]-Table2[[#This Row],[20D EMA]])/Table2[[#This Row],[20D EMA]]</f>
        <v>2.942420482743064E-2</v>
      </c>
      <c r="T521" s="1">
        <f>(Table2[[#This Row],[Close Price]]-Table2[[#This Row],[50D EMA]])/Table2[[#This Row],[50D EMA]]</f>
        <v>4.2207217751077976E-2</v>
      </c>
      <c r="U521" s="1">
        <f>(Table2[[#This Row],[Close Price]]-Table2[[#This Row],[200D EMA]])/Table2[[#This Row],[200D EMA]]</f>
        <v>6.903873751585457E-2</v>
      </c>
      <c r="V521">
        <v>0.94908348140156895</v>
      </c>
      <c r="W521">
        <v>714.55</v>
      </c>
      <c r="X521">
        <v>738</v>
      </c>
      <c r="Y521">
        <v>708</v>
      </c>
      <c r="Z521">
        <v>754.15</v>
      </c>
      <c r="AA521">
        <v>681.05</v>
      </c>
      <c r="AB521">
        <v>754.15</v>
      </c>
      <c r="AC521" s="1">
        <f>(Table2[[#This Row],[Close Price]]/Table2[[#This Row],[Day Low]])-1</f>
        <v>2.1831922188790154E-2</v>
      </c>
      <c r="AD521" s="1">
        <f>(Table2[[#This Row],[Day High]]/Table2[[#This Row],[Close Price]])-1</f>
        <v>1.0751215503663758E-2</v>
      </c>
      <c r="AE521" s="1">
        <f>(Table2[[#This Row],[Close Price]]/Table2[[#This Row],[Current Week Low]])-1</f>
        <v>3.1285310734463279E-2</v>
      </c>
      <c r="AF521" s="1">
        <f>(Table2[[#This Row],[Current Week High]]/Table2[[#This Row],[Close Price]])-1</f>
        <v>3.2869958227761398E-2</v>
      </c>
      <c r="AG521" s="1">
        <f>(Table2[[#This Row],[Close Price]]/Table2[[#This Row],[Current Month Low]])-1</f>
        <v>7.2094559870787833E-2</v>
      </c>
      <c r="AH521" s="1">
        <f>(Table2[[#This Row],[Current Month High]]/Table2[[#This Row],[Close Price]])-1</f>
        <v>3.2869958227761398E-2</v>
      </c>
      <c r="AI521">
        <v>17.423457046098498</v>
      </c>
      <c r="AJ521">
        <v>21.792929292929301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0.09</v>
      </c>
      <c r="AM521" t="s">
        <v>3111</v>
      </c>
      <c r="AN521">
        <v>5.24</v>
      </c>
      <c r="AO521" t="s">
        <v>3111</v>
      </c>
      <c r="AP521">
        <v>6.0425139978438E-2</v>
      </c>
      <c r="AQ521">
        <f>(Table2[[#This Row],[Sharpe Ratio]]-AVERAGE(Table2[Sharpe Ratio]))/_xlfn.STDEV.P(Table2[Sharpe Ratio])</f>
        <v>-3.098825943308478E-2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-0.10274221764090141</v>
      </c>
      <c r="AS521">
        <f>_xlfn.RANK.AVG(Table2[[#This Row],[1Y Return vs Nifty Z-Score]],Table2[1Y Return vs Nifty Z-Score])</f>
        <v>538</v>
      </c>
      <c r="AT521">
        <f>_xlfn.RANK.AVG(Table2[[#This Row],[6M Return vs Nifty Z-Score]],Table2[6M Return vs Nifty Z-Score])</f>
        <v>560</v>
      </c>
      <c r="AU521">
        <f>_xlfn.RANK.AVG(Table2[[#This Row],[Sharpe Ratio Z-Score]],Table2[Sharpe Ratio Z-Score])</f>
        <v>354</v>
      </c>
      <c r="AV521">
        <f>(Table2[[#This Row],[Rank 1Y]]+Table2[[#This Row],[Rank 6M]]+Table2[[#This Row],[Rank Sharpe]])/3</f>
        <v>484</v>
      </c>
    </row>
    <row r="522" spans="1:48" x14ac:dyDescent="0.3">
      <c r="A522" t="s">
        <v>316</v>
      </c>
      <c r="B522" t="s">
        <v>317</v>
      </c>
      <c r="C522" t="s">
        <v>3067</v>
      </c>
      <c r="D522" t="s">
        <v>181</v>
      </c>
      <c r="E522">
        <v>85517.092664465003</v>
      </c>
      <c r="F522">
        <v>660.55</v>
      </c>
      <c r="G522">
        <v>-11.8424515687456</v>
      </c>
      <c r="H522">
        <f>(Table2[[#This Row],[1Y Return vs Nifty]]-AVERAGE(Table2[1Y Return vs Nifty]))/_xlfn.STDEV.P(Table2[1Y Return vs Nifty])</f>
        <v>-0.6902284536432407</v>
      </c>
      <c r="I522">
        <v>-1.07449781634398</v>
      </c>
      <c r="J522">
        <f>(Table2[[#This Row],[1M Return vs Nifty]]-AVERAGE(Table2[1M Return vs Nifty]))/_xlfn.STDEV.P(Table2[1M Return vs Nifty])</f>
        <v>-9.5236957709610284E-2</v>
      </c>
      <c r="K522">
        <v>13.149210239798601</v>
      </c>
      <c r="L522">
        <f>(Table2[[#This Row],[6M Return vs Nifty]]-AVERAGE(Table2[6M Return vs Nifty]))/_xlfn.STDEV.P(Table2[6M Return vs Nifty])</f>
        <v>0.21300642455746754</v>
      </c>
      <c r="M522">
        <v>-2.61087090221206</v>
      </c>
      <c r="N522">
        <f>(Table2[[#This Row],[1W Return vs Nifty]]-AVERAGE(Table2[1W Return vs Nifty]))/_xlfn.STDEV.P(Table2[1W Return vs Nifty])</f>
        <v>-0.44774992413589754</v>
      </c>
      <c r="O522">
        <v>656.23</v>
      </c>
      <c r="P522">
        <v>637.02284187218402</v>
      </c>
      <c r="Q522">
        <v>578.40795704074696</v>
      </c>
      <c r="R522">
        <v>52.295810908212601</v>
      </c>
      <c r="S522" s="1">
        <f>(Table2[[#This Row],[Close Price]]-Table2[[#This Row],[20D EMA]])/Table2[[#This Row],[20D EMA]]</f>
        <v>6.5830577693795408E-3</v>
      </c>
      <c r="T522" s="1">
        <f>(Table2[[#This Row],[Close Price]]-Table2[[#This Row],[50D EMA]])/Table2[[#This Row],[50D EMA]]</f>
        <v>3.6932989810334875E-2</v>
      </c>
      <c r="U522" s="1">
        <f>(Table2[[#This Row],[Close Price]]-Table2[[#This Row],[200D EMA]])/Table2[[#This Row],[200D EMA]]</f>
        <v>0.14201402653502285</v>
      </c>
      <c r="V522">
        <v>0.97483532297252296</v>
      </c>
      <c r="W522">
        <v>641.6</v>
      </c>
      <c r="X522">
        <v>665.2</v>
      </c>
      <c r="Y522">
        <v>637.70000000000005</v>
      </c>
      <c r="Z522">
        <v>665.75</v>
      </c>
      <c r="AA522">
        <v>626.25</v>
      </c>
      <c r="AB522">
        <v>682</v>
      </c>
      <c r="AC522" s="1">
        <f>(Table2[[#This Row],[Close Price]]/Table2[[#This Row],[Day Low]])-1</f>
        <v>2.9535536159600806E-2</v>
      </c>
      <c r="AD522" s="1">
        <f>(Table2[[#This Row],[Day High]]/Table2[[#This Row],[Close Price]])-1</f>
        <v>7.0395882219365102E-3</v>
      </c>
      <c r="AE522" s="1">
        <f>(Table2[[#This Row],[Close Price]]/Table2[[#This Row],[Current Week Low]])-1</f>
        <v>3.5831895875803488E-2</v>
      </c>
      <c r="AF522" s="1">
        <f>(Table2[[#This Row],[Current Week High]]/Table2[[#This Row],[Close Price]])-1</f>
        <v>7.8722276890470511E-3</v>
      </c>
      <c r="AG522" s="1">
        <f>(Table2[[#This Row],[Close Price]]/Table2[[#This Row],[Current Month Low]])-1</f>
        <v>5.4770459081836309E-2</v>
      </c>
      <c r="AH522" s="1">
        <f>(Table2[[#This Row],[Current Month High]]/Table2[[#This Row],[Close Price]])-1</f>
        <v>3.2472939217318864E-2</v>
      </c>
      <c r="AI522">
        <v>7.1899480338168003</v>
      </c>
      <c r="AJ522">
        <v>32.562204400575702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-0.01</v>
      </c>
      <c r="AM522" t="s">
        <v>3110</v>
      </c>
      <c r="AN522">
        <v>-2.82</v>
      </c>
      <c r="AO522" t="s">
        <v>3110</v>
      </c>
      <c r="AP522">
        <v>-2.3831489130236E-2</v>
      </c>
      <c r="AQ522">
        <f>(Table2[[#This Row],[Sharpe Ratio]]-AVERAGE(Table2[Sharpe Ratio]))/_xlfn.STDEV.P(Table2[Sharpe Ratio])</f>
        <v>-0.99106263539798245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-2.0112715463292634</v>
      </c>
      <c r="AS522">
        <f>_xlfn.RANK.AVG(Table2[[#This Row],[1Y Return vs Nifty Z-Score]],Table2[1Y Return vs Nifty Z-Score])</f>
        <v>575</v>
      </c>
      <c r="AT522">
        <f>_xlfn.RANK.AVG(Table2[[#This Row],[6M Return vs Nifty Z-Score]],Table2[6M Return vs Nifty Z-Score])</f>
        <v>265</v>
      </c>
      <c r="AU522">
        <f>_xlfn.RANK.AVG(Table2[[#This Row],[Sharpe Ratio Z-Score]],Table2[Sharpe Ratio Z-Score])</f>
        <v>614</v>
      </c>
      <c r="AV522">
        <f>(Table2[[#This Row],[Rank 1Y]]+Table2[[#This Row],[Rank 6M]]+Table2[[#This Row],[Rank Sharpe]])/3</f>
        <v>484.66666666666669</v>
      </c>
    </row>
    <row r="523" spans="1:48" x14ac:dyDescent="0.3">
      <c r="A523" t="s">
        <v>1016</v>
      </c>
      <c r="B523" t="s">
        <v>1017</v>
      </c>
      <c r="C523" t="s">
        <v>3065</v>
      </c>
      <c r="D523" t="s">
        <v>263</v>
      </c>
      <c r="E523">
        <v>13016.84742774</v>
      </c>
      <c r="F523">
        <v>1021.8</v>
      </c>
      <c r="G523">
        <v>7.4273821415092396</v>
      </c>
      <c r="H523">
        <f>(Table2[[#This Row],[1Y Return vs Nifty]]-AVERAGE(Table2[1Y Return vs Nifty]))/_xlfn.STDEV.P(Table2[1Y Return vs Nifty])</f>
        <v>-0.3994224174270472</v>
      </c>
      <c r="I523">
        <v>-3.4814741273707699</v>
      </c>
      <c r="J523">
        <f>(Table2[[#This Row],[1M Return vs Nifty]]-AVERAGE(Table2[1M Return vs Nifty]))/_xlfn.STDEV.P(Table2[1M Return vs Nifty])</f>
        <v>-0.32285902188321225</v>
      </c>
      <c r="K523">
        <v>-0.63740677381646005</v>
      </c>
      <c r="L523">
        <f>(Table2[[#This Row],[6M Return vs Nifty]]-AVERAGE(Table2[6M Return vs Nifty]))/_xlfn.STDEV.P(Table2[6M Return vs Nifty])</f>
        <v>-0.24825688885243236</v>
      </c>
      <c r="M523">
        <v>1.4448896514740801</v>
      </c>
      <c r="N523">
        <f>(Table2[[#This Row],[1W Return vs Nifty]]-AVERAGE(Table2[1W Return vs Nifty]))/_xlfn.STDEV.P(Table2[1W Return vs Nifty])</f>
        <v>0.32089190071710377</v>
      </c>
      <c r="O523">
        <v>1014.11</v>
      </c>
      <c r="P523">
        <v>1000.47019860738</v>
      </c>
      <c r="Q523">
        <v>915.074227557668</v>
      </c>
      <c r="R523">
        <v>56.365280310160699</v>
      </c>
      <c r="S523" s="1">
        <f>(Table2[[#This Row],[Close Price]]-Table2[[#This Row],[20D EMA]])/Table2[[#This Row],[20D EMA]]</f>
        <v>7.5830038161540077E-3</v>
      </c>
      <c r="T523" s="1">
        <f>(Table2[[#This Row],[Close Price]]-Table2[[#This Row],[50D EMA]])/Table2[[#This Row],[50D EMA]]</f>
        <v>2.1319776863229226E-2</v>
      </c>
      <c r="U523" s="1">
        <f>(Table2[[#This Row],[Close Price]]-Table2[[#This Row],[200D EMA]])/Table2[[#This Row],[200D EMA]]</f>
        <v>0.11663072702548176</v>
      </c>
      <c r="V523">
        <v>0.97742185873738996</v>
      </c>
      <c r="W523">
        <v>1023.5</v>
      </c>
      <c r="X523">
        <v>1048.0999999999999</v>
      </c>
      <c r="Y523">
        <v>983.9</v>
      </c>
      <c r="Z523">
        <v>1050</v>
      </c>
      <c r="AA523">
        <v>970</v>
      </c>
      <c r="AB523">
        <v>1053.1500000000001</v>
      </c>
      <c r="AC523" s="1">
        <f>(Table2[[#This Row],[Close Price]]/Table2[[#This Row],[Day Low]])-1</f>
        <v>-1.6609672691744182E-3</v>
      </c>
      <c r="AD523" s="1">
        <f>(Table2[[#This Row],[Day High]]/Table2[[#This Row],[Close Price]])-1</f>
        <v>2.5738892151105919E-2</v>
      </c>
      <c r="AE523" s="1">
        <f>(Table2[[#This Row],[Close Price]]/Table2[[#This Row],[Current Week Low]])-1</f>
        <v>3.8520174814513641E-2</v>
      </c>
      <c r="AF523" s="1">
        <f>(Table2[[#This Row],[Current Week High]]/Table2[[#This Row],[Close Price]])-1</f>
        <v>2.7598355842630706E-2</v>
      </c>
      <c r="AG523" s="1">
        <f>(Table2[[#This Row],[Close Price]]/Table2[[#This Row],[Current Month Low]])-1</f>
        <v>5.3402061855670091E-2</v>
      </c>
      <c r="AH523" s="1">
        <f>(Table2[[#This Row],[Current Month High]]/Table2[[#This Row],[Close Price]])-1</f>
        <v>3.0681150910158772E-2</v>
      </c>
      <c r="AI523">
        <v>9.19624883389797</v>
      </c>
      <c r="AJ523">
        <v>39.2710612691466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7.0000000000000007E-2</v>
      </c>
      <c r="AM523" t="s">
        <v>3111</v>
      </c>
      <c r="AN523">
        <v>-2.82</v>
      </c>
      <c r="AO523" t="s">
        <v>3110</v>
      </c>
      <c r="AP523">
        <v>-3.7719324177421E-2</v>
      </c>
      <c r="AQ523">
        <f>(Table2[[#This Row],[Sharpe Ratio]]-AVERAGE(Table2[Sharpe Ratio]))/_xlfn.STDEV.P(Table2[Sharpe Ratio])</f>
        <v>-1.1493095853113506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-1.7989560127569384</v>
      </c>
      <c r="AS523">
        <f>_xlfn.RANK.AVG(Table2[[#This Row],[1Y Return vs Nifty Z-Score]],Table2[1Y Return vs Nifty Z-Score])</f>
        <v>427</v>
      </c>
      <c r="AT523">
        <f>_xlfn.RANK.AVG(Table2[[#This Row],[6M Return vs Nifty Z-Score]],Table2[6M Return vs Nifty Z-Score])</f>
        <v>389</v>
      </c>
      <c r="AU523">
        <f>_xlfn.RANK.AVG(Table2[[#This Row],[Sharpe Ratio Z-Score]],Table2[Sharpe Ratio Z-Score])</f>
        <v>640</v>
      </c>
      <c r="AV523">
        <f>(Table2[[#This Row],[Rank 1Y]]+Table2[[#This Row],[Rank 6M]]+Table2[[#This Row],[Rank Sharpe]])/3</f>
        <v>485.33333333333331</v>
      </c>
    </row>
    <row r="524" spans="1:48" x14ac:dyDescent="0.3">
      <c r="A524" t="s">
        <v>1132</v>
      </c>
      <c r="B524" t="s">
        <v>1133</v>
      </c>
      <c r="C524" t="s">
        <v>3070</v>
      </c>
      <c r="D524" t="s">
        <v>393</v>
      </c>
      <c r="E524">
        <v>10584.171072719901</v>
      </c>
      <c r="F524">
        <v>2616.6</v>
      </c>
      <c r="G524">
        <v>-4.7402305062365597</v>
      </c>
      <c r="H524">
        <f>(Table2[[#This Row],[1Y Return vs Nifty]]-AVERAGE(Table2[1Y Return vs Nifty]))/_xlfn.STDEV.P(Table2[1Y Return vs Nifty])</f>
        <v>-0.58304700171299972</v>
      </c>
      <c r="I524">
        <v>1.7142305790358801</v>
      </c>
      <c r="J524">
        <f>(Table2[[#This Row],[1M Return vs Nifty]]-AVERAGE(Table2[1M Return vs Nifty]))/_xlfn.STDEV.P(Table2[1M Return vs Nifty])</f>
        <v>0.16848649933808788</v>
      </c>
      <c r="K524">
        <v>-17.992430860733201</v>
      </c>
      <c r="L524">
        <f>(Table2[[#This Row],[6M Return vs Nifty]]-AVERAGE(Table2[6M Return vs Nifty]))/_xlfn.STDEV.P(Table2[6M Return vs Nifty])</f>
        <v>-0.82890955416794931</v>
      </c>
      <c r="M524">
        <v>4.5735708387845602</v>
      </c>
      <c r="N524">
        <f>(Table2[[#This Row],[1W Return vs Nifty]]-AVERAGE(Table2[1W Return vs Nifty]))/_xlfn.STDEV.P(Table2[1W Return vs Nifty])</f>
        <v>0.91383499618952035</v>
      </c>
      <c r="O524">
        <v>2657.96</v>
      </c>
      <c r="P524">
        <v>2617.8958973931699</v>
      </c>
      <c r="Q524">
        <v>2476.9270896099902</v>
      </c>
      <c r="R524">
        <v>45.150109376401801</v>
      </c>
      <c r="S524" s="1">
        <f>(Table2[[#This Row],[Close Price]]-Table2[[#This Row],[20D EMA]])/Table2[[#This Row],[20D EMA]]</f>
        <v>-1.5560806031693526E-2</v>
      </c>
      <c r="T524" s="1">
        <f>(Table2[[#This Row],[Close Price]]-Table2[[#This Row],[50D EMA]])/Table2[[#This Row],[50D EMA]]</f>
        <v>-4.9501486841413357E-4</v>
      </c>
      <c r="U524" s="1">
        <f>(Table2[[#This Row],[Close Price]]-Table2[[#This Row],[200D EMA]])/Table2[[#This Row],[200D EMA]]</f>
        <v>5.6389592966179007E-2</v>
      </c>
      <c r="V524">
        <v>0.99002003566600305</v>
      </c>
      <c r="W524">
        <v>2578.5500000000002</v>
      </c>
      <c r="X524">
        <v>2650</v>
      </c>
      <c r="Y524">
        <v>2605</v>
      </c>
      <c r="Z524">
        <v>2779</v>
      </c>
      <c r="AA524">
        <v>2512.25</v>
      </c>
      <c r="AB524">
        <v>2795</v>
      </c>
      <c r="AC524" s="1">
        <f>(Table2[[#This Row],[Close Price]]/Table2[[#This Row],[Day Low]])-1</f>
        <v>1.475635531597197E-2</v>
      </c>
      <c r="AD524" s="1">
        <f>(Table2[[#This Row],[Day High]]/Table2[[#This Row],[Close Price]])-1</f>
        <v>1.2764656424367526E-2</v>
      </c>
      <c r="AE524" s="1">
        <f>(Table2[[#This Row],[Close Price]]/Table2[[#This Row],[Current Week Low]])-1</f>
        <v>4.4529750479846975E-3</v>
      </c>
      <c r="AF524" s="1">
        <f>(Table2[[#This Row],[Current Week High]]/Table2[[#This Row],[Close Price]])-1</f>
        <v>6.2065275548421672E-2</v>
      </c>
      <c r="AG524" s="1">
        <f>(Table2[[#This Row],[Close Price]]/Table2[[#This Row],[Current Month Low]])-1</f>
        <v>4.1536471290675614E-2</v>
      </c>
      <c r="AH524" s="1">
        <f>(Table2[[#This Row],[Current Month High]]/Table2[[#This Row],[Close Price]])-1</f>
        <v>6.8180081021172567E-2</v>
      </c>
      <c r="AI524">
        <v>10.1966188901139</v>
      </c>
      <c r="AJ524">
        <v>32.321832372893702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0.05</v>
      </c>
      <c r="AM524" t="s">
        <v>3111</v>
      </c>
      <c r="AN524">
        <v>0.27</v>
      </c>
      <c r="AO524" t="s">
        <v>3111</v>
      </c>
      <c r="AP524">
        <v>6.6086548919630006E-2</v>
      </c>
      <c r="AQ524">
        <f>(Table2[[#This Row],[Sharpe Ratio]]-AVERAGE(Table2[Sharpe Ratio]))/_xlfn.STDEV.P(Table2[Sharpe Ratio])</f>
        <v>3.352148554242896E-2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-0.29611357481091172</v>
      </c>
      <c r="AS524">
        <f>_xlfn.RANK.AVG(Table2[[#This Row],[1Y Return vs Nifty Z-Score]],Table2[1Y Return vs Nifty Z-Score])</f>
        <v>522</v>
      </c>
      <c r="AT524">
        <f>_xlfn.RANK.AVG(Table2[[#This Row],[6M Return vs Nifty Z-Score]],Table2[6M Return vs Nifty Z-Score])</f>
        <v>599</v>
      </c>
      <c r="AU524">
        <f>_xlfn.RANK.AVG(Table2[[#This Row],[Sharpe Ratio Z-Score]],Table2[Sharpe Ratio Z-Score])</f>
        <v>338</v>
      </c>
      <c r="AV524">
        <f>(Table2[[#This Row],[Rank 1Y]]+Table2[[#This Row],[Rank 6M]]+Table2[[#This Row],[Rank Sharpe]])/3</f>
        <v>486.33333333333331</v>
      </c>
    </row>
    <row r="525" spans="1:48" x14ac:dyDescent="0.3">
      <c r="A525" t="s">
        <v>584</v>
      </c>
      <c r="B525" t="s">
        <v>585</v>
      </c>
      <c r="C525" t="s">
        <v>3073</v>
      </c>
      <c r="D525" t="s">
        <v>77</v>
      </c>
      <c r="E525">
        <v>32237.859682220002</v>
      </c>
      <c r="F525">
        <v>4172.2</v>
      </c>
      <c r="G525">
        <v>9.5402874186651996</v>
      </c>
      <c r="H525">
        <f>(Table2[[#This Row],[1Y Return vs Nifty]]-AVERAGE(Table2[1Y Return vs Nifty]))/_xlfn.STDEV.P(Table2[1Y Return vs Nifty])</f>
        <v>-0.36753601831281857</v>
      </c>
      <c r="I525">
        <v>-2.5456012351307198</v>
      </c>
      <c r="J525">
        <f>(Table2[[#This Row],[1M Return vs Nifty]]-AVERAGE(Table2[1M Return vs Nifty]))/_xlfn.STDEV.P(Table2[1M Return vs Nifty])</f>
        <v>-0.23435573310554875</v>
      </c>
      <c r="K525">
        <v>-14.0341285837793</v>
      </c>
      <c r="L525">
        <f>(Table2[[#This Row],[6M Return vs Nifty]]-AVERAGE(Table2[6M Return vs Nifty]))/_xlfn.STDEV.P(Table2[6M Return vs Nifty])</f>
        <v>-0.69647535207597799</v>
      </c>
      <c r="M525">
        <v>-1.14168299012448</v>
      </c>
      <c r="N525">
        <f>(Table2[[#This Row],[1W Return vs Nifty]]-AVERAGE(Table2[1W Return vs Nifty]))/_xlfn.STDEV.P(Table2[1W Return vs Nifty])</f>
        <v>-0.16931157383126591</v>
      </c>
      <c r="O525">
        <v>4301.47</v>
      </c>
      <c r="P525">
        <v>4280.0599381123302</v>
      </c>
      <c r="Q525">
        <v>4008.6620692159399</v>
      </c>
      <c r="R525">
        <v>31.965793094134799</v>
      </c>
      <c r="S525" s="1">
        <f>(Table2[[#This Row],[Close Price]]-Table2[[#This Row],[20D EMA]])/Table2[[#This Row],[20D EMA]]</f>
        <v>-3.0052516930258826E-2</v>
      </c>
      <c r="T525" s="1">
        <f>(Table2[[#This Row],[Close Price]]-Table2[[#This Row],[50D EMA]])/Table2[[#This Row],[50D EMA]]</f>
        <v>-2.5200567205117395E-2</v>
      </c>
      <c r="U525" s="1">
        <f>(Table2[[#This Row],[Close Price]]-Table2[[#This Row],[200D EMA]])/Table2[[#This Row],[200D EMA]]</f>
        <v>4.0796137953341249E-2</v>
      </c>
      <c r="V525">
        <v>0.666608812094037</v>
      </c>
      <c r="W525">
        <v>4106.5</v>
      </c>
      <c r="X525">
        <v>4170</v>
      </c>
      <c r="Y525">
        <v>4140</v>
      </c>
      <c r="Z525">
        <v>4250</v>
      </c>
      <c r="AA525">
        <v>4140</v>
      </c>
      <c r="AB525">
        <v>4460</v>
      </c>
      <c r="AC525" s="1">
        <f>(Table2[[#This Row],[Close Price]]/Table2[[#This Row],[Day Low]])-1</f>
        <v>1.5999025934493982E-2</v>
      </c>
      <c r="AD525" s="1">
        <f>(Table2[[#This Row],[Day High]]/Table2[[#This Row],[Close Price]])-1</f>
        <v>-5.2729974593734852E-4</v>
      </c>
      <c r="AE525" s="1">
        <f>(Table2[[#This Row],[Close Price]]/Table2[[#This Row],[Current Week Low]])-1</f>
        <v>7.7777777777776613E-3</v>
      </c>
      <c r="AF525" s="1">
        <f>(Table2[[#This Row],[Current Week High]]/Table2[[#This Row],[Close Price]])-1</f>
        <v>1.8647236469967909E-2</v>
      </c>
      <c r="AG525" s="1">
        <f>(Table2[[#This Row],[Close Price]]/Table2[[#This Row],[Current Month Low]])-1</f>
        <v>7.7777777777776613E-3</v>
      </c>
      <c r="AH525" s="1">
        <f>(Table2[[#This Row],[Current Month High]]/Table2[[#This Row],[Close Price]])-1</f>
        <v>6.8980394036719295E-2</v>
      </c>
      <c r="AI525">
        <v>8.5726087213075992</v>
      </c>
      <c r="AJ525">
        <v>39.815196765943398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0.02</v>
      </c>
      <c r="AM525" t="s">
        <v>3111</v>
      </c>
      <c r="AN525">
        <v>-4.91</v>
      </c>
      <c r="AO525" t="s">
        <v>3110</v>
      </c>
      <c r="AP525">
        <v>9.2094547829729995E-3</v>
      </c>
      <c r="AQ525">
        <f>(Table2[[#This Row],[Sharpe Ratio]]-AVERAGE(Table2[Sharpe Ratio]))/_xlfn.STDEV.P(Table2[Sharpe Ratio])</f>
        <v>-0.61457280967933592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-2.0822514870049473</v>
      </c>
      <c r="AS525">
        <f>_xlfn.RANK.AVG(Table2[[#This Row],[1Y Return vs Nifty Z-Score]],Table2[1Y Return vs Nifty Z-Score])</f>
        <v>414</v>
      </c>
      <c r="AT525">
        <f>_xlfn.RANK.AVG(Table2[[#This Row],[6M Return vs Nifty Z-Score]],Table2[6M Return vs Nifty Z-Score])</f>
        <v>544</v>
      </c>
      <c r="AU525">
        <f>_xlfn.RANK.AVG(Table2[[#This Row],[Sharpe Ratio Z-Score]],Table2[Sharpe Ratio Z-Score])</f>
        <v>502</v>
      </c>
      <c r="AV525">
        <f>(Table2[[#This Row],[Rank 1Y]]+Table2[[#This Row],[Rank 6M]]+Table2[[#This Row],[Rank Sharpe]])/3</f>
        <v>486.66666666666669</v>
      </c>
    </row>
    <row r="526" spans="1:48" x14ac:dyDescent="0.3">
      <c r="A526" t="s">
        <v>284</v>
      </c>
      <c r="B526" t="s">
        <v>285</v>
      </c>
      <c r="C526" t="s">
        <v>3069</v>
      </c>
      <c r="D526" t="s">
        <v>286</v>
      </c>
      <c r="E526">
        <v>94745.461883580007</v>
      </c>
      <c r="F526">
        <v>6589.4</v>
      </c>
      <c r="G526">
        <v>9.5635863546290292</v>
      </c>
      <c r="H526">
        <f>(Table2[[#This Row],[1Y Return vs Nifty]]-AVERAGE(Table2[1Y Return vs Nifty]))/_xlfn.STDEV.P(Table2[1Y Return vs Nifty])</f>
        <v>-0.36718440805413272</v>
      </c>
      <c r="I526">
        <v>3.0340160442986699</v>
      </c>
      <c r="J526">
        <f>(Table2[[#This Row],[1M Return vs Nifty]]-AVERAGE(Table2[1M Return vs Nifty]))/_xlfn.STDEV.P(Table2[1M Return vs Nifty])</f>
        <v>0.29329549330001065</v>
      </c>
      <c r="K526">
        <v>-14.561298178103799</v>
      </c>
      <c r="L526">
        <f>(Table2[[#This Row],[6M Return vs Nifty]]-AVERAGE(Table2[6M Return vs Nifty]))/_xlfn.STDEV.P(Table2[6M Return vs Nifty])</f>
        <v>-0.71411303603912379</v>
      </c>
      <c r="M526">
        <v>-3.5315267936163202</v>
      </c>
      <c r="N526">
        <f>(Table2[[#This Row],[1W Return vs Nifty]]-AVERAGE(Table2[1W Return vs Nifty]))/_xlfn.STDEV.P(Table2[1W Return vs Nifty])</f>
        <v>-0.62223128590846932</v>
      </c>
      <c r="O526">
        <v>6545.91</v>
      </c>
      <c r="P526">
        <v>6383.8767400438801</v>
      </c>
      <c r="Q526">
        <v>5980.4398318437998</v>
      </c>
      <c r="R526">
        <v>51.163909044246203</v>
      </c>
      <c r="S526" s="1">
        <f>(Table2[[#This Row],[Close Price]]-Table2[[#This Row],[20D EMA]])/Table2[[#This Row],[20D EMA]]</f>
        <v>6.6438432547957097E-3</v>
      </c>
      <c r="T526" s="1">
        <f>(Table2[[#This Row],[Close Price]]-Table2[[#This Row],[50D EMA]])/Table2[[#This Row],[50D EMA]]</f>
        <v>3.2194114693183576E-2</v>
      </c>
      <c r="U526" s="1">
        <f>(Table2[[#This Row],[Close Price]]-Table2[[#This Row],[200D EMA]])/Table2[[#This Row],[200D EMA]]</f>
        <v>0.10182531473917603</v>
      </c>
      <c r="V526">
        <v>0.99162118900592</v>
      </c>
      <c r="W526">
        <v>6589.4</v>
      </c>
      <c r="X526">
        <v>6865</v>
      </c>
      <c r="Y526">
        <v>6420.95</v>
      </c>
      <c r="Z526">
        <v>6642</v>
      </c>
      <c r="AA526">
        <v>6420.95</v>
      </c>
      <c r="AB526">
        <v>6795.85</v>
      </c>
      <c r="AC526" s="1">
        <f>(Table2[[#This Row],[Close Price]]/Table2[[#This Row],[Day Low]])-1</f>
        <v>0</v>
      </c>
      <c r="AD526" s="1">
        <f>(Table2[[#This Row],[Day High]]/Table2[[#This Row],[Close Price]])-1</f>
        <v>4.1824748839044634E-2</v>
      </c>
      <c r="AE526" s="1">
        <f>(Table2[[#This Row],[Close Price]]/Table2[[#This Row],[Current Week Low]])-1</f>
        <v>2.6234435714341364E-2</v>
      </c>
      <c r="AF526" s="1">
        <f>(Table2[[#This Row],[Current Week High]]/Table2[[#This Row],[Close Price]])-1</f>
        <v>7.9825173763925505E-3</v>
      </c>
      <c r="AG526" s="1">
        <f>(Table2[[#This Row],[Close Price]]/Table2[[#This Row],[Current Month Low]])-1</f>
        <v>2.6234435714341364E-2</v>
      </c>
      <c r="AH526" s="1">
        <f>(Table2[[#This Row],[Current Month High]]/Table2[[#This Row],[Close Price]])-1</f>
        <v>3.1330621907912803E-2</v>
      </c>
      <c r="AI526">
        <v>5.7217335137795304</v>
      </c>
      <c r="AJ526">
        <v>37.5878121032585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-0.04</v>
      </c>
      <c r="AM526" t="s">
        <v>3110</v>
      </c>
      <c r="AN526">
        <v>-1.1299999999999999</v>
      </c>
      <c r="AO526" t="s">
        <v>3110</v>
      </c>
      <c r="AP526">
        <v>9.275216390352E-3</v>
      </c>
      <c r="AQ526">
        <f>(Table2[[#This Row],[Sharpe Ratio]]-AVERAGE(Table2[Sharpe Ratio]))/_xlfn.STDEV.P(Table2[Sharpe Ratio])</f>
        <v>-0.61382347950989125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-2.0240567162116063</v>
      </c>
      <c r="AS526">
        <f>_xlfn.RANK.AVG(Table2[[#This Row],[1Y Return vs Nifty Z-Score]],Table2[1Y Return vs Nifty Z-Score])</f>
        <v>413</v>
      </c>
      <c r="AT526">
        <f>_xlfn.RANK.AVG(Table2[[#This Row],[6M Return vs Nifty Z-Score]],Table2[6M Return vs Nifty Z-Score])</f>
        <v>550</v>
      </c>
      <c r="AU526">
        <f>_xlfn.RANK.AVG(Table2[[#This Row],[Sharpe Ratio Z-Score]],Table2[Sharpe Ratio Z-Score])</f>
        <v>501</v>
      </c>
      <c r="AV526">
        <f>(Table2[[#This Row],[Rank 1Y]]+Table2[[#This Row],[Rank 6M]]+Table2[[#This Row],[Rank Sharpe]])/3</f>
        <v>488</v>
      </c>
    </row>
    <row r="527" spans="1:48" x14ac:dyDescent="0.3">
      <c r="A527" t="s">
        <v>871</v>
      </c>
      <c r="B527" t="s">
        <v>872</v>
      </c>
      <c r="C527" t="s">
        <v>3065</v>
      </c>
      <c r="D527" t="s">
        <v>416</v>
      </c>
      <c r="E527">
        <v>17004.634585807999</v>
      </c>
      <c r="F527">
        <v>106.28</v>
      </c>
      <c r="G527">
        <v>-34.604412513390699</v>
      </c>
      <c r="H527">
        <f>(Table2[[#This Row],[1Y Return vs Nifty]]-AVERAGE(Table2[1Y Return vs Nifty]))/_xlfn.STDEV.P(Table2[1Y Return vs Nifty])</f>
        <v>-1.0337350836614043</v>
      </c>
      <c r="I527">
        <v>-7.8278049020526996</v>
      </c>
      <c r="J527">
        <f>(Table2[[#This Row],[1M Return vs Nifty]]-AVERAGE(Table2[1M Return vs Nifty]))/_xlfn.STDEV.P(Table2[1M Return vs Nifty])</f>
        <v>-0.73388125670209903</v>
      </c>
      <c r="K527">
        <v>-20.376954903493701</v>
      </c>
      <c r="L527">
        <f>(Table2[[#This Row],[6M Return vs Nifty]]-AVERAGE(Table2[6M Return vs Nifty]))/_xlfn.STDEV.P(Table2[6M Return vs Nifty])</f>
        <v>-0.9086893478463457</v>
      </c>
      <c r="M527">
        <v>-0.25379369437645499</v>
      </c>
      <c r="N527">
        <f>(Table2[[#This Row],[1W Return vs Nifty]]-AVERAGE(Table2[1W Return vs Nifty]))/_xlfn.STDEV.P(Table2[1W Return vs Nifty])</f>
        <v>-1.0400894777490538E-3</v>
      </c>
      <c r="O527">
        <v>110.39</v>
      </c>
      <c r="P527">
        <v>113.94747584395201</v>
      </c>
      <c r="Q527">
        <v>114.87483776189799</v>
      </c>
      <c r="R527">
        <v>33.444447932964003</v>
      </c>
      <c r="S527" s="1">
        <f>(Table2[[#This Row],[Close Price]]-Table2[[#This Row],[20D EMA]])/Table2[[#This Row],[20D EMA]]</f>
        <v>-3.7231633300117757E-2</v>
      </c>
      <c r="T527" s="1">
        <f>(Table2[[#This Row],[Close Price]]-Table2[[#This Row],[50D EMA]])/Table2[[#This Row],[50D EMA]]</f>
        <v>-6.7289562907496131E-2</v>
      </c>
      <c r="U527" s="1">
        <f>(Table2[[#This Row],[Close Price]]-Table2[[#This Row],[200D EMA]])/Table2[[#This Row],[200D EMA]]</f>
        <v>-7.4819150384460881E-2</v>
      </c>
      <c r="V527">
        <v>1.09880284586043</v>
      </c>
      <c r="W527">
        <v>105.35</v>
      </c>
      <c r="X527">
        <v>106.89</v>
      </c>
      <c r="Y527">
        <v>106.04</v>
      </c>
      <c r="Z527">
        <v>108.5</v>
      </c>
      <c r="AA527">
        <v>104.5</v>
      </c>
      <c r="AB527">
        <v>113.4</v>
      </c>
      <c r="AC527" s="1">
        <f>(Table2[[#This Row],[Close Price]]/Table2[[#This Row],[Day Low]])-1</f>
        <v>8.8277171333650539E-3</v>
      </c>
      <c r="AD527" s="1">
        <f>(Table2[[#This Row],[Day High]]/Table2[[#This Row],[Close Price]])-1</f>
        <v>5.7395558901016663E-3</v>
      </c>
      <c r="AE527" s="1">
        <f>(Table2[[#This Row],[Close Price]]/Table2[[#This Row],[Current Week Low]])-1</f>
        <v>2.2632968691058686E-3</v>
      </c>
      <c r="AF527" s="1">
        <f>(Table2[[#This Row],[Current Week High]]/Table2[[#This Row],[Close Price]])-1</f>
        <v>2.0888219796763252E-2</v>
      </c>
      <c r="AG527" s="1">
        <f>(Table2[[#This Row],[Close Price]]/Table2[[#This Row],[Current Month Low]])-1</f>
        <v>1.7033492822966512E-2</v>
      </c>
      <c r="AH527" s="1">
        <f>(Table2[[#This Row],[Current Month High]]/Table2[[#This Row],[Close Price]])-1</f>
        <v>6.6992849077907479E-2</v>
      </c>
      <c r="AI527">
        <v>27.3944578761391</v>
      </c>
      <c r="AJ527">
        <v>2.9090909090908998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-0.1</v>
      </c>
      <c r="AM527" t="s">
        <v>3110</v>
      </c>
      <c r="AN527">
        <v>-5.21</v>
      </c>
      <c r="AO527" t="s">
        <v>3110</v>
      </c>
      <c r="AP527">
        <v>0.12656045133129801</v>
      </c>
      <c r="AQ527">
        <f>(Table2[[#This Row],[Sharpe Ratio]]-AVERAGE(Table2[Sharpe Ratio]))/_xlfn.STDEV.P(Table2[Sharpe Ratio])</f>
        <v>0.72260013412163271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672</v>
      </c>
      <c r="AT527">
        <f>_xlfn.RANK.AVG(Table2[[#This Row],[6M Return vs Nifty Z-Score]],Table2[6M Return vs Nifty Z-Score])</f>
        <v>627</v>
      </c>
      <c r="AU527">
        <f>_xlfn.RANK.AVG(Table2[[#This Row],[Sharpe Ratio Z-Score]],Table2[Sharpe Ratio Z-Score])</f>
        <v>165</v>
      </c>
      <c r="AV527">
        <f>(Table2[[#This Row],[Rank 1Y]]+Table2[[#This Row],[Rank 6M]]+Table2[[#This Row],[Rank Sharpe]])/3</f>
        <v>488</v>
      </c>
    </row>
    <row r="528" spans="1:48" x14ac:dyDescent="0.3">
      <c r="A528" t="s">
        <v>1848</v>
      </c>
      <c r="B528" t="s">
        <v>1849</v>
      </c>
      <c r="C528" t="s">
        <v>3082</v>
      </c>
      <c r="D528" t="s">
        <v>701</v>
      </c>
      <c r="E528">
        <v>3806.3985680400001</v>
      </c>
      <c r="F528">
        <v>576.29999999999995</v>
      </c>
      <c r="G528">
        <v>-11.6790746474072</v>
      </c>
      <c r="H528">
        <f>(Table2[[#This Row],[1Y Return vs Nifty]]-AVERAGE(Table2[1Y Return vs Nifty]))/_xlfn.STDEV.P(Table2[1Y Return vs Nifty])</f>
        <v>-0.68776289033750537</v>
      </c>
      <c r="I528">
        <v>-13.848142242614699</v>
      </c>
      <c r="J528">
        <f>(Table2[[#This Row],[1M Return vs Nifty]]-AVERAGE(Table2[1M Return vs Nifty]))/_xlfn.STDEV.P(Table2[1M Return vs Nifty])</f>
        <v>-1.3032103382565223</v>
      </c>
      <c r="K528">
        <v>-21.913710445931098</v>
      </c>
      <c r="L528">
        <f>(Table2[[#This Row],[6M Return vs Nifty]]-AVERAGE(Table2[6M Return vs Nifty]))/_xlfn.STDEV.P(Table2[6M Return vs Nifty])</f>
        <v>-0.96010507606347639</v>
      </c>
      <c r="M528">
        <v>-3.1901530345073801</v>
      </c>
      <c r="N528">
        <f>(Table2[[#This Row],[1W Return vs Nifty]]-AVERAGE(Table2[1W Return vs Nifty]))/_xlfn.STDEV.P(Table2[1W Return vs Nifty])</f>
        <v>-0.55753462897196848</v>
      </c>
      <c r="O528">
        <v>618.25</v>
      </c>
      <c r="P528">
        <v>639.33846343825496</v>
      </c>
      <c r="Q528">
        <v>641.00968306477898</v>
      </c>
      <c r="R528">
        <v>18.951385482147799</v>
      </c>
      <c r="S528" s="1">
        <f>(Table2[[#This Row],[Close Price]]-Table2[[#This Row],[20D EMA]])/Table2[[#This Row],[20D EMA]]</f>
        <v>-6.7852810351799506E-2</v>
      </c>
      <c r="T528" s="1">
        <f>(Table2[[#This Row],[Close Price]]-Table2[[#This Row],[50D EMA]])/Table2[[#This Row],[50D EMA]]</f>
        <v>-9.8599516599149575E-2</v>
      </c>
      <c r="U528" s="1">
        <f>(Table2[[#This Row],[Close Price]]-Table2[[#This Row],[200D EMA]])/Table2[[#This Row],[200D EMA]]</f>
        <v>-0.10094961866315461</v>
      </c>
      <c r="V528">
        <v>0.62813386969583496</v>
      </c>
      <c r="W528">
        <v>570.15</v>
      </c>
      <c r="X528">
        <v>579.79999999999995</v>
      </c>
      <c r="Y528">
        <v>575.35</v>
      </c>
      <c r="Z528">
        <v>595.75</v>
      </c>
      <c r="AA528">
        <v>575.35</v>
      </c>
      <c r="AB528">
        <v>636.4</v>
      </c>
      <c r="AC528" s="1">
        <f>(Table2[[#This Row],[Close Price]]/Table2[[#This Row],[Day Low]])-1</f>
        <v>1.0786635096027286E-2</v>
      </c>
      <c r="AD528" s="1">
        <f>(Table2[[#This Row],[Day High]]/Table2[[#This Row],[Close Price]])-1</f>
        <v>6.0732257504771958E-3</v>
      </c>
      <c r="AE528" s="1">
        <f>(Table2[[#This Row],[Close Price]]/Table2[[#This Row],[Current Week Low]])-1</f>
        <v>1.6511688537410585E-3</v>
      </c>
      <c r="AF528" s="1">
        <f>(Table2[[#This Row],[Current Week High]]/Table2[[#This Row],[Close Price]])-1</f>
        <v>3.3749783099080499E-2</v>
      </c>
      <c r="AG528" s="1">
        <f>(Table2[[#This Row],[Close Price]]/Table2[[#This Row],[Current Month Low]])-1</f>
        <v>1.6511688537410585E-3</v>
      </c>
      <c r="AH528" s="1">
        <f>(Table2[[#This Row],[Current Month High]]/Table2[[#This Row],[Close Price]])-1</f>
        <v>0.10428596217247965</v>
      </c>
      <c r="AI528">
        <v>38.841567291311698</v>
      </c>
      <c r="AJ528">
        <v>15.779092702169599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-0.16</v>
      </c>
      <c r="AM528" t="s">
        <v>3110</v>
      </c>
      <c r="AN528">
        <v>-7.42</v>
      </c>
      <c r="AO528" t="s">
        <v>3110</v>
      </c>
      <c r="AP528">
        <v>9.5059740377545998E-2</v>
      </c>
      <c r="AQ528">
        <f>(Table2[[#This Row],[Sharpe Ratio]]-AVERAGE(Table2[Sharpe Ratio]))/_xlfn.STDEV.P(Table2[Sharpe Ratio])</f>
        <v>0.36366071616359052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574</v>
      </c>
      <c r="AT528">
        <f>_xlfn.RANK.AVG(Table2[[#This Row],[6M Return vs Nifty Z-Score]],Table2[6M Return vs Nifty Z-Score])</f>
        <v>644</v>
      </c>
      <c r="AU528">
        <f>_xlfn.RANK.AVG(Table2[[#This Row],[Sharpe Ratio Z-Score]],Table2[Sharpe Ratio Z-Score])</f>
        <v>246</v>
      </c>
      <c r="AV528">
        <f>(Table2[[#This Row],[Rank 1Y]]+Table2[[#This Row],[Rank 6M]]+Table2[[#This Row],[Rank Sharpe]])/3</f>
        <v>488</v>
      </c>
    </row>
    <row r="529" spans="1:48" x14ac:dyDescent="0.3">
      <c r="A529" t="s">
        <v>1258</v>
      </c>
      <c r="B529" t="s">
        <v>1259</v>
      </c>
      <c r="C529" t="s">
        <v>3067</v>
      </c>
      <c r="D529" t="s">
        <v>221</v>
      </c>
      <c r="E529">
        <v>8814.8456387999995</v>
      </c>
      <c r="F529">
        <v>660.15</v>
      </c>
      <c r="G529">
        <v>-16.5254352419777</v>
      </c>
      <c r="H529">
        <f>(Table2[[#This Row],[1Y Return vs Nifty]]-AVERAGE(Table2[1Y Return vs Nifty]))/_xlfn.STDEV.P(Table2[1Y Return vs Nifty])</f>
        <v>-0.76090056945672824</v>
      </c>
      <c r="I529">
        <v>8.2268981016563494</v>
      </c>
      <c r="J529">
        <f>(Table2[[#This Row],[1M Return vs Nifty]]-AVERAGE(Table2[1M Return vs Nifty]))/_xlfn.STDEV.P(Table2[1M Return vs Nifty])</f>
        <v>0.78437408326817748</v>
      </c>
      <c r="K529">
        <v>-8.6487059951777301</v>
      </c>
      <c r="L529">
        <f>(Table2[[#This Row],[6M Return vs Nifty]]-AVERAGE(Table2[6M Return vs Nifty]))/_xlfn.STDEV.P(Table2[6M Return vs Nifty])</f>
        <v>-0.51629352321414101</v>
      </c>
      <c r="M529">
        <v>2.4958639860748302</v>
      </c>
      <c r="N529">
        <f>(Table2[[#This Row],[1W Return vs Nifty]]-AVERAGE(Table2[1W Return vs Nifty]))/_xlfn.STDEV.P(Table2[1W Return vs Nifty])</f>
        <v>0.52007102377627634</v>
      </c>
      <c r="O529">
        <v>635.19000000000005</v>
      </c>
      <c r="P529">
        <v>613.91466187934202</v>
      </c>
      <c r="Q529">
        <v>607.17175045404201</v>
      </c>
      <c r="R529">
        <v>64.239579921556199</v>
      </c>
      <c r="S529" s="1">
        <f>(Table2[[#This Row],[Close Price]]-Table2[[#This Row],[20D EMA]])/Table2[[#This Row],[20D EMA]]</f>
        <v>3.9295328956690002E-2</v>
      </c>
      <c r="T529" s="1">
        <f>(Table2[[#This Row],[Close Price]]-Table2[[#This Row],[50D EMA]])/Table2[[#This Row],[50D EMA]]</f>
        <v>7.5312321062866214E-2</v>
      </c>
      <c r="U529" s="1">
        <f>(Table2[[#This Row],[Close Price]]-Table2[[#This Row],[200D EMA]])/Table2[[#This Row],[200D EMA]]</f>
        <v>8.72541410339676E-2</v>
      </c>
      <c r="V529">
        <v>2.18026083324802</v>
      </c>
      <c r="W529">
        <v>654</v>
      </c>
      <c r="X529">
        <v>665.85</v>
      </c>
      <c r="Y529">
        <v>647.75</v>
      </c>
      <c r="Z529">
        <v>672</v>
      </c>
      <c r="AA529">
        <v>622.04999999999995</v>
      </c>
      <c r="AB529">
        <v>692</v>
      </c>
      <c r="AC529" s="1">
        <f>(Table2[[#This Row],[Close Price]]/Table2[[#This Row],[Day Low]])-1</f>
        <v>9.4036697247705803E-3</v>
      </c>
      <c r="AD529" s="1">
        <f>(Table2[[#This Row],[Day High]]/Table2[[#This Row],[Close Price]])-1</f>
        <v>8.6344012724381969E-3</v>
      </c>
      <c r="AE529" s="1">
        <f>(Table2[[#This Row],[Close Price]]/Table2[[#This Row],[Current Week Low]])-1</f>
        <v>1.9143187958317265E-2</v>
      </c>
      <c r="AF529" s="1">
        <f>(Table2[[#This Row],[Current Week High]]/Table2[[#This Row],[Close Price]])-1</f>
        <v>1.7950465803226567E-2</v>
      </c>
      <c r="AG529" s="1">
        <f>(Table2[[#This Row],[Close Price]]/Table2[[#This Row],[Current Month Low]])-1</f>
        <v>6.1249095731854331E-2</v>
      </c>
      <c r="AH529" s="1">
        <f>(Table2[[#This Row],[Current Month High]]/Table2[[#This Row],[Close Price]])-1</f>
        <v>4.8246610618798869E-2</v>
      </c>
      <c r="AI529">
        <v>5.7134127711579499</v>
      </c>
      <c r="AJ529">
        <v>18.672951414068098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0.04</v>
      </c>
      <c r="AM529" t="s">
        <v>3111</v>
      </c>
      <c r="AN529">
        <v>6.92</v>
      </c>
      <c r="AO529" t="s">
        <v>3111</v>
      </c>
      <c r="AP529">
        <v>5.1075126609386998E-2</v>
      </c>
      <c r="AQ529">
        <f>(Table2[[#This Row],[Sharpe Ratio]]-AVERAGE(Table2[Sharpe Ratio]))/_xlfn.STDEV.P(Table2[Sharpe Ratio])</f>
        <v>-0.13752834233833552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-0.11027732796475098</v>
      </c>
      <c r="AS529">
        <f>_xlfn.RANK.AVG(Table2[[#This Row],[1Y Return vs Nifty Z-Score]],Table2[1Y Return vs Nifty Z-Score])</f>
        <v>603</v>
      </c>
      <c r="AT529">
        <f>_xlfn.RANK.AVG(Table2[[#This Row],[6M Return vs Nifty Z-Score]],Table2[6M Return vs Nifty Z-Score])</f>
        <v>481</v>
      </c>
      <c r="AU529">
        <f>_xlfn.RANK.AVG(Table2[[#This Row],[Sharpe Ratio Z-Score]],Table2[Sharpe Ratio Z-Score])</f>
        <v>384</v>
      </c>
      <c r="AV529">
        <f>(Table2[[#This Row],[Rank 1Y]]+Table2[[#This Row],[Rank 6M]]+Table2[[#This Row],[Rank Sharpe]])/3</f>
        <v>489.33333333333331</v>
      </c>
    </row>
    <row r="530" spans="1:48" x14ac:dyDescent="0.3">
      <c r="A530" t="s">
        <v>47</v>
      </c>
      <c r="B530" t="s">
        <v>48</v>
      </c>
      <c r="C530" t="s">
        <v>3064</v>
      </c>
      <c r="D530" t="s">
        <v>21</v>
      </c>
      <c r="E530">
        <v>430992.31190198503</v>
      </c>
      <c r="F530">
        <v>1592.65</v>
      </c>
      <c r="G530">
        <v>10.690493807327</v>
      </c>
      <c r="H530">
        <f>(Table2[[#This Row],[1Y Return vs Nifty]]-AVERAGE(Table2[1Y Return vs Nifty]))/_xlfn.STDEV.P(Table2[1Y Return vs Nifty])</f>
        <v>-0.35017795670488283</v>
      </c>
      <c r="I530">
        <v>0.35328270847993398</v>
      </c>
      <c r="J530">
        <f>(Table2[[#This Row],[1M Return vs Nifty]]-AVERAGE(Table2[1M Return vs Nifty]))/_xlfn.STDEV.P(Table2[1M Return vs Nifty])</f>
        <v>3.978487393801778E-2</v>
      </c>
      <c r="K530">
        <v>-17.013702421905499</v>
      </c>
      <c r="L530">
        <f>(Table2[[#This Row],[6M Return vs Nifty]]-AVERAGE(Table2[6M Return vs Nifty]))/_xlfn.STDEV.P(Table2[6M Return vs Nifty])</f>
        <v>-0.79616391960246236</v>
      </c>
      <c r="M530">
        <v>-0.23359106385811301</v>
      </c>
      <c r="N530">
        <f>(Table2[[#This Row],[1W Return vs Nifty]]-AVERAGE(Table2[1W Return vs Nifty]))/_xlfn.STDEV.P(Table2[1W Return vs Nifty])</f>
        <v>2.7886835927755172E-3</v>
      </c>
      <c r="O530">
        <v>1581.43</v>
      </c>
      <c r="P530">
        <v>1532.32354842943</v>
      </c>
      <c r="Q530">
        <v>1447.5865633937501</v>
      </c>
      <c r="R530">
        <v>51.561114938958198</v>
      </c>
      <c r="S530" s="1">
        <f>(Table2[[#This Row],[Close Price]]-Table2[[#This Row],[20D EMA]])/Table2[[#This Row],[20D EMA]]</f>
        <v>7.0948445394358444E-3</v>
      </c>
      <c r="T530" s="1">
        <f>(Table2[[#This Row],[Close Price]]-Table2[[#This Row],[50D EMA]])/Table2[[#This Row],[50D EMA]]</f>
        <v>3.9369264821650901E-2</v>
      </c>
      <c r="U530" s="1">
        <f>(Table2[[#This Row],[Close Price]]-Table2[[#This Row],[200D EMA]])/Table2[[#This Row],[200D EMA]]</f>
        <v>0.10021054372469473</v>
      </c>
      <c r="V530">
        <v>0.56352916833301103</v>
      </c>
      <c r="W530">
        <v>1598.25</v>
      </c>
      <c r="X530">
        <v>1623</v>
      </c>
      <c r="Y530">
        <v>1573.85</v>
      </c>
      <c r="Z530">
        <v>1608.4</v>
      </c>
      <c r="AA530">
        <v>1537</v>
      </c>
      <c r="AB530">
        <v>1655.5</v>
      </c>
      <c r="AC530" s="1">
        <f>(Table2[[#This Row],[Close Price]]/Table2[[#This Row],[Day Low]])-1</f>
        <v>-3.5038323165962337E-3</v>
      </c>
      <c r="AD530" s="1">
        <f>(Table2[[#This Row],[Day High]]/Table2[[#This Row],[Close Price]])-1</f>
        <v>1.9056289831413054E-2</v>
      </c>
      <c r="AE530" s="1">
        <f>(Table2[[#This Row],[Close Price]]/Table2[[#This Row],[Current Week Low]])-1</f>
        <v>1.1945229850367056E-2</v>
      </c>
      <c r="AF530" s="1">
        <f>(Table2[[#This Row],[Current Week High]]/Table2[[#This Row],[Close Price]])-1</f>
        <v>9.8891784133363636E-3</v>
      </c>
      <c r="AG530" s="1">
        <f>(Table2[[#This Row],[Close Price]]/Table2[[#This Row],[Current Month Low]])-1</f>
        <v>3.6206896551724155E-2</v>
      </c>
      <c r="AH530" s="1">
        <f>(Table2[[#This Row],[Current Month High]]/Table2[[#This Row],[Close Price]])-1</f>
        <v>3.9462531001789314E-2</v>
      </c>
      <c r="AI530">
        <v>7.0714398359880102</v>
      </c>
      <c r="AJ530">
        <v>39.142455893969903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0.02</v>
      </c>
      <c r="AM530" t="s">
        <v>3111</v>
      </c>
      <c r="AN530">
        <v>-2.61</v>
      </c>
      <c r="AO530" t="s">
        <v>3110</v>
      </c>
      <c r="AP530">
        <v>1.2642421398492001E-2</v>
      </c>
      <c r="AQ530">
        <f>(Table2[[#This Row],[Sharpe Ratio]]-AVERAGE(Table2[Sharpe Ratio]))/_xlfn.STDEV.P(Table2[Sharpe Ratio])</f>
        <v>-0.57545537386485912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-1.679223692641411</v>
      </c>
      <c r="AS530">
        <f>_xlfn.RANK.AVG(Table2[[#This Row],[1Y Return vs Nifty Z-Score]],Table2[1Y Return vs Nifty Z-Score])</f>
        <v>403</v>
      </c>
      <c r="AT530">
        <f>_xlfn.RANK.AVG(Table2[[#This Row],[6M Return vs Nifty Z-Score]],Table2[6M Return vs Nifty Z-Score])</f>
        <v>581</v>
      </c>
      <c r="AU530">
        <f>_xlfn.RANK.AVG(Table2[[#This Row],[Sharpe Ratio Z-Score]],Table2[Sharpe Ratio Z-Score])</f>
        <v>486</v>
      </c>
      <c r="AV530">
        <f>(Table2[[#This Row],[Rank 1Y]]+Table2[[#This Row],[Rank 6M]]+Table2[[#This Row],[Rank Sharpe]])/3</f>
        <v>490</v>
      </c>
    </row>
    <row r="531" spans="1:48" x14ac:dyDescent="0.3">
      <c r="A531" t="s">
        <v>164</v>
      </c>
      <c r="B531" t="s">
        <v>165</v>
      </c>
      <c r="C531" t="s">
        <v>3079</v>
      </c>
      <c r="D531" t="s">
        <v>166</v>
      </c>
      <c r="E531">
        <v>154978.35199140001</v>
      </c>
      <c r="F531">
        <v>3047.1</v>
      </c>
      <c r="G531">
        <v>-5.0444718241615201</v>
      </c>
      <c r="H531">
        <f>(Table2[[#This Row],[1Y Return vs Nifty]]-AVERAGE(Table2[1Y Return vs Nifty]))/_xlfn.STDEV.P(Table2[1Y Return vs Nifty])</f>
        <v>-0.58763838600044505</v>
      </c>
      <c r="I531">
        <v>-2.17880261755715</v>
      </c>
      <c r="J531">
        <f>(Table2[[#This Row],[1M Return vs Nifty]]-AVERAGE(Table2[1M Return vs Nifty]))/_xlfn.STDEV.P(Table2[1M Return vs Nifty])</f>
        <v>-0.19966845426294849</v>
      </c>
      <c r="K531">
        <v>1.4341574034562099</v>
      </c>
      <c r="L531">
        <f>(Table2[[#This Row],[6M Return vs Nifty]]-AVERAGE(Table2[6M Return vs Nifty]))/_xlfn.STDEV.P(Table2[6M Return vs Nifty])</f>
        <v>-0.17894789481811643</v>
      </c>
      <c r="M531">
        <v>-2.17517667174512</v>
      </c>
      <c r="N531">
        <f>(Table2[[#This Row],[1W Return vs Nifty]]-AVERAGE(Table2[1W Return vs Nifty]))/_xlfn.STDEV.P(Table2[1W Return vs Nifty])</f>
        <v>-0.36517778903298564</v>
      </c>
      <c r="O531">
        <v>3117.34</v>
      </c>
      <c r="P531">
        <v>3101.9442390303102</v>
      </c>
      <c r="Q531">
        <v>2891.7307121085501</v>
      </c>
      <c r="R531">
        <v>36.397640950006902</v>
      </c>
      <c r="S531" s="1">
        <f>(Table2[[#This Row],[Close Price]]-Table2[[#This Row],[20D EMA]])/Table2[[#This Row],[20D EMA]]</f>
        <v>-2.2532030513194017E-2</v>
      </c>
      <c r="T531" s="1">
        <f>(Table2[[#This Row],[Close Price]]-Table2[[#This Row],[50D EMA]])/Table2[[#This Row],[50D EMA]]</f>
        <v>-1.7680601198509935E-2</v>
      </c>
      <c r="U531" s="1">
        <f>(Table2[[#This Row],[Close Price]]-Table2[[#This Row],[200D EMA]])/Table2[[#This Row],[200D EMA]]</f>
        <v>5.3728823102674017E-2</v>
      </c>
      <c r="V531">
        <v>1.0431871959463801</v>
      </c>
      <c r="W531">
        <v>3010.15</v>
      </c>
      <c r="X531">
        <v>3060</v>
      </c>
      <c r="Y531">
        <v>3022.05</v>
      </c>
      <c r="Z531">
        <v>3130</v>
      </c>
      <c r="AA531">
        <v>3022.05</v>
      </c>
      <c r="AB531">
        <v>3278.95</v>
      </c>
      <c r="AC531" s="1">
        <f>(Table2[[#This Row],[Close Price]]/Table2[[#This Row],[Day Low]])-1</f>
        <v>1.2275135790575264E-2</v>
      </c>
      <c r="AD531" s="1">
        <f>(Table2[[#This Row],[Day High]]/Table2[[#This Row],[Close Price]])-1</f>
        <v>4.233533523678279E-3</v>
      </c>
      <c r="AE531" s="1">
        <f>(Table2[[#This Row],[Close Price]]/Table2[[#This Row],[Current Week Low]])-1</f>
        <v>8.2890752965700809E-3</v>
      </c>
      <c r="AF531" s="1">
        <f>(Table2[[#This Row],[Current Week High]]/Table2[[#This Row],[Close Price]])-1</f>
        <v>2.7206196055265641E-2</v>
      </c>
      <c r="AG531" s="1">
        <f>(Table2[[#This Row],[Close Price]]/Table2[[#This Row],[Current Month Low]])-1</f>
        <v>8.2890752965700809E-3</v>
      </c>
      <c r="AH531" s="1">
        <f>(Table2[[#This Row],[Current Month High]]/Table2[[#This Row],[Close Price]])-1</f>
        <v>7.6088740113550601E-2</v>
      </c>
      <c r="AI531">
        <v>7.4431483059178101</v>
      </c>
      <c r="AJ531">
        <v>33.118143551939902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0.03</v>
      </c>
      <c r="AM531" t="s">
        <v>3111</v>
      </c>
      <c r="AN531">
        <v>-2.81</v>
      </c>
      <c r="AO531" t="s">
        <v>3110</v>
      </c>
      <c r="AP531">
        <v>-4.9479605035410001E-3</v>
      </c>
      <c r="AQ531">
        <f>(Table2[[#This Row],[Sharpe Ratio]]-AVERAGE(Table2[Sharpe Ratio]))/_xlfn.STDEV.P(Table2[Sharpe Ratio])</f>
        <v>-0.77589153071367356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-2.1073240548281693</v>
      </c>
      <c r="AS531">
        <f>_xlfn.RANK.AVG(Table2[[#This Row],[1Y Return vs Nifty Z-Score]],Table2[1Y Return vs Nifty Z-Score])</f>
        <v>524</v>
      </c>
      <c r="AT531">
        <f>_xlfn.RANK.AVG(Table2[[#This Row],[6M Return vs Nifty Z-Score]],Table2[6M Return vs Nifty Z-Score])</f>
        <v>368</v>
      </c>
      <c r="AU531">
        <f>_xlfn.RANK.AVG(Table2[[#This Row],[Sharpe Ratio Z-Score]],Table2[Sharpe Ratio Z-Score])</f>
        <v>581</v>
      </c>
      <c r="AV531">
        <f>(Table2[[#This Row],[Rank 1Y]]+Table2[[#This Row],[Rank 6M]]+Table2[[#This Row],[Rank Sharpe]])/3</f>
        <v>491</v>
      </c>
    </row>
    <row r="532" spans="1:48" x14ac:dyDescent="0.3">
      <c r="A532" t="s">
        <v>430</v>
      </c>
      <c r="B532" t="s">
        <v>431</v>
      </c>
      <c r="C532" t="s">
        <v>3065</v>
      </c>
      <c r="D532" t="s">
        <v>34</v>
      </c>
      <c r="E532">
        <v>52688.025213217901</v>
      </c>
      <c r="F532">
        <v>115.73</v>
      </c>
      <c r="G532">
        <v>6.2101213350858302</v>
      </c>
      <c r="H532">
        <f>(Table2[[#This Row],[1Y Return vs Nifty]]-AVERAGE(Table2[1Y Return vs Nifty]))/_xlfn.STDEV.P(Table2[1Y Return vs Nifty])</f>
        <v>-0.41779241456765243</v>
      </c>
      <c r="I532">
        <v>-2.0235559378304302</v>
      </c>
      <c r="J532">
        <f>(Table2[[#This Row],[1M Return vs Nifty]]-AVERAGE(Table2[1M Return vs Nifty]))/_xlfn.STDEV.P(Table2[1M Return vs Nifty])</f>
        <v>-0.18498714247204873</v>
      </c>
      <c r="K532">
        <v>-24.3240939301587</v>
      </c>
      <c r="L532">
        <f>(Table2[[#This Row],[6M Return vs Nifty]]-AVERAGE(Table2[6M Return vs Nifty]))/_xlfn.STDEV.P(Table2[6M Return vs Nifty])</f>
        <v>-1.0407500574556001</v>
      </c>
      <c r="M532">
        <v>-5.5182789956181404</v>
      </c>
      <c r="N532">
        <f>(Table2[[#This Row],[1W Return vs Nifty]]-AVERAGE(Table2[1W Return vs Nifty]))/_xlfn.STDEV.P(Table2[1W Return vs Nifty])</f>
        <v>-0.99875766557589551</v>
      </c>
      <c r="O532">
        <v>120.8</v>
      </c>
      <c r="P532">
        <v>123.43914653021901</v>
      </c>
      <c r="Q532">
        <v>121.204119527084</v>
      </c>
      <c r="R532">
        <v>25.223949709777202</v>
      </c>
      <c r="S532" s="1">
        <f>(Table2[[#This Row],[Close Price]]-Table2[[#This Row],[20D EMA]])/Table2[[#This Row],[20D EMA]]</f>
        <v>-4.1970198675496631E-2</v>
      </c>
      <c r="T532" s="1">
        <f>(Table2[[#This Row],[Close Price]]-Table2[[#This Row],[50D EMA]])/Table2[[#This Row],[50D EMA]]</f>
        <v>-6.2453012248685096E-2</v>
      </c>
      <c r="U532" s="1">
        <f>(Table2[[#This Row],[Close Price]]-Table2[[#This Row],[200D EMA]])/Table2[[#This Row],[200D EMA]]</f>
        <v>-4.5164467581159773E-2</v>
      </c>
      <c r="V532">
        <v>0.77677837276412398</v>
      </c>
      <c r="W532">
        <v>114</v>
      </c>
      <c r="X532">
        <v>116.39</v>
      </c>
      <c r="Y532">
        <v>115.01</v>
      </c>
      <c r="Z532">
        <v>119.5</v>
      </c>
      <c r="AA532">
        <v>115.01</v>
      </c>
      <c r="AB532">
        <v>128.19999999999999</v>
      </c>
      <c r="AC532" s="1">
        <f>(Table2[[#This Row],[Close Price]]/Table2[[#This Row],[Day Low]])-1</f>
        <v>1.5175438596491286E-2</v>
      </c>
      <c r="AD532" s="1">
        <f>(Table2[[#This Row],[Day High]]/Table2[[#This Row],[Close Price]])-1</f>
        <v>5.7029292318326874E-3</v>
      </c>
      <c r="AE532" s="1">
        <f>(Table2[[#This Row],[Close Price]]/Table2[[#This Row],[Current Week Low]])-1</f>
        <v>6.2603251891140133E-3</v>
      </c>
      <c r="AF532" s="1">
        <f>(Table2[[#This Row],[Current Week High]]/Table2[[#This Row],[Close Price]])-1</f>
        <v>3.2575823036377738E-2</v>
      </c>
      <c r="AG532" s="1">
        <f>(Table2[[#This Row],[Close Price]]/Table2[[#This Row],[Current Month Low]])-1</f>
        <v>6.2603251891140133E-3</v>
      </c>
      <c r="AH532" s="1">
        <f>(Table2[[#This Row],[Current Month High]]/Table2[[#This Row],[Close Price]])-1</f>
        <v>0.10775079927417242</v>
      </c>
      <c r="AI532">
        <v>33.878623495507597</v>
      </c>
      <c r="AJ532">
        <v>38.636897767332499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-0.12</v>
      </c>
      <c r="AM532" t="s">
        <v>3110</v>
      </c>
      <c r="AN532">
        <v>-3.05</v>
      </c>
      <c r="AO532" t="s">
        <v>3110</v>
      </c>
      <c r="AP532">
        <v>5.5608047860494003E-2</v>
      </c>
      <c r="AQ532">
        <f>(Table2[[#This Row],[Sharpe Ratio]]-AVERAGE(Table2[Sharpe Ratio]))/_xlfn.STDEV.P(Table2[Sharpe Ratio])</f>
        <v>-8.5877313956444559E-2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441</v>
      </c>
      <c r="AT532">
        <f>_xlfn.RANK.AVG(Table2[[#This Row],[6M Return vs Nifty Z-Score]],Table2[6M Return vs Nifty Z-Score])</f>
        <v>661</v>
      </c>
      <c r="AU532">
        <f>_xlfn.RANK.AVG(Table2[[#This Row],[Sharpe Ratio Z-Score]],Table2[Sharpe Ratio Z-Score])</f>
        <v>372</v>
      </c>
      <c r="AV532">
        <f>(Table2[[#This Row],[Rank 1Y]]+Table2[[#This Row],[Rank 6M]]+Table2[[#This Row],[Rank Sharpe]])/3</f>
        <v>491.33333333333331</v>
      </c>
    </row>
    <row r="533" spans="1:48" x14ac:dyDescent="0.3">
      <c r="A533" t="s">
        <v>1942</v>
      </c>
      <c r="B533" t="s">
        <v>1943</v>
      </c>
      <c r="C533" t="s">
        <v>3064</v>
      </c>
      <c r="D533" t="s">
        <v>21</v>
      </c>
      <c r="E533">
        <v>3368.6351154250001</v>
      </c>
      <c r="F533">
        <v>570.65</v>
      </c>
      <c r="G533">
        <v>-14.3887028886819</v>
      </c>
      <c r="H533">
        <f>(Table2[[#This Row],[1Y Return vs Nifty]]-AVERAGE(Table2[1Y Return vs Nifty]))/_xlfn.STDEV.P(Table2[1Y Return vs Nifty])</f>
        <v>-0.72865458978404574</v>
      </c>
      <c r="I533">
        <v>-10.6649226108131</v>
      </c>
      <c r="J533">
        <f>(Table2[[#This Row],[1M Return vs Nifty]]-AVERAGE(Table2[1M Return vs Nifty]))/_xlfn.STDEV.P(Table2[1M Return vs Nifty])</f>
        <v>-1.0021807768149644</v>
      </c>
      <c r="K533">
        <v>-14.970028048947899</v>
      </c>
      <c r="L533">
        <f>(Table2[[#This Row],[6M Return vs Nifty]]-AVERAGE(Table2[6M Return vs Nifty]))/_xlfn.STDEV.P(Table2[6M Return vs Nifty])</f>
        <v>-0.72778804378968098</v>
      </c>
      <c r="M533">
        <v>2.0453274925763298</v>
      </c>
      <c r="N533">
        <f>(Table2[[#This Row],[1W Return vs Nifty]]-AVERAGE(Table2[1W Return vs Nifty]))/_xlfn.STDEV.P(Table2[1W Return vs Nifty])</f>
        <v>0.4346860046308984</v>
      </c>
      <c r="O533">
        <v>597.53</v>
      </c>
      <c r="P533">
        <v>607.23351649075403</v>
      </c>
      <c r="Q533">
        <v>595.42584895890502</v>
      </c>
      <c r="R533">
        <v>39.503178346394002</v>
      </c>
      <c r="S533" s="1">
        <f>(Table2[[#This Row],[Close Price]]-Table2[[#This Row],[20D EMA]])/Table2[[#This Row],[20D EMA]]</f>
        <v>-4.4985189028165944E-2</v>
      </c>
      <c r="T533" s="1">
        <f>(Table2[[#This Row],[Close Price]]-Table2[[#This Row],[50D EMA]])/Table2[[#This Row],[50D EMA]]</f>
        <v>-6.0246207591064492E-2</v>
      </c>
      <c r="U533" s="1">
        <f>(Table2[[#This Row],[Close Price]]-Table2[[#This Row],[200D EMA]])/Table2[[#This Row],[200D EMA]]</f>
        <v>-4.1610301269629661E-2</v>
      </c>
      <c r="V533">
        <v>0.75192160411182096</v>
      </c>
      <c r="W533">
        <v>556.1</v>
      </c>
      <c r="X533">
        <v>573.75</v>
      </c>
      <c r="Y533">
        <v>550.6</v>
      </c>
      <c r="Z533">
        <v>594</v>
      </c>
      <c r="AA533">
        <v>543</v>
      </c>
      <c r="AB533">
        <v>660.9</v>
      </c>
      <c r="AC533" s="1">
        <f>(Table2[[#This Row],[Close Price]]/Table2[[#This Row],[Day Low]])-1</f>
        <v>2.6164358928250309E-2</v>
      </c>
      <c r="AD533" s="1">
        <f>(Table2[[#This Row],[Day High]]/Table2[[#This Row],[Close Price]])-1</f>
        <v>5.4324016472444558E-3</v>
      </c>
      <c r="AE533" s="1">
        <f>(Table2[[#This Row],[Close Price]]/Table2[[#This Row],[Current Week Low]])-1</f>
        <v>3.6414820196149611E-2</v>
      </c>
      <c r="AF533" s="1">
        <f>(Table2[[#This Row],[Current Week High]]/Table2[[#This Row],[Close Price]])-1</f>
        <v>4.0918251117147086E-2</v>
      </c>
      <c r="AG533" s="1">
        <f>(Table2[[#This Row],[Close Price]]/Table2[[#This Row],[Current Month Low]])-1</f>
        <v>5.0920810313075382E-2</v>
      </c>
      <c r="AH533" s="1">
        <f>(Table2[[#This Row],[Current Month High]]/Table2[[#This Row],[Close Price]])-1</f>
        <v>0.15815298343993689</v>
      </c>
      <c r="AI533">
        <v>37.1631574386968</v>
      </c>
      <c r="AJ533">
        <v>28.233333333333299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-0.13</v>
      </c>
      <c r="AM533" t="s">
        <v>3110</v>
      </c>
      <c r="AN533">
        <v>-12.3</v>
      </c>
      <c r="AO533" t="s">
        <v>3110</v>
      </c>
      <c r="AP533">
        <v>7.0186218567061004E-2</v>
      </c>
      <c r="AQ533">
        <f>(Table2[[#This Row],[Sharpe Ratio]]-AVERAGE(Table2[Sharpe Ratio]))/_xlfn.STDEV.P(Table2[Sharpe Ratio])</f>
        <v>8.0235765713107518E-2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592</v>
      </c>
      <c r="AT533">
        <f>_xlfn.RANK.AVG(Table2[[#This Row],[6M Return vs Nifty Z-Score]],Table2[6M Return vs Nifty Z-Score])</f>
        <v>559</v>
      </c>
      <c r="AU533">
        <f>_xlfn.RANK.AVG(Table2[[#This Row],[Sharpe Ratio Z-Score]],Table2[Sharpe Ratio Z-Score])</f>
        <v>325</v>
      </c>
      <c r="AV533">
        <f>(Table2[[#This Row],[Rank 1Y]]+Table2[[#This Row],[Rank 6M]]+Table2[[#This Row],[Rank Sharpe]])/3</f>
        <v>492</v>
      </c>
    </row>
    <row r="534" spans="1:48" x14ac:dyDescent="0.3">
      <c r="A534" t="s">
        <v>537</v>
      </c>
      <c r="B534" t="s">
        <v>538</v>
      </c>
      <c r="C534" t="s">
        <v>3079</v>
      </c>
      <c r="D534" t="s">
        <v>539</v>
      </c>
      <c r="E534">
        <v>36584.444000000003</v>
      </c>
      <c r="F534">
        <v>3330.4</v>
      </c>
      <c r="G534">
        <v>-6.8160046146935196</v>
      </c>
      <c r="H534">
        <f>(Table2[[#This Row],[1Y Return vs Nifty]]-AVERAGE(Table2[1Y Return vs Nifty]))/_xlfn.STDEV.P(Table2[1Y Return vs Nifty])</f>
        <v>-0.61437304477269294</v>
      </c>
      <c r="I534">
        <v>4.6853369905578397</v>
      </c>
      <c r="J534">
        <f>(Table2[[#This Row],[1M Return vs Nifty]]-AVERAGE(Table2[1M Return vs Nifty]))/_xlfn.STDEV.P(Table2[1M Return vs Nifty])</f>
        <v>0.44945701457409121</v>
      </c>
      <c r="K534">
        <v>-19.474554461995702</v>
      </c>
      <c r="L534">
        <f>(Table2[[#This Row],[6M Return vs Nifty]]-AVERAGE(Table2[6M Return vs Nifty]))/_xlfn.STDEV.P(Table2[6M Return vs Nifty])</f>
        <v>-0.87849744382399853</v>
      </c>
      <c r="M534">
        <v>2.3122370766548301</v>
      </c>
      <c r="N534">
        <f>(Table2[[#This Row],[1W Return vs Nifty]]-AVERAGE(Table2[1W Return vs Nifty]))/_xlfn.STDEV.P(Table2[1W Return vs Nifty])</f>
        <v>0.48527031972080015</v>
      </c>
      <c r="O534">
        <v>3308.69</v>
      </c>
      <c r="P534">
        <v>3279.7842425015001</v>
      </c>
      <c r="Q534">
        <v>3261.15249725784</v>
      </c>
      <c r="R534">
        <v>51.008630032272798</v>
      </c>
      <c r="S534" s="1">
        <f>(Table2[[#This Row],[Close Price]]-Table2[[#This Row],[20D EMA]])/Table2[[#This Row],[20D EMA]]</f>
        <v>6.5615092377950294E-3</v>
      </c>
      <c r="T534" s="1">
        <f>(Table2[[#This Row],[Close Price]]-Table2[[#This Row],[50D EMA]])/Table2[[#This Row],[50D EMA]]</f>
        <v>1.5432648539068294E-2</v>
      </c>
      <c r="U534" s="1">
        <f>(Table2[[#This Row],[Close Price]]-Table2[[#This Row],[200D EMA]])/Table2[[#This Row],[200D EMA]]</f>
        <v>2.1234058450313901E-2</v>
      </c>
      <c r="V534">
        <v>0.786140634494777</v>
      </c>
      <c r="W534">
        <v>3226.05</v>
      </c>
      <c r="X534">
        <v>3348</v>
      </c>
      <c r="Y534">
        <v>3311.1</v>
      </c>
      <c r="Z534">
        <v>3456</v>
      </c>
      <c r="AA534">
        <v>3169.35</v>
      </c>
      <c r="AB534">
        <v>3499</v>
      </c>
      <c r="AC534" s="1">
        <f>(Table2[[#This Row],[Close Price]]/Table2[[#This Row],[Day Low]])-1</f>
        <v>3.2346057872630674E-2</v>
      </c>
      <c r="AD534" s="1">
        <f>(Table2[[#This Row],[Day High]]/Table2[[#This Row],[Close Price]])-1</f>
        <v>5.2846504924333182E-3</v>
      </c>
      <c r="AE534" s="1">
        <f>(Table2[[#This Row],[Close Price]]/Table2[[#This Row],[Current Week Low]])-1</f>
        <v>5.8288786203981591E-3</v>
      </c>
      <c r="AF534" s="1">
        <f>(Table2[[#This Row],[Current Week High]]/Table2[[#This Row],[Close Price]])-1</f>
        <v>3.7713187605092457E-2</v>
      </c>
      <c r="AG534" s="1">
        <f>(Table2[[#This Row],[Close Price]]/Table2[[#This Row],[Current Month Low]])-1</f>
        <v>5.081483584962232E-2</v>
      </c>
      <c r="AH534" s="1">
        <f>(Table2[[#This Row],[Current Month High]]/Table2[[#This Row],[Close Price]])-1</f>
        <v>5.0624549603651259E-2</v>
      </c>
      <c r="AI534">
        <v>15.5183591677963</v>
      </c>
      <c r="AJ534">
        <v>37.051696284329502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0.03</v>
      </c>
      <c r="AM534" t="s">
        <v>3111</v>
      </c>
      <c r="AN534">
        <v>2.33</v>
      </c>
      <c r="AO534" t="s">
        <v>3111</v>
      </c>
      <c r="AP534">
        <v>6.9461973856903003E-2</v>
      </c>
      <c r="AQ534">
        <f>(Table2[[#This Row],[Sharpe Ratio]]-AVERAGE(Table2[Sharpe Ratio]))/_xlfn.STDEV.P(Table2[Sharpe Ratio])</f>
        <v>7.1983254361698154E-2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-0.486159899940102</v>
      </c>
      <c r="AS534">
        <f>_xlfn.RANK.AVG(Table2[[#This Row],[1Y Return vs Nifty Z-Score]],Table2[1Y Return vs Nifty Z-Score])</f>
        <v>536</v>
      </c>
      <c r="AT534">
        <f>_xlfn.RANK.AVG(Table2[[#This Row],[6M Return vs Nifty Z-Score]],Table2[6M Return vs Nifty Z-Score])</f>
        <v>613</v>
      </c>
      <c r="AU534">
        <f>_xlfn.RANK.AVG(Table2[[#This Row],[Sharpe Ratio Z-Score]],Table2[Sharpe Ratio Z-Score])</f>
        <v>328</v>
      </c>
      <c r="AV534">
        <f>(Table2[[#This Row],[Rank 1Y]]+Table2[[#This Row],[Rank 6M]]+Table2[[#This Row],[Rank Sharpe]])/3</f>
        <v>492.33333333333331</v>
      </c>
    </row>
    <row r="535" spans="1:48" x14ac:dyDescent="0.3">
      <c r="A535" t="s">
        <v>1169</v>
      </c>
      <c r="B535" t="s">
        <v>1170</v>
      </c>
      <c r="C535" t="s">
        <v>3067</v>
      </c>
      <c r="D535" t="s">
        <v>988</v>
      </c>
      <c r="E535">
        <v>10080.527564927999</v>
      </c>
      <c r="F535">
        <v>47.36</v>
      </c>
      <c r="G535">
        <v>-22.510955851179698</v>
      </c>
      <c r="H535">
        <f>(Table2[[#This Row],[1Y Return vs Nifty]]-AVERAGE(Table2[1Y Return vs Nifty]))/_xlfn.STDEV.P(Table2[1Y Return vs Nifty])</f>
        <v>-0.85122960650109358</v>
      </c>
      <c r="I535">
        <v>-7.43291254765992</v>
      </c>
      <c r="J535">
        <f>(Table2[[#This Row],[1M Return vs Nifty]]-AVERAGE(Table2[1M Return vs Nifty]))/_xlfn.STDEV.P(Table2[1M Return vs Nifty])</f>
        <v>-0.69653721952920578</v>
      </c>
      <c r="K535">
        <v>-10.5649338306968</v>
      </c>
      <c r="L535">
        <f>(Table2[[#This Row],[6M Return vs Nifty]]-AVERAGE(Table2[6M Return vs Nifty]))/_xlfn.STDEV.P(Table2[6M Return vs Nifty])</f>
        <v>-0.58040537892079624</v>
      </c>
      <c r="M535">
        <v>-1.25466914021063</v>
      </c>
      <c r="N535">
        <f>(Table2[[#This Row],[1W Return vs Nifty]]-AVERAGE(Table2[1W Return vs Nifty]))/_xlfn.STDEV.P(Table2[1W Return vs Nifty])</f>
        <v>-0.19072454420655158</v>
      </c>
      <c r="O535">
        <v>47.73</v>
      </c>
      <c r="P535">
        <v>47.403370605003303</v>
      </c>
      <c r="Q535">
        <v>46.613106746231203</v>
      </c>
      <c r="R535">
        <v>49.4269046426801</v>
      </c>
      <c r="S535" s="1">
        <f>(Table2[[#This Row],[Close Price]]-Table2[[#This Row],[20D EMA]])/Table2[[#This Row],[20D EMA]]</f>
        <v>-7.751937984496071E-3</v>
      </c>
      <c r="T535" s="1">
        <f>(Table2[[#This Row],[Close Price]]-Table2[[#This Row],[50D EMA]])/Table2[[#This Row],[50D EMA]]</f>
        <v>-9.1492660647903706E-4</v>
      </c>
      <c r="U535" s="1">
        <f>(Table2[[#This Row],[Close Price]]-Table2[[#This Row],[200D EMA]])/Table2[[#This Row],[200D EMA]]</f>
        <v>1.6023245518368815E-2</v>
      </c>
      <c r="V535">
        <v>0.81927686063314398</v>
      </c>
      <c r="W535">
        <v>45.94</v>
      </c>
      <c r="X535">
        <v>48</v>
      </c>
      <c r="Y535">
        <v>45.14</v>
      </c>
      <c r="Z535">
        <v>48.2</v>
      </c>
      <c r="AA535">
        <v>44.18</v>
      </c>
      <c r="AB535">
        <v>51.19</v>
      </c>
      <c r="AC535" s="1">
        <f>(Table2[[#This Row],[Close Price]]/Table2[[#This Row],[Day Low]])-1</f>
        <v>3.0909882455376625E-2</v>
      </c>
      <c r="AD535" s="1">
        <f>(Table2[[#This Row],[Day High]]/Table2[[#This Row],[Close Price]])-1</f>
        <v>1.3513513513513598E-2</v>
      </c>
      <c r="AE535" s="1">
        <f>(Table2[[#This Row],[Close Price]]/Table2[[#This Row],[Current Week Low]])-1</f>
        <v>4.9180327868852514E-2</v>
      </c>
      <c r="AF535" s="1">
        <f>(Table2[[#This Row],[Current Week High]]/Table2[[#This Row],[Close Price]])-1</f>
        <v>1.7736486486486625E-2</v>
      </c>
      <c r="AG535" s="1">
        <f>(Table2[[#This Row],[Close Price]]/Table2[[#This Row],[Current Month Low]])-1</f>
        <v>7.197827071072882E-2</v>
      </c>
      <c r="AH535" s="1">
        <f>(Table2[[#This Row],[Current Month High]]/Table2[[#This Row],[Close Price]])-1</f>
        <v>8.0869932432432456E-2</v>
      </c>
      <c r="AI535">
        <v>24.025129982668901</v>
      </c>
      <c r="AJ535">
        <v>26.292749658002698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0.02</v>
      </c>
      <c r="AM535" t="s">
        <v>3111</v>
      </c>
      <c r="AN535">
        <v>-7.06</v>
      </c>
      <c r="AO535" t="s">
        <v>3110</v>
      </c>
      <c r="AP535">
        <v>6.2961869545408E-2</v>
      </c>
      <c r="AQ535">
        <f>(Table2[[#This Row],[Sharpe Ratio]]-AVERAGE(Table2[Sharpe Ratio]))/_xlfn.STDEV.P(Table2[Sharpe Ratio])</f>
        <v>-2.0831266053853519E-3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-2.3209798757630327</v>
      </c>
      <c r="AS535">
        <f>_xlfn.RANK.AVG(Table2[[#This Row],[1Y Return vs Nifty Z-Score]],Table2[1Y Return vs Nifty Z-Score])</f>
        <v>626</v>
      </c>
      <c r="AT535">
        <f>_xlfn.RANK.AVG(Table2[[#This Row],[6M Return vs Nifty Z-Score]],Table2[6M Return vs Nifty Z-Score])</f>
        <v>504</v>
      </c>
      <c r="AU535">
        <f>_xlfn.RANK.AVG(Table2[[#This Row],[Sharpe Ratio Z-Score]],Table2[Sharpe Ratio Z-Score])</f>
        <v>347</v>
      </c>
      <c r="AV535">
        <f>(Table2[[#This Row],[Rank 1Y]]+Table2[[#This Row],[Rank 6M]]+Table2[[#This Row],[Rank Sharpe]])/3</f>
        <v>492.33333333333331</v>
      </c>
    </row>
    <row r="536" spans="1:48" x14ac:dyDescent="0.3">
      <c r="A536" t="s">
        <v>1398</v>
      </c>
      <c r="B536" t="s">
        <v>1399</v>
      </c>
      <c r="C536" t="s">
        <v>3069</v>
      </c>
      <c r="D536" t="s">
        <v>54</v>
      </c>
      <c r="E536">
        <v>7644.7474942199997</v>
      </c>
      <c r="F536">
        <v>469.55</v>
      </c>
      <c r="G536">
        <v>-2.35775277261975</v>
      </c>
      <c r="H536">
        <f>(Table2[[#This Row],[1Y Return vs Nifty]]-AVERAGE(Table2[1Y Return vs Nifty]))/_xlfn.STDEV.P(Table2[1Y Return vs Nifty])</f>
        <v>-0.54709241505158313</v>
      </c>
      <c r="I536">
        <v>0.39958861126134698</v>
      </c>
      <c r="J536">
        <f>(Table2[[#This Row],[1M Return vs Nifty]]-AVERAGE(Table2[1M Return vs Nifty]))/_xlfn.STDEV.P(Table2[1M Return vs Nifty])</f>
        <v>4.4163913784085483E-2</v>
      </c>
      <c r="K536">
        <v>-7.5421356952972198</v>
      </c>
      <c r="L536">
        <f>(Table2[[#This Row],[6M Return vs Nifty]]-AVERAGE(Table2[6M Return vs Nifty]))/_xlfn.STDEV.P(Table2[6M Return vs Nifty])</f>
        <v>-0.4792706420722479</v>
      </c>
      <c r="M536">
        <v>-1.4145710780524401</v>
      </c>
      <c r="N536">
        <f>(Table2[[#This Row],[1W Return vs Nifty]]-AVERAGE(Table2[1W Return vs Nifty]))/_xlfn.STDEV.P(Table2[1W Return vs Nifty])</f>
        <v>-0.22102892625113602</v>
      </c>
      <c r="O536">
        <v>495.87</v>
      </c>
      <c r="P536">
        <v>486.30121381107301</v>
      </c>
      <c r="Q536">
        <v>440.38216175814699</v>
      </c>
      <c r="R536">
        <v>32.392887306994801</v>
      </c>
      <c r="S536" s="1">
        <f>(Table2[[#This Row],[Close Price]]-Table2[[#This Row],[20D EMA]])/Table2[[#This Row],[20D EMA]]</f>
        <v>-5.3078427813741488E-2</v>
      </c>
      <c r="T536" s="1">
        <f>(Table2[[#This Row],[Close Price]]-Table2[[#This Row],[50D EMA]])/Table2[[#This Row],[50D EMA]]</f>
        <v>-3.4446169031321423E-2</v>
      </c>
      <c r="U536" s="1">
        <f>(Table2[[#This Row],[Close Price]]-Table2[[#This Row],[200D EMA]])/Table2[[#This Row],[200D EMA]]</f>
        <v>6.6233014810149538E-2</v>
      </c>
      <c r="V536">
        <v>1.5251615087852799</v>
      </c>
      <c r="W536">
        <v>463.3</v>
      </c>
      <c r="X536">
        <v>473.45</v>
      </c>
      <c r="Y536">
        <v>465.1</v>
      </c>
      <c r="Z536">
        <v>496.05</v>
      </c>
      <c r="AA536">
        <v>465.1</v>
      </c>
      <c r="AB536">
        <v>530.4</v>
      </c>
      <c r="AC536" s="1">
        <f>(Table2[[#This Row],[Close Price]]/Table2[[#This Row],[Day Low]])-1</f>
        <v>1.3490179149579173E-2</v>
      </c>
      <c r="AD536" s="1">
        <f>(Table2[[#This Row],[Day High]]/Table2[[#This Row],[Close Price]])-1</f>
        <v>8.3058247258012141E-3</v>
      </c>
      <c r="AE536" s="1">
        <f>(Table2[[#This Row],[Close Price]]/Table2[[#This Row],[Current Week Low]])-1</f>
        <v>9.5678348742205266E-3</v>
      </c>
      <c r="AF536" s="1">
        <f>(Table2[[#This Row],[Current Week High]]/Table2[[#This Row],[Close Price]])-1</f>
        <v>5.6437014162495913E-2</v>
      </c>
      <c r="AG536" s="1">
        <f>(Table2[[#This Row],[Close Price]]/Table2[[#This Row],[Current Month Low]])-1</f>
        <v>9.5678348742205266E-3</v>
      </c>
      <c r="AH536" s="1">
        <f>(Table2[[#This Row],[Current Month High]]/Table2[[#This Row],[Close Price]])-1</f>
        <v>0.12959216270897667</v>
      </c>
      <c r="AI536">
        <v>11.4233353695784</v>
      </c>
      <c r="AJ536">
        <v>43.052723565394601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-0.14000000000000001</v>
      </c>
      <c r="AM536" t="s">
        <v>3110</v>
      </c>
      <c r="AN536">
        <v>-6.48</v>
      </c>
      <c r="AO536" t="s">
        <v>3110</v>
      </c>
      <c r="AP536">
        <v>9.7647951130530007E-3</v>
      </c>
      <c r="AQ536">
        <f>(Table2[[#This Row],[Sharpe Ratio]]-AVERAGE(Table2[Sharpe Ratio]))/_xlfn.STDEV.P(Table2[Sharpe Ratio])</f>
        <v>-0.60824490377460261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-1.8114729733654842</v>
      </c>
      <c r="AS536">
        <f>_xlfn.RANK.AVG(Table2[[#This Row],[1Y Return vs Nifty Z-Score]],Table2[1Y Return vs Nifty Z-Score])</f>
        <v>506</v>
      </c>
      <c r="AT536">
        <f>_xlfn.RANK.AVG(Table2[[#This Row],[6M Return vs Nifty Z-Score]],Table2[6M Return vs Nifty Z-Score])</f>
        <v>473</v>
      </c>
      <c r="AU536">
        <f>_xlfn.RANK.AVG(Table2[[#This Row],[Sharpe Ratio Z-Score]],Table2[Sharpe Ratio Z-Score])</f>
        <v>499</v>
      </c>
      <c r="AV536">
        <f>(Table2[[#This Row],[Rank 1Y]]+Table2[[#This Row],[Rank 6M]]+Table2[[#This Row],[Rank Sharpe]])/3</f>
        <v>492.66666666666669</v>
      </c>
    </row>
    <row r="537" spans="1:48" x14ac:dyDescent="0.3">
      <c r="A537" t="s">
        <v>1372</v>
      </c>
      <c r="B537" t="s">
        <v>1373</v>
      </c>
      <c r="C537" t="s">
        <v>3065</v>
      </c>
      <c r="D537" t="s">
        <v>536</v>
      </c>
      <c r="E537">
        <v>7920.4780087399904</v>
      </c>
      <c r="F537">
        <v>239.8</v>
      </c>
      <c r="G537">
        <v>-16.434865716001202</v>
      </c>
      <c r="H537">
        <f>(Table2[[#This Row],[1Y Return vs Nifty]]-AVERAGE(Table2[1Y Return vs Nifty]))/_xlfn.STDEV.P(Table2[1Y Return vs Nifty])</f>
        <v>-0.7595337613541141</v>
      </c>
      <c r="I537">
        <v>-4.2298311505045403</v>
      </c>
      <c r="J537">
        <f>(Table2[[#This Row],[1M Return vs Nifty]]-AVERAGE(Table2[1M Return vs Nifty]))/_xlfn.STDEV.P(Table2[1M Return vs Nifty])</f>
        <v>-0.39362937785395896</v>
      </c>
      <c r="K537">
        <v>-9.1156606257279904</v>
      </c>
      <c r="L537">
        <f>(Table2[[#This Row],[6M Return vs Nifty]]-AVERAGE(Table2[6M Return vs Nifty]))/_xlfn.STDEV.P(Table2[6M Return vs Nifty])</f>
        <v>-0.53191657561974559</v>
      </c>
      <c r="M537">
        <v>-1.19049223500337</v>
      </c>
      <c r="N537">
        <f>(Table2[[#This Row],[1W Return vs Nifty]]-AVERAGE(Table2[1W Return vs Nifty]))/_xlfn.STDEV.P(Table2[1W Return vs Nifty])</f>
        <v>-0.1785618307329731</v>
      </c>
      <c r="O537">
        <v>243.09</v>
      </c>
      <c r="P537">
        <v>238.52019491842</v>
      </c>
      <c r="Q537">
        <v>224.52927522957199</v>
      </c>
      <c r="R537">
        <v>42.927993643072398</v>
      </c>
      <c r="S537" s="1">
        <f>(Table2[[#This Row],[Close Price]]-Table2[[#This Row],[20D EMA]])/Table2[[#This Row],[20D EMA]]</f>
        <v>-1.3534082027232679E-2</v>
      </c>
      <c r="T537" s="1">
        <f>(Table2[[#This Row],[Close Price]]-Table2[[#This Row],[50D EMA]])/Table2[[#This Row],[50D EMA]]</f>
        <v>5.3656047112393742E-3</v>
      </c>
      <c r="U537" s="1">
        <f>(Table2[[#This Row],[Close Price]]-Table2[[#This Row],[200D EMA]])/Table2[[#This Row],[200D EMA]]</f>
        <v>6.8012176830011706E-2</v>
      </c>
      <c r="V537">
        <v>0.60765526659382196</v>
      </c>
      <c r="W537">
        <v>234.15</v>
      </c>
      <c r="X537">
        <v>240.4</v>
      </c>
      <c r="Y537">
        <v>238.6</v>
      </c>
      <c r="Z537">
        <v>247.9</v>
      </c>
      <c r="AA537">
        <v>233.05</v>
      </c>
      <c r="AB537">
        <v>255.4</v>
      </c>
      <c r="AC537" s="1">
        <f>(Table2[[#This Row],[Close Price]]/Table2[[#This Row],[Day Low]])-1</f>
        <v>2.4129831304719129E-2</v>
      </c>
      <c r="AD537" s="1">
        <f>(Table2[[#This Row],[Day High]]/Table2[[#This Row],[Close Price]])-1</f>
        <v>2.5020850708923348E-3</v>
      </c>
      <c r="AE537" s="1">
        <f>(Table2[[#This Row],[Close Price]]/Table2[[#This Row],[Current Week Low]])-1</f>
        <v>5.0293378038559489E-3</v>
      </c>
      <c r="AF537" s="1">
        <f>(Table2[[#This Row],[Current Week High]]/Table2[[#This Row],[Close Price]])-1</f>
        <v>3.3778148457047408E-2</v>
      </c>
      <c r="AG537" s="1">
        <f>(Table2[[#This Row],[Close Price]]/Table2[[#This Row],[Current Month Low]])-1</f>
        <v>2.8963741686333311E-2</v>
      </c>
      <c r="AH537" s="1">
        <f>(Table2[[#This Row],[Current Month High]]/Table2[[#This Row],[Close Price]])-1</f>
        <v>6.5054211843202703E-2</v>
      </c>
      <c r="AI537">
        <v>17.0874191529313</v>
      </c>
      <c r="AJ537">
        <v>18.874007936507901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0.09</v>
      </c>
      <c r="AM537" t="s">
        <v>3111</v>
      </c>
      <c r="AN537">
        <v>-6.82</v>
      </c>
      <c r="AO537" t="s">
        <v>3110</v>
      </c>
      <c r="AP537">
        <v>4.8703630659977001E-2</v>
      </c>
      <c r="AQ537">
        <f>(Table2[[#This Row],[Sharpe Ratio]]-AVERAGE(Table2[Sharpe Ratio]))/_xlfn.STDEV.P(Table2[Sharpe Ratio])</f>
        <v>-0.1645506967550599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-2.028192242315852</v>
      </c>
      <c r="AS537">
        <f>_xlfn.RANK.AVG(Table2[[#This Row],[1Y Return vs Nifty Z-Score]],Table2[1Y Return vs Nifty Z-Score])</f>
        <v>602</v>
      </c>
      <c r="AT537">
        <f>_xlfn.RANK.AVG(Table2[[#This Row],[6M Return vs Nifty Z-Score]],Table2[6M Return vs Nifty Z-Score])</f>
        <v>488</v>
      </c>
      <c r="AU537">
        <f>_xlfn.RANK.AVG(Table2[[#This Row],[Sharpe Ratio Z-Score]],Table2[Sharpe Ratio Z-Score])</f>
        <v>392</v>
      </c>
      <c r="AV537">
        <f>(Table2[[#This Row],[Rank 1Y]]+Table2[[#This Row],[Rank 6M]]+Table2[[#This Row],[Rank Sharpe]])/3</f>
        <v>494</v>
      </c>
    </row>
    <row r="538" spans="1:48" x14ac:dyDescent="0.3">
      <c r="A538" t="s">
        <v>1321</v>
      </c>
      <c r="B538" t="s">
        <v>1322</v>
      </c>
      <c r="C538" t="s">
        <v>3069</v>
      </c>
      <c r="D538" t="s">
        <v>286</v>
      </c>
      <c r="E538">
        <v>8371.46968896</v>
      </c>
      <c r="F538">
        <v>1276.8</v>
      </c>
      <c r="G538">
        <v>-1.8794711873032399</v>
      </c>
      <c r="H538">
        <f>(Table2[[#This Row],[1Y Return vs Nifty]]-AVERAGE(Table2[1Y Return vs Nifty]))/_xlfn.STDEV.P(Table2[1Y Return vs Nifty])</f>
        <v>-0.5398745441497147</v>
      </c>
      <c r="I538">
        <v>-1.7138582889805301</v>
      </c>
      <c r="J538">
        <f>(Table2[[#This Row],[1M Return vs Nifty]]-AVERAGE(Table2[1M Return vs Nifty]))/_xlfn.STDEV.P(Table2[1M Return vs Nifty])</f>
        <v>-0.15569976736246416</v>
      </c>
      <c r="K538">
        <v>-5.0187448955803502</v>
      </c>
      <c r="L538">
        <f>(Table2[[#This Row],[6M Return vs Nifty]]-AVERAGE(Table2[6M Return vs Nifty]))/_xlfn.STDEV.P(Table2[6M Return vs Nifty])</f>
        <v>-0.39484473830223699</v>
      </c>
      <c r="M538">
        <v>-1.08912963805992</v>
      </c>
      <c r="N538">
        <f>(Table2[[#This Row],[1W Return vs Nifty]]-AVERAGE(Table2[1W Return vs Nifty]))/_xlfn.STDEV.P(Table2[1W Return vs Nifty])</f>
        <v>-0.15935173919646917</v>
      </c>
      <c r="O538">
        <v>1309.29</v>
      </c>
      <c r="P538">
        <v>1287.48492755336</v>
      </c>
      <c r="Q538">
        <v>1195.32083792289</v>
      </c>
      <c r="R538">
        <v>36.406522099925802</v>
      </c>
      <c r="S538" s="1">
        <f>(Table2[[#This Row],[Close Price]]-Table2[[#This Row],[20D EMA]])/Table2[[#This Row],[20D EMA]]</f>
        <v>-2.4814976055724865E-2</v>
      </c>
      <c r="T538" s="1">
        <f>(Table2[[#This Row],[Close Price]]-Table2[[#This Row],[50D EMA]])/Table2[[#This Row],[50D EMA]]</f>
        <v>-8.2990700121552876E-3</v>
      </c>
      <c r="U538" s="1">
        <f>(Table2[[#This Row],[Close Price]]-Table2[[#This Row],[200D EMA]])/Table2[[#This Row],[200D EMA]]</f>
        <v>6.8165098015605927E-2</v>
      </c>
      <c r="V538">
        <v>0.94694067778270097</v>
      </c>
      <c r="W538">
        <v>1293.95</v>
      </c>
      <c r="X538">
        <v>1347</v>
      </c>
      <c r="Y538">
        <v>1266</v>
      </c>
      <c r="Z538">
        <v>1332</v>
      </c>
      <c r="AA538">
        <v>1266</v>
      </c>
      <c r="AB538">
        <v>1366</v>
      </c>
      <c r="AC538" s="1">
        <f>(Table2[[#This Row],[Close Price]]/Table2[[#This Row],[Day Low]])-1</f>
        <v>-1.3253989721395798E-2</v>
      </c>
      <c r="AD538" s="1">
        <f>(Table2[[#This Row],[Day High]]/Table2[[#This Row],[Close Price]])-1</f>
        <v>5.4981203007518742E-2</v>
      </c>
      <c r="AE538" s="1">
        <f>(Table2[[#This Row],[Close Price]]/Table2[[#This Row],[Current Week Low]])-1</f>
        <v>8.5308056872037685E-3</v>
      </c>
      <c r="AF538" s="1">
        <f>(Table2[[#This Row],[Current Week High]]/Table2[[#This Row],[Close Price]])-1</f>
        <v>4.3233082706766846E-2</v>
      </c>
      <c r="AG538" s="1">
        <f>(Table2[[#This Row],[Close Price]]/Table2[[#This Row],[Current Month Low]])-1</f>
        <v>8.5308056872037685E-3</v>
      </c>
      <c r="AH538" s="1">
        <f>(Table2[[#This Row],[Current Month High]]/Table2[[#This Row],[Close Price]])-1</f>
        <v>6.9862155388471292E-2</v>
      </c>
      <c r="AI538">
        <v>26.1979246146803</v>
      </c>
      <c r="AJ538">
        <v>34.15907462381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-0.04</v>
      </c>
      <c r="AM538" t="s">
        <v>3110</v>
      </c>
      <c r="AN538">
        <v>-3.02</v>
      </c>
      <c r="AO538" t="s">
        <v>3110</v>
      </c>
      <c r="AQ538">
        <f>(Table2[[#This Row],[Sharpe Ratio]]-AVERAGE(Table2[Sharpe Ratio]))/_xlfn.STDEV.P(Table2[Sharpe Ratio])</f>
        <v>-0.71951127739723697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-1.9692820664081221</v>
      </c>
      <c r="AS538">
        <f>_xlfn.RANK.AVG(Table2[[#This Row],[1Y Return vs Nifty Z-Score]],Table2[1Y Return vs Nifty Z-Score])</f>
        <v>503</v>
      </c>
      <c r="AT538">
        <f>_xlfn.RANK.AVG(Table2[[#This Row],[6M Return vs Nifty Z-Score]],Table2[6M Return vs Nifty Z-Score])</f>
        <v>440</v>
      </c>
      <c r="AU538">
        <f>_xlfn.RANK.AVG(Table2[[#This Row],[Sharpe Ratio Z-Score]],Table2[Sharpe Ratio Z-Score])</f>
        <v>542.5</v>
      </c>
      <c r="AV538">
        <f>(Table2[[#This Row],[Rank 1Y]]+Table2[[#This Row],[Rank 6M]]+Table2[[#This Row],[Rank Sharpe]])/3</f>
        <v>495.16666666666669</v>
      </c>
    </row>
    <row r="539" spans="1:48" x14ac:dyDescent="0.3">
      <c r="A539" t="s">
        <v>445</v>
      </c>
      <c r="B539" t="s">
        <v>446</v>
      </c>
      <c r="C539" t="s">
        <v>3067</v>
      </c>
      <c r="D539" t="s">
        <v>260</v>
      </c>
      <c r="E539">
        <v>50362.570755774999</v>
      </c>
      <c r="F539">
        <v>1904.75</v>
      </c>
      <c r="G539">
        <v>-0.43251907059508399</v>
      </c>
      <c r="H539">
        <f>(Table2[[#This Row],[1Y Return vs Nifty]]-AVERAGE(Table2[1Y Return vs Nifty]))/_xlfn.STDEV.P(Table2[1Y Return vs Nifty])</f>
        <v>-0.51803821613664003</v>
      </c>
      <c r="I539">
        <v>-6.5677558617455798</v>
      </c>
      <c r="J539">
        <f>(Table2[[#This Row],[1M Return vs Nifty]]-AVERAGE(Table2[1M Return vs Nifty]))/_xlfn.STDEV.P(Table2[1M Return vs Nifty])</f>
        <v>-0.61472139534379566</v>
      </c>
      <c r="K539">
        <v>-3.0237713088071598</v>
      </c>
      <c r="L539">
        <f>(Table2[[#This Row],[6M Return vs Nifty]]-AVERAGE(Table2[6M Return vs Nifty]))/_xlfn.STDEV.P(Table2[6M Return vs Nifty])</f>
        <v>-0.32809826047584367</v>
      </c>
      <c r="M539">
        <v>-3.7393149112683899</v>
      </c>
      <c r="N539">
        <f>(Table2[[#This Row],[1W Return vs Nifty]]-AVERAGE(Table2[1W Return vs Nifty]))/_xlfn.STDEV.P(Table2[1W Return vs Nifty])</f>
        <v>-0.66161098690923426</v>
      </c>
      <c r="O539">
        <v>1986.97</v>
      </c>
      <c r="P539">
        <v>1997.4448534697101</v>
      </c>
      <c r="Q539">
        <v>1852.4122704864301</v>
      </c>
      <c r="R539">
        <v>25.534716416375598</v>
      </c>
      <c r="S539" s="1">
        <f>(Table2[[#This Row],[Close Price]]-Table2[[#This Row],[20D EMA]])/Table2[[#This Row],[20D EMA]]</f>
        <v>-4.1379588015923757E-2</v>
      </c>
      <c r="T539" s="1">
        <f>(Table2[[#This Row],[Close Price]]-Table2[[#This Row],[50D EMA]])/Table2[[#This Row],[50D EMA]]</f>
        <v>-4.6406714712895453E-2</v>
      </c>
      <c r="U539" s="1">
        <f>(Table2[[#This Row],[Close Price]]-Table2[[#This Row],[200D EMA]])/Table2[[#This Row],[200D EMA]]</f>
        <v>2.8253823593938084E-2</v>
      </c>
      <c r="V539">
        <v>1.2081416585426299</v>
      </c>
      <c r="W539">
        <v>1888</v>
      </c>
      <c r="X539">
        <v>1919.25</v>
      </c>
      <c r="Y539">
        <v>1901</v>
      </c>
      <c r="Z539">
        <v>1945.45</v>
      </c>
      <c r="AA539">
        <v>1901</v>
      </c>
      <c r="AB539">
        <v>2042.95</v>
      </c>
      <c r="AC539" s="1">
        <f>(Table2[[#This Row],[Close Price]]/Table2[[#This Row],[Day Low]])-1</f>
        <v>8.8718220338983578E-3</v>
      </c>
      <c r="AD539" s="1">
        <f>(Table2[[#This Row],[Day High]]/Table2[[#This Row],[Close Price]])-1</f>
        <v>7.6125475784223351E-3</v>
      </c>
      <c r="AE539" s="1">
        <f>(Table2[[#This Row],[Close Price]]/Table2[[#This Row],[Current Week Low]])-1</f>
        <v>1.9726459758022674E-3</v>
      </c>
      <c r="AF539" s="1">
        <f>(Table2[[#This Row],[Current Week High]]/Table2[[#This Row],[Close Price]])-1</f>
        <v>2.1367633547709763E-2</v>
      </c>
      <c r="AG539" s="1">
        <f>(Table2[[#This Row],[Close Price]]/Table2[[#This Row],[Current Month Low]])-1</f>
        <v>1.9726459758022674E-3</v>
      </c>
      <c r="AH539" s="1">
        <f>(Table2[[#This Row],[Current Month High]]/Table2[[#This Row],[Close Price]])-1</f>
        <v>7.2555453471584208E-2</v>
      </c>
      <c r="AI539">
        <v>13.5450809010977</v>
      </c>
      <c r="AJ539">
        <v>28.814127266025501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-0.06</v>
      </c>
      <c r="AM539" t="s">
        <v>3110</v>
      </c>
      <c r="AN539">
        <v>-6.49</v>
      </c>
      <c r="AO539" t="s">
        <v>3110</v>
      </c>
      <c r="AP539">
        <v>-5.8983889915920004E-3</v>
      </c>
      <c r="AQ539">
        <f>(Table2[[#This Row],[Sharpe Ratio]]-AVERAGE(Table2[Sharpe Ratio]))/_xlfn.STDEV.P(Table2[Sharpe Ratio])</f>
        <v>-0.78672132591456989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491</v>
      </c>
      <c r="AT539">
        <f>_xlfn.RANK.AVG(Table2[[#This Row],[6M Return vs Nifty Z-Score]],Table2[6M Return vs Nifty Z-Score])</f>
        <v>421</v>
      </c>
      <c r="AU539">
        <f>_xlfn.RANK.AVG(Table2[[#This Row],[Sharpe Ratio Z-Score]],Table2[Sharpe Ratio Z-Score])</f>
        <v>585</v>
      </c>
      <c r="AV539">
        <f>(Table2[[#This Row],[Rank 1Y]]+Table2[[#This Row],[Rank 6M]]+Table2[[#This Row],[Rank Sharpe]])/3</f>
        <v>499</v>
      </c>
    </row>
    <row r="540" spans="1:48" x14ac:dyDescent="0.3">
      <c r="A540" t="s">
        <v>177</v>
      </c>
      <c r="B540" t="s">
        <v>178</v>
      </c>
      <c r="C540" t="s">
        <v>3064</v>
      </c>
      <c r="D540" t="s">
        <v>21</v>
      </c>
      <c r="E540">
        <v>147055.56531792</v>
      </c>
      <c r="F540">
        <v>1503.4</v>
      </c>
      <c r="G540">
        <v>-1.3163720912266901</v>
      </c>
      <c r="H540">
        <f>(Table2[[#This Row],[1Y Return vs Nifty]]-AVERAGE(Table2[1Y Return vs Nifty]))/_xlfn.STDEV.P(Table2[1Y Return vs Nifty])</f>
        <v>-0.53137667029210078</v>
      </c>
      <c r="I540">
        <v>0.50445012303514503</v>
      </c>
      <c r="J540">
        <f>(Table2[[#This Row],[1M Return vs Nifty]]-AVERAGE(Table2[1M Return vs Nifty]))/_xlfn.STDEV.P(Table2[1M Return vs Nifty])</f>
        <v>5.4080419257350486E-2</v>
      </c>
      <c r="K540">
        <v>0.53558388440021598</v>
      </c>
      <c r="L540">
        <f>(Table2[[#This Row],[6M Return vs Nifty]]-AVERAGE(Table2[6M Return vs Nifty]))/_xlfn.STDEV.P(Table2[6M Return vs Nifty])</f>
        <v>-0.20901176025608717</v>
      </c>
      <c r="M540">
        <v>1.8269937627895501</v>
      </c>
      <c r="N540">
        <f>(Table2[[#This Row],[1W Return vs Nifty]]-AVERAGE(Table2[1W Return vs Nifty]))/_xlfn.STDEV.P(Table2[1W Return vs Nifty])</f>
        <v>0.39330771459902109</v>
      </c>
      <c r="O540">
        <v>1496.47</v>
      </c>
      <c r="P540">
        <v>1448.73864801491</v>
      </c>
      <c r="Q540">
        <v>1325.10427168979</v>
      </c>
      <c r="R540">
        <v>51.236841537729099</v>
      </c>
      <c r="S540" s="1">
        <f>(Table2[[#This Row],[Close Price]]-Table2[[#This Row],[20D EMA]])/Table2[[#This Row],[20D EMA]]</f>
        <v>4.6308980467366957E-3</v>
      </c>
      <c r="T540" s="1">
        <f>(Table2[[#This Row],[Close Price]]-Table2[[#This Row],[50D EMA]])/Table2[[#This Row],[50D EMA]]</f>
        <v>3.7730305642075676E-2</v>
      </c>
      <c r="U540" s="1">
        <f>(Table2[[#This Row],[Close Price]]-Table2[[#This Row],[200D EMA]])/Table2[[#This Row],[200D EMA]]</f>
        <v>0.13455222514892737</v>
      </c>
      <c r="V540">
        <v>0.93080747069355496</v>
      </c>
      <c r="W540">
        <v>1505</v>
      </c>
      <c r="X540">
        <v>1529.45</v>
      </c>
      <c r="Y540">
        <v>1489.4</v>
      </c>
      <c r="Z540">
        <v>1524.5</v>
      </c>
      <c r="AA540">
        <v>1426.75</v>
      </c>
      <c r="AB540">
        <v>1569</v>
      </c>
      <c r="AC540" s="1">
        <f>(Table2[[#This Row],[Close Price]]/Table2[[#This Row],[Day Low]])-1</f>
        <v>-1.0631229235880113E-3</v>
      </c>
      <c r="AD540" s="1">
        <f>(Table2[[#This Row],[Day High]]/Table2[[#This Row],[Close Price]])-1</f>
        <v>1.732739124650795E-2</v>
      </c>
      <c r="AE540" s="1">
        <f>(Table2[[#This Row],[Close Price]]/Table2[[#This Row],[Current Week Low]])-1</f>
        <v>9.3997582919296274E-3</v>
      </c>
      <c r="AF540" s="1">
        <f>(Table2[[#This Row],[Current Week High]]/Table2[[#This Row],[Close Price]])-1</f>
        <v>1.403485433018492E-2</v>
      </c>
      <c r="AG540" s="1">
        <f>(Table2[[#This Row],[Close Price]]/Table2[[#This Row],[Current Month Low]])-1</f>
        <v>5.3723497459260638E-2</v>
      </c>
      <c r="AH540" s="1">
        <f>(Table2[[#This Row],[Current Month High]]/Table2[[#This Row],[Close Price]])-1</f>
        <v>4.3634428628442024E-2</v>
      </c>
      <c r="AI540">
        <v>3.73553719008263</v>
      </c>
      <c r="AJ540">
        <v>37.731639575649901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-0.02</v>
      </c>
      <c r="AM540" t="s">
        <v>3110</v>
      </c>
      <c r="AN540">
        <v>-2.4500000000000002</v>
      </c>
      <c r="AO540" t="s">
        <v>3110</v>
      </c>
      <c r="AP540">
        <v>-2.8141829979989E-2</v>
      </c>
      <c r="AQ540">
        <f>(Table2[[#This Row],[Sharpe Ratio]]-AVERAGE(Table2[Sharpe Ratio]))/_xlfn.STDEV.P(Table2[Sharpe Ratio])</f>
        <v>-1.0401774391267802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-1.3331777358185966</v>
      </c>
      <c r="AS540">
        <f>_xlfn.RANK.AVG(Table2[[#This Row],[1Y Return vs Nifty Z-Score]],Table2[1Y Return vs Nifty Z-Score])</f>
        <v>500</v>
      </c>
      <c r="AT540">
        <f>_xlfn.RANK.AVG(Table2[[#This Row],[6M Return vs Nifty Z-Score]],Table2[6M Return vs Nifty Z-Score])</f>
        <v>378</v>
      </c>
      <c r="AU540">
        <f>_xlfn.RANK.AVG(Table2[[#This Row],[Sharpe Ratio Z-Score]],Table2[Sharpe Ratio Z-Score])</f>
        <v>620</v>
      </c>
      <c r="AV540">
        <f>(Table2[[#This Row],[Rank 1Y]]+Table2[[#This Row],[Rank 6M]]+Table2[[#This Row],[Rank Sharpe]])/3</f>
        <v>499.33333333333331</v>
      </c>
    </row>
    <row r="541" spans="1:48" x14ac:dyDescent="0.3">
      <c r="A541" t="s">
        <v>331</v>
      </c>
      <c r="B541" t="s">
        <v>332</v>
      </c>
      <c r="C541" t="s">
        <v>3079</v>
      </c>
      <c r="D541" t="s">
        <v>166</v>
      </c>
      <c r="E541">
        <v>74730.180506624994</v>
      </c>
      <c r="F541">
        <v>2521.0500000000002</v>
      </c>
      <c r="G541">
        <v>-13.2583812337443</v>
      </c>
      <c r="H541">
        <f>(Table2[[#This Row],[1Y Return vs Nifty]]-AVERAGE(Table2[1Y Return vs Nifty]))/_xlfn.STDEV.P(Table2[1Y Return vs Nifty])</f>
        <v>-0.71159661382721096</v>
      </c>
      <c r="I541">
        <v>7.7433014818564798</v>
      </c>
      <c r="J541">
        <f>(Table2[[#This Row],[1M Return vs Nifty]]-AVERAGE(Table2[1M Return vs Nifty]))/_xlfn.STDEV.P(Table2[1M Return vs Nifty])</f>
        <v>0.7386414932456089</v>
      </c>
      <c r="K541">
        <v>-4.1246347085166803</v>
      </c>
      <c r="L541">
        <f>(Table2[[#This Row],[6M Return vs Nifty]]-AVERAGE(Table2[6M Return vs Nifty]))/_xlfn.STDEV.P(Table2[6M Return vs Nifty])</f>
        <v>-0.364930204009216</v>
      </c>
      <c r="M541">
        <v>1.65207577482209</v>
      </c>
      <c r="N541">
        <f>(Table2[[#This Row],[1W Return vs Nifty]]-AVERAGE(Table2[1W Return vs Nifty]))/_xlfn.STDEV.P(Table2[1W Return vs Nifty])</f>
        <v>0.36015751263536527</v>
      </c>
      <c r="O541">
        <v>2499.9899999999998</v>
      </c>
      <c r="P541">
        <v>2448.2444614325</v>
      </c>
      <c r="Q541">
        <v>2405.3071314194799</v>
      </c>
      <c r="R541">
        <v>50.485240728591897</v>
      </c>
      <c r="S541" s="1">
        <f>(Table2[[#This Row],[Close Price]]-Table2[[#This Row],[20D EMA]])/Table2[[#This Row],[20D EMA]]</f>
        <v>8.4240336961349457E-3</v>
      </c>
      <c r="T541" s="1">
        <f>(Table2[[#This Row],[Close Price]]-Table2[[#This Row],[50D EMA]])/Table2[[#This Row],[50D EMA]]</f>
        <v>2.9737854905592529E-2</v>
      </c>
      <c r="U541" s="1">
        <f>(Table2[[#This Row],[Close Price]]-Table2[[#This Row],[200D EMA]])/Table2[[#This Row],[200D EMA]]</f>
        <v>4.8119787726324664E-2</v>
      </c>
      <c r="V541">
        <v>1.19016608888845</v>
      </c>
      <c r="W541">
        <v>2445.0500000000002</v>
      </c>
      <c r="X541">
        <v>2525.0500000000002</v>
      </c>
      <c r="Y541">
        <v>2512.1999999999998</v>
      </c>
      <c r="Z541">
        <v>2592.1999999999998</v>
      </c>
      <c r="AA541">
        <v>2418</v>
      </c>
      <c r="AB541">
        <v>2653.55</v>
      </c>
      <c r="AC541" s="1">
        <f>(Table2[[#This Row],[Close Price]]/Table2[[#This Row],[Day Low]])-1</f>
        <v>3.108320893233274E-2</v>
      </c>
      <c r="AD541" s="1">
        <f>(Table2[[#This Row],[Day High]]/Table2[[#This Row],[Close Price]])-1</f>
        <v>1.5866404870985562E-3</v>
      </c>
      <c r="AE541" s="1">
        <f>(Table2[[#This Row],[Close Price]]/Table2[[#This Row],[Current Week Low]])-1</f>
        <v>3.5228086935754632E-3</v>
      </c>
      <c r="AF541" s="1">
        <f>(Table2[[#This Row],[Current Week High]]/Table2[[#This Row],[Close Price]])-1</f>
        <v>2.8222367664266779E-2</v>
      </c>
      <c r="AG541" s="1">
        <f>(Table2[[#This Row],[Close Price]]/Table2[[#This Row],[Current Month Low]])-1</f>
        <v>4.2617866004962757E-2</v>
      </c>
      <c r="AH541" s="1">
        <f>(Table2[[#This Row],[Current Month High]]/Table2[[#This Row],[Close Price]])-1</f>
        <v>5.2557466135142006E-2</v>
      </c>
      <c r="AI541">
        <v>4.8841736422036099</v>
      </c>
      <c r="AJ541">
        <v>23.352143114419398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0.1</v>
      </c>
      <c r="AM541" t="s">
        <v>3111</v>
      </c>
      <c r="AN541">
        <v>2.64</v>
      </c>
      <c r="AO541" t="s">
        <v>3111</v>
      </c>
      <c r="AP541">
        <v>1.2846656712547999E-2</v>
      </c>
      <c r="AQ541">
        <f>(Table2[[#This Row],[Sharpe Ratio]]-AVERAGE(Table2[Sharpe Ratio]))/_xlfn.STDEV.P(Table2[Sharpe Ratio])</f>
        <v>-0.5731281849686668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-0.55085599692411935</v>
      </c>
      <c r="AS541">
        <f>_xlfn.RANK.AVG(Table2[[#This Row],[1Y Return vs Nifty Z-Score]],Table2[1Y Return vs Nifty Z-Score])</f>
        <v>585</v>
      </c>
      <c r="AT541">
        <f>_xlfn.RANK.AVG(Table2[[#This Row],[6M Return vs Nifty Z-Score]],Table2[6M Return vs Nifty Z-Score])</f>
        <v>432</v>
      </c>
      <c r="AU541">
        <f>_xlfn.RANK.AVG(Table2[[#This Row],[Sharpe Ratio Z-Score]],Table2[Sharpe Ratio Z-Score])</f>
        <v>484</v>
      </c>
      <c r="AV541">
        <f>(Table2[[#This Row],[Rank 1Y]]+Table2[[#This Row],[Rank 6M]]+Table2[[#This Row],[Rank Sharpe]])/3</f>
        <v>500.33333333333331</v>
      </c>
    </row>
    <row r="542" spans="1:48" x14ac:dyDescent="0.3">
      <c r="A542" t="s">
        <v>1770</v>
      </c>
      <c r="B542" t="s">
        <v>1771</v>
      </c>
      <c r="C542" t="s">
        <v>3068</v>
      </c>
      <c r="D542" t="s">
        <v>46</v>
      </c>
      <c r="E542">
        <v>4274.5575387150002</v>
      </c>
      <c r="F542">
        <v>52.95</v>
      </c>
      <c r="G542">
        <v>-15.3469243396829</v>
      </c>
      <c r="H542">
        <f>(Table2[[#This Row],[1Y Return vs Nifty]]-AVERAGE(Table2[1Y Return vs Nifty]))/_xlfn.STDEV.P(Table2[1Y Return vs Nifty])</f>
        <v>-0.74311535712500298</v>
      </c>
      <c r="I542">
        <v>-9.2872318913975498</v>
      </c>
      <c r="J542">
        <f>(Table2[[#This Row],[1M Return vs Nifty]]-AVERAGE(Table2[1M Return vs Nifty]))/_xlfn.STDEV.P(Table2[1M Return vs Nifty])</f>
        <v>-0.87189581974681318</v>
      </c>
      <c r="K542">
        <v>-34.880595383180498</v>
      </c>
      <c r="L542">
        <f>(Table2[[#This Row],[6M Return vs Nifty]]-AVERAGE(Table2[6M Return vs Nifty]))/_xlfn.STDEV.P(Table2[6M Return vs Nifty])</f>
        <v>-1.3939423477345367</v>
      </c>
      <c r="M542">
        <v>-1.9627020301001601</v>
      </c>
      <c r="N542">
        <f>(Table2[[#This Row],[1W Return vs Nifty]]-AVERAGE(Table2[1W Return vs Nifty]))/_xlfn.STDEV.P(Table2[1W Return vs Nifty])</f>
        <v>-0.32490990484033122</v>
      </c>
      <c r="O542">
        <v>57.4</v>
      </c>
      <c r="P542">
        <v>60.270298388056098</v>
      </c>
      <c r="Q542">
        <v>57.849818670761302</v>
      </c>
      <c r="R542">
        <v>31.500123564542001</v>
      </c>
      <c r="S542" s="1">
        <f>(Table2[[#This Row],[Close Price]]-Table2[[#This Row],[20D EMA]])/Table2[[#This Row],[20D EMA]]</f>
        <v>-7.7526132404181117E-2</v>
      </c>
      <c r="T542" s="1">
        <f>(Table2[[#This Row],[Close Price]]-Table2[[#This Row],[50D EMA]])/Table2[[#This Row],[50D EMA]]</f>
        <v>-0.12145780896792067</v>
      </c>
      <c r="U542" s="1">
        <f>(Table2[[#This Row],[Close Price]]-Table2[[#This Row],[200D EMA]])/Table2[[#This Row],[200D EMA]]</f>
        <v>-8.4698946052838467E-2</v>
      </c>
      <c r="V542">
        <v>0.66089717046596097</v>
      </c>
      <c r="W542">
        <v>50.96</v>
      </c>
      <c r="X542">
        <v>53.64</v>
      </c>
      <c r="Y542">
        <v>52.78</v>
      </c>
      <c r="Z542">
        <v>56.13</v>
      </c>
      <c r="AA542">
        <v>52.78</v>
      </c>
      <c r="AB542">
        <v>59.98</v>
      </c>
      <c r="AC542" s="1">
        <f>(Table2[[#This Row],[Close Price]]/Table2[[#This Row],[Day Low]])-1</f>
        <v>3.9050235478806927E-2</v>
      </c>
      <c r="AD542" s="1">
        <f>(Table2[[#This Row],[Day High]]/Table2[[#This Row],[Close Price]])-1</f>
        <v>1.3031161473087804E-2</v>
      </c>
      <c r="AE542" s="1">
        <f>(Table2[[#This Row],[Close Price]]/Table2[[#This Row],[Current Week Low]])-1</f>
        <v>3.2209170140204968E-3</v>
      </c>
      <c r="AF542" s="1">
        <f>(Table2[[#This Row],[Current Week High]]/Table2[[#This Row],[Close Price]])-1</f>
        <v>6.005665722379594E-2</v>
      </c>
      <c r="AG542" s="1">
        <f>(Table2[[#This Row],[Close Price]]/Table2[[#This Row],[Current Month Low]])-1</f>
        <v>3.2209170140204968E-3</v>
      </c>
      <c r="AH542" s="1">
        <f>(Table2[[#This Row],[Current Month High]]/Table2[[#This Row],[Close Price]])-1</f>
        <v>0.13276676109537289</v>
      </c>
      <c r="AI542">
        <v>42.393655371304902</v>
      </c>
      <c r="AJ542">
        <v>31.938168846611099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-0.17</v>
      </c>
      <c r="AM542" t="s">
        <v>3110</v>
      </c>
      <c r="AN542">
        <v>-12.36</v>
      </c>
      <c r="AO542" t="s">
        <v>3110</v>
      </c>
      <c r="AP542">
        <v>0.116204893228807</v>
      </c>
      <c r="AQ542">
        <f>(Table2[[#This Row],[Sharpe Ratio]]-AVERAGE(Table2[Sharpe Ratio]))/_xlfn.STDEV.P(Table2[Sharpe Ratio])</f>
        <v>0.60460222596660806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598</v>
      </c>
      <c r="AT542">
        <f>_xlfn.RANK.AVG(Table2[[#This Row],[6M Return vs Nifty Z-Score]],Table2[6M Return vs Nifty Z-Score])</f>
        <v>709</v>
      </c>
      <c r="AU542">
        <f>_xlfn.RANK.AVG(Table2[[#This Row],[Sharpe Ratio Z-Score]],Table2[Sharpe Ratio Z-Score])</f>
        <v>196</v>
      </c>
      <c r="AV542">
        <f>(Table2[[#This Row],[Rank 1Y]]+Table2[[#This Row],[Rank 6M]]+Table2[[#This Row],[Rank Sharpe]])/3</f>
        <v>501</v>
      </c>
    </row>
    <row r="543" spans="1:48" x14ac:dyDescent="0.3">
      <c r="A543" t="s">
        <v>730</v>
      </c>
      <c r="B543" t="s">
        <v>731</v>
      </c>
      <c r="C543" t="s">
        <v>3077</v>
      </c>
      <c r="D543" t="s">
        <v>732</v>
      </c>
      <c r="E543">
        <v>22468.160963999999</v>
      </c>
      <c r="F543">
        <v>1410.8</v>
      </c>
      <c r="G543">
        <v>-28.2974038727824</v>
      </c>
      <c r="H543">
        <f>(Table2[[#This Row],[1Y Return vs Nifty]]-AVERAGE(Table2[1Y Return vs Nifty]))/_xlfn.STDEV.P(Table2[1Y Return vs Nifty])</f>
        <v>-0.93855438772314514</v>
      </c>
      <c r="I543">
        <v>2.1292812057482902</v>
      </c>
      <c r="J543">
        <f>(Table2[[#This Row],[1M Return vs Nifty]]-AVERAGE(Table2[1M Return vs Nifty]))/_xlfn.STDEV.P(Table2[1M Return vs Nifty])</f>
        <v>0.20773685670804637</v>
      </c>
      <c r="K543">
        <v>3.12879860890102</v>
      </c>
      <c r="L543">
        <f>(Table2[[#This Row],[6M Return vs Nifty]]-AVERAGE(Table2[6M Return vs Nifty]))/_xlfn.STDEV.P(Table2[6M Return vs Nifty])</f>
        <v>-0.12224973480594874</v>
      </c>
      <c r="M543">
        <v>-0.24055586569346199</v>
      </c>
      <c r="N543">
        <f>(Table2[[#This Row],[1W Return vs Nifty]]-AVERAGE(Table2[1W Return vs Nifty]))/_xlfn.STDEV.P(Table2[1W Return vs Nifty])</f>
        <v>1.4687245070260841E-3</v>
      </c>
      <c r="O543">
        <v>1432.32</v>
      </c>
      <c r="P543">
        <v>1392.8638665912399</v>
      </c>
      <c r="Q543">
        <v>1315.4365079373499</v>
      </c>
      <c r="R543">
        <v>42.5343034838858</v>
      </c>
      <c r="S543" s="1">
        <f>(Table2[[#This Row],[Close Price]]-Table2[[#This Row],[20D EMA]])/Table2[[#This Row],[20D EMA]]</f>
        <v>-1.5024575513851642E-2</v>
      </c>
      <c r="T543" s="1">
        <f>(Table2[[#This Row],[Close Price]]-Table2[[#This Row],[50D EMA]])/Table2[[#This Row],[50D EMA]]</f>
        <v>1.2877161823901138E-2</v>
      </c>
      <c r="U543" s="1">
        <f>(Table2[[#This Row],[Close Price]]-Table2[[#This Row],[200D EMA]])/Table2[[#This Row],[200D EMA]]</f>
        <v>7.2495701227103165E-2</v>
      </c>
      <c r="V543">
        <v>0.44668155471554799</v>
      </c>
      <c r="W543">
        <v>1373.65</v>
      </c>
      <c r="X543">
        <v>1412.65</v>
      </c>
      <c r="Y543">
        <v>1372.4</v>
      </c>
      <c r="Z543">
        <v>1462.3</v>
      </c>
      <c r="AA543">
        <v>1372.4</v>
      </c>
      <c r="AB543">
        <v>1499.15</v>
      </c>
      <c r="AC543" s="1">
        <f>(Table2[[#This Row],[Close Price]]/Table2[[#This Row],[Day Low]])-1</f>
        <v>2.7044734830560913E-2</v>
      </c>
      <c r="AD543" s="1">
        <f>(Table2[[#This Row],[Day High]]/Table2[[#This Row],[Close Price]])-1</f>
        <v>1.3113127303658878E-3</v>
      </c>
      <c r="AE543" s="1">
        <f>(Table2[[#This Row],[Close Price]]/Table2[[#This Row],[Current Week Low]])-1</f>
        <v>2.7980180705333701E-2</v>
      </c>
      <c r="AF543" s="1">
        <f>(Table2[[#This Row],[Current Week High]]/Table2[[#This Row],[Close Price]])-1</f>
        <v>3.6504111142614093E-2</v>
      </c>
      <c r="AG543" s="1">
        <f>(Table2[[#This Row],[Close Price]]/Table2[[#This Row],[Current Month Low]])-1</f>
        <v>2.7980180705333701E-2</v>
      </c>
      <c r="AH543" s="1">
        <f>(Table2[[#This Row],[Current Month High]]/Table2[[#This Row],[Close Price]])-1</f>
        <v>6.26240430961158E-2</v>
      </c>
      <c r="AI543">
        <v>9.2258748674443201</v>
      </c>
      <c r="AJ543">
        <v>27.392263700634899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0.08</v>
      </c>
      <c r="AM543" t="s">
        <v>3111</v>
      </c>
      <c r="AN543">
        <v>-1.91</v>
      </c>
      <c r="AO543" t="s">
        <v>3110</v>
      </c>
      <c r="AP543">
        <v>3.5824850165410002E-3</v>
      </c>
      <c r="AQ543">
        <f>(Table2[[#This Row],[Sharpe Ratio]]-AVERAGE(Table2[Sharpe Ratio]))/_xlfn.STDEV.P(Table2[Sharpe Ratio])</f>
        <v>-0.67869013248503063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-1.530288673799052</v>
      </c>
      <c r="AS543">
        <f>_xlfn.RANK.AVG(Table2[[#This Row],[1Y Return vs Nifty Z-Score]],Table2[1Y Return vs Nifty Z-Score])</f>
        <v>646</v>
      </c>
      <c r="AT543">
        <f>_xlfn.RANK.AVG(Table2[[#This Row],[6M Return vs Nifty Z-Score]],Table2[6M Return vs Nifty Z-Score])</f>
        <v>346</v>
      </c>
      <c r="AU543">
        <f>_xlfn.RANK.AVG(Table2[[#This Row],[Sharpe Ratio Z-Score]],Table2[Sharpe Ratio Z-Score])</f>
        <v>514</v>
      </c>
      <c r="AV543">
        <f>(Table2[[#This Row],[Rank 1Y]]+Table2[[#This Row],[Rank 6M]]+Table2[[#This Row],[Rank Sharpe]])/3</f>
        <v>502</v>
      </c>
    </row>
    <row r="544" spans="1:48" x14ac:dyDescent="0.3">
      <c r="A544" t="s">
        <v>1126</v>
      </c>
      <c r="B544" t="s">
        <v>1127</v>
      </c>
      <c r="C544" t="s">
        <v>3065</v>
      </c>
      <c r="D544" t="s">
        <v>556</v>
      </c>
      <c r="E544">
        <v>10690.278925625</v>
      </c>
      <c r="F544">
        <v>802.85</v>
      </c>
      <c r="G544">
        <v>-13.967164713067101</v>
      </c>
      <c r="H544">
        <f>(Table2[[#This Row],[1Y Return vs Nifty]]-AVERAGE(Table2[1Y Return vs Nifty]))/_xlfn.STDEV.P(Table2[1Y Return vs Nifty])</f>
        <v>-0.7222930483297928</v>
      </c>
      <c r="I544">
        <v>-4.7771948855402302</v>
      </c>
      <c r="J544">
        <f>(Table2[[#This Row],[1M Return vs Nifty]]-AVERAGE(Table2[1M Return vs Nifty]))/_xlfn.STDEV.P(Table2[1M Return vs Nifty])</f>
        <v>-0.44539227333897796</v>
      </c>
      <c r="K544">
        <v>-11.969364209075399</v>
      </c>
      <c r="L544">
        <f>(Table2[[#This Row],[6M Return vs Nifty]]-AVERAGE(Table2[6M Return vs Nifty]))/_xlfn.STDEV.P(Table2[6M Return vs Nifty])</f>
        <v>-0.6273938612398946</v>
      </c>
      <c r="M544">
        <v>2.0967204595548901</v>
      </c>
      <c r="N544">
        <f>(Table2[[#This Row],[1W Return vs Nifty]]-AVERAGE(Table2[1W Return vs Nifty]))/_xlfn.STDEV.P(Table2[1W Return vs Nifty])</f>
        <v>0.4444259247766052</v>
      </c>
      <c r="O544">
        <v>824.59</v>
      </c>
      <c r="P544">
        <v>828.83353809178004</v>
      </c>
      <c r="Q544">
        <v>786.08816431142304</v>
      </c>
      <c r="R544">
        <v>42.228043389716802</v>
      </c>
      <c r="S544" s="1">
        <f>(Table2[[#This Row],[Close Price]]-Table2[[#This Row],[20D EMA]])/Table2[[#This Row],[20D EMA]]</f>
        <v>-2.6364617567518414E-2</v>
      </c>
      <c r="T544" s="1">
        <f>(Table2[[#This Row],[Close Price]]-Table2[[#This Row],[50D EMA]])/Table2[[#This Row],[50D EMA]]</f>
        <v>-3.1349525444640924E-2</v>
      </c>
      <c r="U544" s="1">
        <f>(Table2[[#This Row],[Close Price]]-Table2[[#This Row],[200D EMA]])/Table2[[#This Row],[200D EMA]]</f>
        <v>2.1323098921428967E-2</v>
      </c>
      <c r="V544">
        <v>0.64774427188031503</v>
      </c>
      <c r="W544">
        <v>793.05</v>
      </c>
      <c r="X544">
        <v>808.85</v>
      </c>
      <c r="Y544">
        <v>798</v>
      </c>
      <c r="Z544">
        <v>822.8</v>
      </c>
      <c r="AA544">
        <v>766.35</v>
      </c>
      <c r="AB544">
        <v>853.45</v>
      </c>
      <c r="AC544" s="1">
        <f>(Table2[[#This Row],[Close Price]]/Table2[[#This Row],[Day Low]])-1</f>
        <v>1.2357354517369634E-2</v>
      </c>
      <c r="AD544" s="1">
        <f>(Table2[[#This Row],[Day High]]/Table2[[#This Row],[Close Price]])-1</f>
        <v>7.4733760976521957E-3</v>
      </c>
      <c r="AE544" s="1">
        <f>(Table2[[#This Row],[Close Price]]/Table2[[#This Row],[Current Week Low]])-1</f>
        <v>6.0776942355889041E-3</v>
      </c>
      <c r="AF544" s="1">
        <f>(Table2[[#This Row],[Current Week High]]/Table2[[#This Row],[Close Price]])-1</f>
        <v>2.4848975524693229E-2</v>
      </c>
      <c r="AG544" s="1">
        <f>(Table2[[#This Row],[Close Price]]/Table2[[#This Row],[Current Month Low]])-1</f>
        <v>4.7628368239055252E-2</v>
      </c>
      <c r="AH544" s="1">
        <f>(Table2[[#This Row],[Current Month High]]/Table2[[#This Row],[Close Price]])-1</f>
        <v>6.3025471756866125E-2</v>
      </c>
      <c r="AI544">
        <v>14.641896846736699</v>
      </c>
      <c r="AJ544">
        <v>20.323529411764699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0.05</v>
      </c>
      <c r="AM544" t="s">
        <v>3111</v>
      </c>
      <c r="AN544">
        <v>-6.31</v>
      </c>
      <c r="AO544" t="s">
        <v>3110</v>
      </c>
      <c r="AP544">
        <v>4.2321026777939003E-2</v>
      </c>
      <c r="AQ544">
        <f>(Table2[[#This Row],[Sharpe Ratio]]-AVERAGE(Table2[Sharpe Ratio]))/_xlfn.STDEV.P(Table2[Sharpe Ratio])</f>
        <v>-0.23727820204339961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588</v>
      </c>
      <c r="AT544">
        <f>_xlfn.RANK.AVG(Table2[[#This Row],[6M Return vs Nifty Z-Score]],Table2[6M Return vs Nifty Z-Score])</f>
        <v>521</v>
      </c>
      <c r="AU544">
        <f>_xlfn.RANK.AVG(Table2[[#This Row],[Sharpe Ratio Z-Score]],Table2[Sharpe Ratio Z-Score])</f>
        <v>406</v>
      </c>
      <c r="AV544">
        <f>(Table2[[#This Row],[Rank 1Y]]+Table2[[#This Row],[Rank 6M]]+Table2[[#This Row],[Rank Sharpe]])/3</f>
        <v>505</v>
      </c>
    </row>
    <row r="545" spans="1:48" x14ac:dyDescent="0.3">
      <c r="A545" t="s">
        <v>145</v>
      </c>
      <c r="B545" t="s">
        <v>146</v>
      </c>
      <c r="C545" t="s">
        <v>3072</v>
      </c>
      <c r="D545" t="s">
        <v>133</v>
      </c>
      <c r="E545">
        <v>185854.817582408</v>
      </c>
      <c r="F545">
        <v>148.88</v>
      </c>
      <c r="G545">
        <v>3.3836121312743699</v>
      </c>
      <c r="H545">
        <f>(Table2[[#This Row],[1Y Return vs Nifty]]-AVERAGE(Table2[1Y Return vs Nifty]))/_xlfn.STDEV.P(Table2[1Y Return vs Nifty])</f>
        <v>-0.46044799479985621</v>
      </c>
      <c r="I545">
        <v>-9.1716422690924198</v>
      </c>
      <c r="J545">
        <f>(Table2[[#This Row],[1M Return vs Nifty]]-AVERAGE(Table2[1M Return vs Nifty]))/_xlfn.STDEV.P(Table2[1M Return vs Nifty])</f>
        <v>-0.86096478220165484</v>
      </c>
      <c r="K545">
        <v>-4.6324484955624499</v>
      </c>
      <c r="L545">
        <f>(Table2[[#This Row],[6M Return vs Nifty]]-AVERAGE(Table2[6M Return vs Nifty]))/_xlfn.STDEV.P(Table2[6M Return vs Nifty])</f>
        <v>-0.38192029445538128</v>
      </c>
      <c r="M545">
        <v>-2.2397383750814899</v>
      </c>
      <c r="N545">
        <f>(Table2[[#This Row],[1W Return vs Nifty]]-AVERAGE(Table2[1W Return vs Nifty]))/_xlfn.STDEV.P(Table2[1W Return vs Nifty])</f>
        <v>-0.37741342888676921</v>
      </c>
      <c r="O545">
        <v>157.83000000000001</v>
      </c>
      <c r="P545">
        <v>163.920952787087</v>
      </c>
      <c r="Q545">
        <v>152.66670207732599</v>
      </c>
      <c r="R545">
        <v>29.940747006274101</v>
      </c>
      <c r="S545" s="1">
        <f>(Table2[[#This Row],[Close Price]]-Table2[[#This Row],[20D EMA]])/Table2[[#This Row],[20D EMA]]</f>
        <v>-5.670658303237671E-2</v>
      </c>
      <c r="T545" s="1">
        <f>(Table2[[#This Row],[Close Price]]-Table2[[#This Row],[50D EMA]])/Table2[[#This Row],[50D EMA]]</f>
        <v>-9.1757353354475324E-2</v>
      </c>
      <c r="U545" s="1">
        <f>(Table2[[#This Row],[Close Price]]-Table2[[#This Row],[200D EMA]])/Table2[[#This Row],[200D EMA]]</f>
        <v>-2.4803719644169858E-2</v>
      </c>
      <c r="V545">
        <v>1.1803284007311601</v>
      </c>
      <c r="W545">
        <v>142.35</v>
      </c>
      <c r="X545">
        <v>149.9</v>
      </c>
      <c r="Y545">
        <v>148.5</v>
      </c>
      <c r="Z545">
        <v>153.4</v>
      </c>
      <c r="AA545">
        <v>148.5</v>
      </c>
      <c r="AB545">
        <v>168.95</v>
      </c>
      <c r="AC545" s="1">
        <f>(Table2[[#This Row],[Close Price]]/Table2[[#This Row],[Day Low]])-1</f>
        <v>4.5872848612574568E-2</v>
      </c>
      <c r="AD545" s="1">
        <f>(Table2[[#This Row],[Day High]]/Table2[[#This Row],[Close Price]])-1</f>
        <v>6.8511552928534059E-3</v>
      </c>
      <c r="AE545" s="1">
        <f>(Table2[[#This Row],[Close Price]]/Table2[[#This Row],[Current Week Low]])-1</f>
        <v>2.5589225589224274E-3</v>
      </c>
      <c r="AF545" s="1">
        <f>(Table2[[#This Row],[Current Week High]]/Table2[[#This Row],[Close Price]])-1</f>
        <v>3.0360021493820666E-2</v>
      </c>
      <c r="AG545" s="1">
        <f>(Table2[[#This Row],[Close Price]]/Table2[[#This Row],[Current Month Low]])-1</f>
        <v>2.5589225589224274E-3</v>
      </c>
      <c r="AH545" s="1">
        <f>(Table2[[#This Row],[Current Month High]]/Table2[[#This Row],[Close Price]])-1</f>
        <v>0.13480655561526067</v>
      </c>
      <c r="AI545">
        <v>21.399447586478999</v>
      </c>
      <c r="AJ545">
        <v>32.687609075043603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-0.06</v>
      </c>
      <c r="AM545" t="s">
        <v>3110</v>
      </c>
      <c r="AN545">
        <v>-8.41</v>
      </c>
      <c r="AO545" t="s">
        <v>3110</v>
      </c>
      <c r="AP545">
        <v>-2.8049461847742999E-2</v>
      </c>
      <c r="AQ545">
        <f>(Table2[[#This Row],[Sharpe Ratio]]-AVERAGE(Table2[Sharpe Ratio]))/_xlfn.STDEV.P(Table2[Sharpe Ratio])</f>
        <v>-1.0391249370523055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462</v>
      </c>
      <c r="AT545">
        <f>_xlfn.RANK.AVG(Table2[[#This Row],[6M Return vs Nifty Z-Score]],Table2[6M Return vs Nifty Z-Score])</f>
        <v>435</v>
      </c>
      <c r="AU545">
        <f>_xlfn.RANK.AVG(Table2[[#This Row],[Sharpe Ratio Z-Score]],Table2[Sharpe Ratio Z-Score])</f>
        <v>619</v>
      </c>
      <c r="AV545">
        <f>(Table2[[#This Row],[Rank 1Y]]+Table2[[#This Row],[Rank 6M]]+Table2[[#This Row],[Rank Sharpe]])/3</f>
        <v>505.33333333333331</v>
      </c>
    </row>
    <row r="546" spans="1:48" x14ac:dyDescent="0.3">
      <c r="A546" t="s">
        <v>517</v>
      </c>
      <c r="B546" t="s">
        <v>518</v>
      </c>
      <c r="C546" t="s">
        <v>3076</v>
      </c>
      <c r="D546" t="s">
        <v>436</v>
      </c>
      <c r="E546">
        <v>39165.654094500002</v>
      </c>
      <c r="F546">
        <v>1411.25</v>
      </c>
      <c r="G546">
        <v>-34.362513754386903</v>
      </c>
      <c r="H546">
        <f>(Table2[[#This Row],[1Y Return vs Nifty]]-AVERAGE(Table2[1Y Return vs Nifty]))/_xlfn.STDEV.P(Table2[1Y Return vs Nifty])</f>
        <v>-1.0300845270282106</v>
      </c>
      <c r="I546">
        <v>-6.97527565683954</v>
      </c>
      <c r="J546">
        <f>(Table2[[#This Row],[1M Return vs Nifty]]-AVERAGE(Table2[1M Return vs Nifty]))/_xlfn.STDEV.P(Table2[1M Return vs Nifty])</f>
        <v>-0.65325957975630444</v>
      </c>
      <c r="K546">
        <v>-6.8113138650347897</v>
      </c>
      <c r="L546">
        <f>(Table2[[#This Row],[6M Return vs Nifty]]-AVERAGE(Table2[6M Return vs Nifty]))/_xlfn.STDEV.P(Table2[6M Return vs Nifty])</f>
        <v>-0.45481929925143627</v>
      </c>
      <c r="M546">
        <v>-2.64219201943463</v>
      </c>
      <c r="N546">
        <f>(Table2[[#This Row],[1W Return vs Nifty]]-AVERAGE(Table2[1W Return vs Nifty]))/_xlfn.STDEV.P(Table2[1W Return vs Nifty])</f>
        <v>-0.45368585659041843</v>
      </c>
      <c r="O546">
        <v>1465.24</v>
      </c>
      <c r="P546">
        <v>1515.2970776898901</v>
      </c>
      <c r="Q546">
        <v>1522.0572724738199</v>
      </c>
      <c r="R546">
        <v>31.4445263579079</v>
      </c>
      <c r="S546" s="1">
        <f>(Table2[[#This Row],[Close Price]]-Table2[[#This Row],[20D EMA]])/Table2[[#This Row],[20D EMA]]</f>
        <v>-3.6847205918484352E-2</v>
      </c>
      <c r="T546" s="1">
        <f>(Table2[[#This Row],[Close Price]]-Table2[[#This Row],[50D EMA]])/Table2[[#This Row],[50D EMA]]</f>
        <v>-6.8664474591683761E-2</v>
      </c>
      <c r="U546" s="1">
        <f>(Table2[[#This Row],[Close Price]]-Table2[[#This Row],[200D EMA]])/Table2[[#This Row],[200D EMA]]</f>
        <v>-7.2800987504053241E-2</v>
      </c>
      <c r="V546">
        <v>0.62980420377463497</v>
      </c>
      <c r="W546">
        <v>1400.05</v>
      </c>
      <c r="X546">
        <v>1419.85</v>
      </c>
      <c r="Y546">
        <v>1404.6</v>
      </c>
      <c r="Z546">
        <v>1447.5</v>
      </c>
      <c r="AA546">
        <v>1397</v>
      </c>
      <c r="AB546">
        <v>1506.8</v>
      </c>
      <c r="AC546" s="1">
        <f>(Table2[[#This Row],[Close Price]]/Table2[[#This Row],[Day Low]])-1</f>
        <v>7.9997142959180589E-3</v>
      </c>
      <c r="AD546" s="1">
        <f>(Table2[[#This Row],[Day High]]/Table2[[#This Row],[Close Price]])-1</f>
        <v>6.0938883968113533E-3</v>
      </c>
      <c r="AE546" s="1">
        <f>(Table2[[#This Row],[Close Price]]/Table2[[#This Row],[Current Week Low]])-1</f>
        <v>4.7344439698135954E-3</v>
      </c>
      <c r="AF546" s="1">
        <f>(Table2[[#This Row],[Current Week High]]/Table2[[#This Row],[Close Price]])-1</f>
        <v>2.5686448184233823E-2</v>
      </c>
      <c r="AG546" s="1">
        <f>(Table2[[#This Row],[Close Price]]/Table2[[#This Row],[Current Month Low]])-1</f>
        <v>1.0200429491768137E-2</v>
      </c>
      <c r="AH546" s="1">
        <f>(Table2[[#This Row],[Current Month High]]/Table2[[#This Row],[Close Price]])-1</f>
        <v>6.7705934455270178E-2</v>
      </c>
      <c r="AI546">
        <v>25.6193732989043</v>
      </c>
      <c r="AJ546">
        <v>9.8007662835249008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-0.08</v>
      </c>
      <c r="AM546" t="s">
        <v>3110</v>
      </c>
      <c r="AN546">
        <v>-4.92</v>
      </c>
      <c r="AO546" t="s">
        <v>3110</v>
      </c>
      <c r="AP546">
        <v>5.1068371642948002E-2</v>
      </c>
      <c r="AQ546">
        <f>(Table2[[#This Row],[Sharpe Ratio]]-AVERAGE(Table2[Sharpe Ratio]))/_xlfn.STDEV.P(Table2[Sharpe Ratio])</f>
        <v>-0.13760531278276453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669</v>
      </c>
      <c r="AT546">
        <f>_xlfn.RANK.AVG(Table2[[#This Row],[6M Return vs Nifty Z-Score]],Table2[6M Return vs Nifty Z-Score])</f>
        <v>464</v>
      </c>
      <c r="AU546">
        <f>_xlfn.RANK.AVG(Table2[[#This Row],[Sharpe Ratio Z-Score]],Table2[Sharpe Ratio Z-Score])</f>
        <v>385</v>
      </c>
      <c r="AV546">
        <f>(Table2[[#This Row],[Rank 1Y]]+Table2[[#This Row],[Rank 6M]]+Table2[[#This Row],[Rank Sharpe]])/3</f>
        <v>506</v>
      </c>
    </row>
    <row r="547" spans="1:48" x14ac:dyDescent="0.3">
      <c r="A547" t="s">
        <v>2009</v>
      </c>
      <c r="B547" t="s">
        <v>2010</v>
      </c>
      <c r="C547" t="s">
        <v>3069</v>
      </c>
      <c r="D547" t="s">
        <v>198</v>
      </c>
      <c r="E547">
        <v>3067.93160296</v>
      </c>
      <c r="F547">
        <v>195.68</v>
      </c>
      <c r="G547">
        <v>-3.4898128608551899</v>
      </c>
      <c r="H547">
        <f>(Table2[[#This Row],[1Y Return vs Nifty]]-AVERAGE(Table2[1Y Return vs Nifty]))/_xlfn.STDEV.P(Table2[1Y Return vs Nifty])</f>
        <v>-0.56417662615419928</v>
      </c>
      <c r="I547">
        <v>14.269305285773401</v>
      </c>
      <c r="J547">
        <f>(Table2[[#This Row],[1M Return vs Nifty]]-AVERAGE(Table2[1M Return vs Nifty]))/_xlfn.STDEV.P(Table2[1M Return vs Nifty])</f>
        <v>1.3557902577960441</v>
      </c>
      <c r="K547">
        <v>-9.5087346575561398</v>
      </c>
      <c r="L547">
        <f>(Table2[[#This Row],[6M Return vs Nifty]]-AVERAGE(Table2[6M Return vs Nifty]))/_xlfn.STDEV.P(Table2[6M Return vs Nifty])</f>
        <v>-0.54506778089058072</v>
      </c>
      <c r="M547">
        <v>-2.9103399403626602</v>
      </c>
      <c r="N547">
        <f>(Table2[[#This Row],[1W Return vs Nifty]]-AVERAGE(Table2[1W Return vs Nifty]))/_xlfn.STDEV.P(Table2[1W Return vs Nifty])</f>
        <v>-0.50450485947394252</v>
      </c>
      <c r="O547">
        <v>184.04</v>
      </c>
      <c r="P547">
        <v>181.12033746770501</v>
      </c>
      <c r="Q547">
        <v>184.104270897926</v>
      </c>
      <c r="R547">
        <v>63.5249895989989</v>
      </c>
      <c r="S547" s="1">
        <f>(Table2[[#This Row],[Close Price]]-Table2[[#This Row],[20D EMA]])/Table2[[#This Row],[20D EMA]]</f>
        <v>6.3247120191262857E-2</v>
      </c>
      <c r="T547" s="1">
        <f>(Table2[[#This Row],[Close Price]]-Table2[[#This Row],[50D EMA]])/Table2[[#This Row],[50D EMA]]</f>
        <v>8.0386679573689945E-2</v>
      </c>
      <c r="U547" s="1">
        <f>(Table2[[#This Row],[Close Price]]-Table2[[#This Row],[200D EMA]])/Table2[[#This Row],[200D EMA]]</f>
        <v>6.2875940061662153E-2</v>
      </c>
      <c r="V547">
        <v>2.43555420413524</v>
      </c>
      <c r="W547">
        <v>170.08</v>
      </c>
      <c r="X547">
        <v>184.96</v>
      </c>
      <c r="Y547">
        <v>190.66</v>
      </c>
      <c r="Z547">
        <v>203.99</v>
      </c>
      <c r="AA547">
        <v>183.75</v>
      </c>
      <c r="AB547">
        <v>207.45</v>
      </c>
      <c r="AC547" s="1">
        <f>(Table2[[#This Row],[Close Price]]/Table2[[#This Row],[Day Low]])-1</f>
        <v>0.15051740357478827</v>
      </c>
      <c r="AD547" s="1">
        <f>(Table2[[#This Row],[Day High]]/Table2[[#This Row],[Close Price]])-1</f>
        <v>-5.4783319705641875E-2</v>
      </c>
      <c r="AE547" s="1">
        <f>(Table2[[#This Row],[Close Price]]/Table2[[#This Row],[Current Week Low]])-1</f>
        <v>2.6329591943774266E-2</v>
      </c>
      <c r="AF547" s="1">
        <f>(Table2[[#This Row],[Current Week High]]/Table2[[#This Row],[Close Price]])-1</f>
        <v>4.2467293540474182E-2</v>
      </c>
      <c r="AG547" s="1">
        <f>(Table2[[#This Row],[Close Price]]/Table2[[#This Row],[Current Month Low]])-1</f>
        <v>6.4925170068027338E-2</v>
      </c>
      <c r="AH547" s="1">
        <f>(Table2[[#This Row],[Current Month High]]/Table2[[#This Row],[Close Price]])-1</f>
        <v>6.0149223221586112E-2</v>
      </c>
      <c r="AI547">
        <v>46.8832719157108</v>
      </c>
      <c r="AJ547">
        <v>44.864661654135297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-0.11</v>
      </c>
      <c r="AM547" t="s">
        <v>3110</v>
      </c>
      <c r="AN547">
        <v>16.170000000000002</v>
      </c>
      <c r="AO547" t="s">
        <v>3111</v>
      </c>
      <c r="AP547">
        <v>2.2531321160780002E-3</v>
      </c>
      <c r="AQ547">
        <f>(Table2[[#This Row],[Sharpe Ratio]]-AVERAGE(Table2[Sharpe Ratio]))/_xlfn.STDEV.P(Table2[Sharpe Ratio])</f>
        <v>-0.69383763683988686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511</v>
      </c>
      <c r="AT547">
        <f>_xlfn.RANK.AVG(Table2[[#This Row],[6M Return vs Nifty Z-Score]],Table2[6M Return vs Nifty Z-Score])</f>
        <v>495</v>
      </c>
      <c r="AU547">
        <f>_xlfn.RANK.AVG(Table2[[#This Row],[Sharpe Ratio Z-Score]],Table2[Sharpe Ratio Z-Score])</f>
        <v>515</v>
      </c>
      <c r="AV547">
        <f>(Table2[[#This Row],[Rank 1Y]]+Table2[[#This Row],[Rank 6M]]+Table2[[#This Row],[Rank Sharpe]])/3</f>
        <v>507</v>
      </c>
    </row>
    <row r="548" spans="1:48" x14ac:dyDescent="0.3">
      <c r="A548" t="s">
        <v>93</v>
      </c>
      <c r="B548" t="s">
        <v>94</v>
      </c>
      <c r="C548" t="s">
        <v>3077</v>
      </c>
      <c r="D548" t="s">
        <v>95</v>
      </c>
      <c r="E548">
        <v>300141.71413380001</v>
      </c>
      <c r="F548">
        <v>3383.55</v>
      </c>
      <c r="G548">
        <v>-15.0137690824714</v>
      </c>
      <c r="H548">
        <f>(Table2[[#This Row],[1Y Return vs Nifty]]-AVERAGE(Table2[1Y Return vs Nifty]))/_xlfn.STDEV.P(Table2[1Y Return vs Nifty])</f>
        <v>-0.73808762511386972</v>
      </c>
      <c r="I548">
        <v>3.0716698534882698</v>
      </c>
      <c r="J548">
        <f>(Table2[[#This Row],[1M Return vs Nifty]]-AVERAGE(Table2[1M Return vs Nifty]))/_xlfn.STDEV.P(Table2[1M Return vs Nifty])</f>
        <v>0.29685632509235987</v>
      </c>
      <c r="K548">
        <v>-17.589025122176601</v>
      </c>
      <c r="L548">
        <f>(Table2[[#This Row],[6M Return vs Nifty]]-AVERAGE(Table2[6M Return vs Nifty]))/_xlfn.STDEV.P(Table2[6M Return vs Nifty])</f>
        <v>-0.81541267763678693</v>
      </c>
      <c r="M548">
        <v>-3.6913180615027499</v>
      </c>
      <c r="N548">
        <f>(Table2[[#This Row],[1W Return vs Nifty]]-AVERAGE(Table2[1W Return vs Nifty]))/_xlfn.STDEV.P(Table2[1W Return vs Nifty])</f>
        <v>-0.65251469394452088</v>
      </c>
      <c r="O548">
        <v>3364.46</v>
      </c>
      <c r="P548">
        <v>3377.31169858562</v>
      </c>
      <c r="Q548">
        <v>3388.6911829605201</v>
      </c>
      <c r="R548">
        <v>53.849855072289898</v>
      </c>
      <c r="S548" s="1">
        <f>(Table2[[#This Row],[Close Price]]-Table2[[#This Row],[20D EMA]])/Table2[[#This Row],[20D EMA]]</f>
        <v>5.674016038235005E-3</v>
      </c>
      <c r="T548" s="1">
        <f>(Table2[[#This Row],[Close Price]]-Table2[[#This Row],[50D EMA]])/Table2[[#This Row],[50D EMA]]</f>
        <v>1.8471204233215233E-3</v>
      </c>
      <c r="U548" s="1">
        <f>(Table2[[#This Row],[Close Price]]-Table2[[#This Row],[200D EMA]])/Table2[[#This Row],[200D EMA]]</f>
        <v>-1.5171588920145707E-3</v>
      </c>
      <c r="V548">
        <v>0.84670173457835196</v>
      </c>
      <c r="W548">
        <v>3356.85</v>
      </c>
      <c r="X548">
        <v>3406</v>
      </c>
      <c r="Y548">
        <v>3295.35</v>
      </c>
      <c r="Z548">
        <v>3404.75</v>
      </c>
      <c r="AA548">
        <v>3283.9</v>
      </c>
      <c r="AB548">
        <v>3492</v>
      </c>
      <c r="AC548" s="1">
        <f>(Table2[[#This Row],[Close Price]]/Table2[[#This Row],[Day Low]])-1</f>
        <v>7.9538853389338193E-3</v>
      </c>
      <c r="AD548" s="1">
        <f>(Table2[[#This Row],[Day High]]/Table2[[#This Row],[Close Price]])-1</f>
        <v>6.6350430760591106E-3</v>
      </c>
      <c r="AE548" s="1">
        <f>(Table2[[#This Row],[Close Price]]/Table2[[#This Row],[Current Week Low]])-1</f>
        <v>2.6764987027174669E-2</v>
      </c>
      <c r="AF548" s="1">
        <f>(Table2[[#This Row],[Current Week High]]/Table2[[#This Row],[Close Price]])-1</f>
        <v>6.2656086063452854E-3</v>
      </c>
      <c r="AG548" s="1">
        <f>(Table2[[#This Row],[Close Price]]/Table2[[#This Row],[Current Month Low]])-1</f>
        <v>3.0345016596120544E-2</v>
      </c>
      <c r="AH548" s="1">
        <f>(Table2[[#This Row],[Current Month High]]/Table2[[#This Row],[Close Price]])-1</f>
        <v>3.2052134592365888E-2</v>
      </c>
      <c r="AI548">
        <v>17.046840417363001</v>
      </c>
      <c r="AJ548">
        <v>11.510887997179299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-0.08</v>
      </c>
      <c r="AM548" t="s">
        <v>3110</v>
      </c>
      <c r="AN548">
        <v>-3.17</v>
      </c>
      <c r="AO548" t="s">
        <v>3110</v>
      </c>
      <c r="AP548">
        <v>6.7265185501372005E-2</v>
      </c>
      <c r="AQ548">
        <f>(Table2[[#This Row],[Sharpe Ratio]]-AVERAGE(Table2[Sharpe Ratio]))/_xlfn.STDEV.P(Table2[Sharpe Ratio])</f>
        <v>4.6951630952659432E-2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596</v>
      </c>
      <c r="AT548">
        <f>_xlfn.RANK.AVG(Table2[[#This Row],[6M Return vs Nifty Z-Score]],Table2[6M Return vs Nifty Z-Score])</f>
        <v>591</v>
      </c>
      <c r="AU548">
        <f>_xlfn.RANK.AVG(Table2[[#This Row],[Sharpe Ratio Z-Score]],Table2[Sharpe Ratio Z-Score])</f>
        <v>335</v>
      </c>
      <c r="AV548">
        <f>(Table2[[#This Row],[Rank 1Y]]+Table2[[#This Row],[Rank 6M]]+Table2[[#This Row],[Rank Sharpe]])/3</f>
        <v>507.33333333333331</v>
      </c>
    </row>
    <row r="549" spans="1:48" x14ac:dyDescent="0.3">
      <c r="A549" t="s">
        <v>1577</v>
      </c>
      <c r="B549" t="s">
        <v>1578</v>
      </c>
      <c r="C549" t="s">
        <v>3065</v>
      </c>
      <c r="D549" t="s">
        <v>536</v>
      </c>
      <c r="E549">
        <v>5868.3183934999997</v>
      </c>
      <c r="F549">
        <v>281.95</v>
      </c>
      <c r="G549">
        <v>-11.874357272977701</v>
      </c>
      <c r="H549">
        <f>(Table2[[#This Row],[1Y Return vs Nifty]]-AVERAGE(Table2[1Y Return vs Nifty]))/_xlfn.STDEV.P(Table2[1Y Return vs Nifty])</f>
        <v>-0.69070995086423048</v>
      </c>
      <c r="I549">
        <v>-6.2873200625872698</v>
      </c>
      <c r="J549">
        <f>(Table2[[#This Row],[1M Return vs Nifty]]-AVERAGE(Table2[1M Return vs Nifty]))/_xlfn.STDEV.P(Table2[1M Return vs Nifty])</f>
        <v>-0.58820124423962572</v>
      </c>
      <c r="K549">
        <v>-38.9002766067577</v>
      </c>
      <c r="L549">
        <f>(Table2[[#This Row],[6M Return vs Nifty]]-AVERAGE(Table2[6M Return vs Nifty]))/_xlfn.STDEV.P(Table2[6M Return vs Nifty])</f>
        <v>-1.5284301251354555</v>
      </c>
      <c r="M549">
        <v>-7.6361273258894196</v>
      </c>
      <c r="N549">
        <f>(Table2[[#This Row],[1W Return vs Nifty]]-AVERAGE(Table2[1W Return vs Nifty]))/_xlfn.STDEV.P(Table2[1W Return vs Nifty])</f>
        <v>-1.4001291922707064</v>
      </c>
      <c r="O549">
        <v>297.19</v>
      </c>
      <c r="P549">
        <v>305.38780615026502</v>
      </c>
      <c r="Q549">
        <v>316.127095383658</v>
      </c>
      <c r="R549">
        <v>23.9018953928292</v>
      </c>
      <c r="S549" s="1">
        <f>(Table2[[#This Row],[Close Price]]-Table2[[#This Row],[20D EMA]])/Table2[[#This Row],[20D EMA]]</f>
        <v>-5.1280325717554455E-2</v>
      </c>
      <c r="T549" s="1">
        <f>(Table2[[#This Row],[Close Price]]-Table2[[#This Row],[50D EMA]])/Table2[[#This Row],[50D EMA]]</f>
        <v>-7.6747681728760772E-2</v>
      </c>
      <c r="U549" s="1">
        <f>(Table2[[#This Row],[Close Price]]-Table2[[#This Row],[200D EMA]])/Table2[[#This Row],[200D EMA]]</f>
        <v>-0.10811188247619213</v>
      </c>
      <c r="V549">
        <v>0.60118967276260704</v>
      </c>
      <c r="W549">
        <v>278.14999999999998</v>
      </c>
      <c r="X549">
        <v>286.7</v>
      </c>
      <c r="Y549">
        <v>280.10000000000002</v>
      </c>
      <c r="Z549">
        <v>292.7</v>
      </c>
      <c r="AA549">
        <v>280.10000000000002</v>
      </c>
      <c r="AB549">
        <v>306</v>
      </c>
      <c r="AC549" s="1">
        <f>(Table2[[#This Row],[Close Price]]/Table2[[#This Row],[Day Low]])-1</f>
        <v>1.3661693330936586E-2</v>
      </c>
      <c r="AD549" s="1">
        <f>(Table2[[#This Row],[Day High]]/Table2[[#This Row],[Close Price]])-1</f>
        <v>1.684695868061703E-2</v>
      </c>
      <c r="AE549" s="1">
        <f>(Table2[[#This Row],[Close Price]]/Table2[[#This Row],[Current Week Low]])-1</f>
        <v>6.6047840057121832E-3</v>
      </c>
      <c r="AF549" s="1">
        <f>(Table2[[#This Row],[Current Week High]]/Table2[[#This Row],[Close Price]])-1</f>
        <v>3.812732754034398E-2</v>
      </c>
      <c r="AG549" s="1">
        <f>(Table2[[#This Row],[Close Price]]/Table2[[#This Row],[Current Month Low]])-1</f>
        <v>6.6047840057121832E-3</v>
      </c>
      <c r="AH549" s="1">
        <f>(Table2[[#This Row],[Current Month High]]/Table2[[#This Row],[Close Price]])-1</f>
        <v>8.529881184607202E-2</v>
      </c>
      <c r="AI549">
        <v>44.176449662041897</v>
      </c>
      <c r="AJ549">
        <v>16.200239758587902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-0.13</v>
      </c>
      <c r="AM549" t="s">
        <v>3110</v>
      </c>
      <c r="AN549">
        <v>-9.2799999999999994</v>
      </c>
      <c r="AO549" t="s">
        <v>3110</v>
      </c>
      <c r="AP549">
        <v>0.101338196732352</v>
      </c>
      <c r="AQ549">
        <f>(Table2[[#This Row],[Sharpe Ratio]]-AVERAGE(Table2[Sharpe Ratio]))/_xlfn.STDEV.P(Table2[Sharpe Ratio])</f>
        <v>0.43520149735350261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577</v>
      </c>
      <c r="AT549">
        <f>_xlfn.RANK.AVG(Table2[[#This Row],[6M Return vs Nifty Z-Score]],Table2[6M Return vs Nifty Z-Score])</f>
        <v>717</v>
      </c>
      <c r="AU549">
        <f>_xlfn.RANK.AVG(Table2[[#This Row],[Sharpe Ratio Z-Score]],Table2[Sharpe Ratio Z-Score])</f>
        <v>228</v>
      </c>
      <c r="AV549">
        <f>(Table2[[#This Row],[Rank 1Y]]+Table2[[#This Row],[Rank 6M]]+Table2[[#This Row],[Rank Sharpe]])/3</f>
        <v>507.33333333333331</v>
      </c>
    </row>
    <row r="550" spans="1:48" x14ac:dyDescent="0.3">
      <c r="A550" t="s">
        <v>131</v>
      </c>
      <c r="B550" t="s">
        <v>132</v>
      </c>
      <c r="C550" t="s">
        <v>3072</v>
      </c>
      <c r="D550" t="s">
        <v>133</v>
      </c>
      <c r="E550">
        <v>221257.46674196</v>
      </c>
      <c r="F550">
        <v>907.85</v>
      </c>
      <c r="G550">
        <v>-10.5695529295441</v>
      </c>
      <c r="H550">
        <f>(Table2[[#This Row],[1Y Return vs Nifty]]-AVERAGE(Table2[1Y Return vs Nifty]))/_xlfn.STDEV.P(Table2[1Y Return vs Nifty])</f>
        <v>-0.67101881160184718</v>
      </c>
      <c r="I550">
        <v>-1.19149060372852</v>
      </c>
      <c r="J550">
        <f>(Table2[[#This Row],[1M Return vs Nifty]]-AVERAGE(Table2[1M Return vs Nifty]))/_xlfn.STDEV.P(Table2[1M Return vs Nifty])</f>
        <v>-0.10630068926188808</v>
      </c>
      <c r="K550">
        <v>-0.91913899600319304</v>
      </c>
      <c r="L550">
        <f>(Table2[[#This Row],[6M Return vs Nifty]]-AVERAGE(Table2[6M Return vs Nifty]))/_xlfn.STDEV.P(Table2[6M Return vs Nifty])</f>
        <v>-0.25768289511429132</v>
      </c>
      <c r="M550">
        <v>3.81468579034865</v>
      </c>
      <c r="N550">
        <f>(Table2[[#This Row],[1W Return vs Nifty]]-AVERAGE(Table2[1W Return vs Nifty]))/_xlfn.STDEV.P(Table2[1W Return vs Nifty])</f>
        <v>0.7700122086353377</v>
      </c>
      <c r="O550">
        <v>905.4</v>
      </c>
      <c r="P550">
        <v>905.62132482624099</v>
      </c>
      <c r="Q550">
        <v>858.10920332719695</v>
      </c>
      <c r="R550">
        <v>51.967438542256701</v>
      </c>
      <c r="S550" s="1">
        <f>(Table2[[#This Row],[Close Price]]-Table2[[#This Row],[20D EMA]])/Table2[[#This Row],[20D EMA]]</f>
        <v>2.7059863043958974E-3</v>
      </c>
      <c r="T550" s="1">
        <f>(Table2[[#This Row],[Close Price]]-Table2[[#This Row],[50D EMA]])/Table2[[#This Row],[50D EMA]]</f>
        <v>2.4609349544486916E-3</v>
      </c>
      <c r="U550" s="1">
        <f>(Table2[[#This Row],[Close Price]]-Table2[[#This Row],[200D EMA]])/Table2[[#This Row],[200D EMA]]</f>
        <v>5.7965578833020524E-2</v>
      </c>
      <c r="V550">
        <v>1.09198914093473</v>
      </c>
      <c r="W550">
        <v>885.4</v>
      </c>
      <c r="X550">
        <v>911.95</v>
      </c>
      <c r="Y550">
        <v>898.1</v>
      </c>
      <c r="Z550">
        <v>927.5</v>
      </c>
      <c r="AA550">
        <v>854.15</v>
      </c>
      <c r="AB550">
        <v>957.95</v>
      </c>
      <c r="AC550" s="1">
        <f>(Table2[[#This Row],[Close Price]]/Table2[[#This Row],[Day Low]])-1</f>
        <v>2.5355771402755911E-2</v>
      </c>
      <c r="AD550" s="1">
        <f>(Table2[[#This Row],[Day High]]/Table2[[#This Row],[Close Price]])-1</f>
        <v>4.5161645646307758E-3</v>
      </c>
      <c r="AE550" s="1">
        <f>(Table2[[#This Row],[Close Price]]/Table2[[#This Row],[Current Week Low]])-1</f>
        <v>1.0856252087740881E-2</v>
      </c>
      <c r="AF550" s="1">
        <f>(Table2[[#This Row],[Current Week High]]/Table2[[#This Row],[Close Price]])-1</f>
        <v>2.1644544803657073E-2</v>
      </c>
      <c r="AG550" s="1">
        <f>(Table2[[#This Row],[Close Price]]/Table2[[#This Row],[Current Month Low]])-1</f>
        <v>6.2869519405256646E-2</v>
      </c>
      <c r="AH550" s="1">
        <f>(Table2[[#This Row],[Current Month High]]/Table2[[#This Row],[Close Price]])-1</f>
        <v>5.5185327972682829E-2</v>
      </c>
      <c r="AI550">
        <v>4.5838556712268996</v>
      </c>
      <c r="AJ550">
        <v>26.8810511756569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0.11</v>
      </c>
      <c r="AM550" t="s">
        <v>3111</v>
      </c>
      <c r="AN550">
        <v>0.81</v>
      </c>
      <c r="AO550" t="s">
        <v>3111</v>
      </c>
      <c r="AP550">
        <v>-2.686581056737E-3</v>
      </c>
      <c r="AQ550">
        <f>(Table2[[#This Row],[Sharpe Ratio]]-AVERAGE(Table2[Sharpe Ratio]))/_xlfn.STDEV.P(Table2[Sharpe Ratio])</f>
        <v>-0.7501239147506622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563</v>
      </c>
      <c r="AT550">
        <f>_xlfn.RANK.AVG(Table2[[#This Row],[6M Return vs Nifty Z-Score]],Table2[6M Return vs Nifty Z-Score])</f>
        <v>392</v>
      </c>
      <c r="AU550">
        <f>_xlfn.RANK.AVG(Table2[[#This Row],[Sharpe Ratio Z-Score]],Table2[Sharpe Ratio Z-Score])</f>
        <v>572</v>
      </c>
      <c r="AV550">
        <f>(Table2[[#This Row],[Rank 1Y]]+Table2[[#This Row],[Rank 6M]]+Table2[[#This Row],[Rank Sharpe]])/3</f>
        <v>509</v>
      </c>
    </row>
    <row r="551" spans="1:48" x14ac:dyDescent="0.3">
      <c r="A551" t="s">
        <v>627</v>
      </c>
      <c r="B551" t="s">
        <v>628</v>
      </c>
      <c r="C551" t="s">
        <v>3069</v>
      </c>
      <c r="D551" t="s">
        <v>286</v>
      </c>
      <c r="E551">
        <v>29136.048210090001</v>
      </c>
      <c r="F551">
        <v>1084.95</v>
      </c>
      <c r="G551">
        <v>34.847155122239997</v>
      </c>
      <c r="H551">
        <f>(Table2[[#This Row],[1Y Return vs Nifty]]-AVERAGE(Table2[1Y Return vs Nifty]))/_xlfn.STDEV.P(Table2[1Y Return vs Nifty])</f>
        <v>1.4376456728818031E-2</v>
      </c>
      <c r="I551">
        <v>-10.7677485314622</v>
      </c>
      <c r="J551">
        <f>(Table2[[#This Row],[1M Return vs Nifty]]-AVERAGE(Table2[1M Return vs Nifty]))/_xlfn.STDEV.P(Table2[1M Return vs Nifty])</f>
        <v>-1.0119047812438715</v>
      </c>
      <c r="K551">
        <v>-32.249369452405801</v>
      </c>
      <c r="L551">
        <f>(Table2[[#This Row],[6M Return vs Nifty]]-AVERAGE(Table2[6M Return vs Nifty]))/_xlfn.STDEV.P(Table2[6M Return vs Nifty])</f>
        <v>-1.3059085690373697</v>
      </c>
      <c r="M551">
        <v>-8.0132902184320098</v>
      </c>
      <c r="N551">
        <f>(Table2[[#This Row],[1W Return vs Nifty]]-AVERAGE(Table2[1W Return vs Nifty]))/_xlfn.STDEV.P(Table2[1W Return vs Nifty])</f>
        <v>-1.4716085535775001</v>
      </c>
      <c r="O551">
        <v>1181.6099999999999</v>
      </c>
      <c r="P551">
        <v>1230.0088204513499</v>
      </c>
      <c r="Q551">
        <v>1143.54862424834</v>
      </c>
      <c r="R551">
        <v>22.429738772248601</v>
      </c>
      <c r="S551" s="1">
        <f>(Table2[[#This Row],[Close Price]]-Table2[[#This Row],[20D EMA]])/Table2[[#This Row],[20D EMA]]</f>
        <v>-8.1803640795186108E-2</v>
      </c>
      <c r="T551" s="1">
        <f>(Table2[[#This Row],[Close Price]]-Table2[[#This Row],[50D EMA]])/Table2[[#This Row],[50D EMA]]</f>
        <v>-0.11793315465666399</v>
      </c>
      <c r="U551" s="1">
        <f>(Table2[[#This Row],[Close Price]]-Table2[[#This Row],[200D EMA]])/Table2[[#This Row],[200D EMA]]</f>
        <v>-5.1242791959858425E-2</v>
      </c>
      <c r="V551">
        <v>0.57370021241717895</v>
      </c>
      <c r="W551">
        <v>1060</v>
      </c>
      <c r="X551">
        <v>1090.95</v>
      </c>
      <c r="Y551">
        <v>1065.25</v>
      </c>
      <c r="Z551">
        <v>1129.25</v>
      </c>
      <c r="AA551">
        <v>1065.25</v>
      </c>
      <c r="AB551">
        <v>1253.8</v>
      </c>
      <c r="AC551" s="1">
        <f>(Table2[[#This Row],[Close Price]]/Table2[[#This Row],[Day Low]])-1</f>
        <v>2.3537735849056718E-2</v>
      </c>
      <c r="AD551" s="1">
        <f>(Table2[[#This Row],[Day High]]/Table2[[#This Row],[Close Price]])-1</f>
        <v>5.5302087653807952E-3</v>
      </c>
      <c r="AE551" s="1">
        <f>(Table2[[#This Row],[Close Price]]/Table2[[#This Row],[Current Week Low]])-1</f>
        <v>1.8493311429242043E-2</v>
      </c>
      <c r="AF551" s="1">
        <f>(Table2[[#This Row],[Current Week High]]/Table2[[#This Row],[Close Price]])-1</f>
        <v>4.0831374717728908E-2</v>
      </c>
      <c r="AG551" s="1">
        <f>(Table2[[#This Row],[Close Price]]/Table2[[#This Row],[Current Month Low]])-1</f>
        <v>1.8493311429242043E-2</v>
      </c>
      <c r="AH551" s="1">
        <f>(Table2[[#This Row],[Current Month High]]/Table2[[#This Row],[Close Price]])-1</f>
        <v>0.15562929167242712</v>
      </c>
      <c r="AI551">
        <v>39.949156459440701</v>
      </c>
      <c r="AJ551">
        <v>62.461515356311402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-0.21</v>
      </c>
      <c r="AM551" t="s">
        <v>3110</v>
      </c>
      <c r="AN551">
        <v>-9.8800000000000008</v>
      </c>
      <c r="AO551" t="s">
        <v>3110</v>
      </c>
      <c r="AQ551">
        <f>(Table2[[#This Row],[Sharpe Ratio]]-AVERAGE(Table2[Sharpe Ratio]))/_xlfn.STDEV.P(Table2[Sharpe Ratio])</f>
        <v>-0.71951127739723697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291</v>
      </c>
      <c r="AT551">
        <f>_xlfn.RANK.AVG(Table2[[#This Row],[6M Return vs Nifty Z-Score]],Table2[6M Return vs Nifty Z-Score])</f>
        <v>700</v>
      </c>
      <c r="AU551">
        <f>_xlfn.RANK.AVG(Table2[[#This Row],[Sharpe Ratio Z-Score]],Table2[Sharpe Ratio Z-Score])</f>
        <v>542.5</v>
      </c>
      <c r="AV551">
        <f>(Table2[[#This Row],[Rank 1Y]]+Table2[[#This Row],[Rank 6M]]+Table2[[#This Row],[Rank Sharpe]])/3</f>
        <v>511.16666666666669</v>
      </c>
    </row>
    <row r="552" spans="1:48" x14ac:dyDescent="0.3">
      <c r="A552" t="s">
        <v>1621</v>
      </c>
      <c r="B552" t="s">
        <v>1622</v>
      </c>
      <c r="C552" t="s">
        <v>3075</v>
      </c>
      <c r="D552" t="s">
        <v>1164</v>
      </c>
      <c r="E552">
        <v>5270.5752970000003</v>
      </c>
      <c r="F552">
        <v>3144.2</v>
      </c>
      <c r="G552">
        <v>11.7656236682322</v>
      </c>
      <c r="H552">
        <f>(Table2[[#This Row],[1Y Return vs Nifty]]-AVERAGE(Table2[1Y Return vs Nifty]))/_xlfn.STDEV.P(Table2[1Y Return vs Nifty])</f>
        <v>-0.33395289436295283</v>
      </c>
      <c r="I552">
        <v>7.1163480732176003</v>
      </c>
      <c r="J552">
        <f>(Table2[[#This Row],[1M Return vs Nifty]]-AVERAGE(Table2[1M Return vs Nifty]))/_xlfn.STDEV.P(Table2[1M Return vs Nifty])</f>
        <v>0.67935199032807514</v>
      </c>
      <c r="K552">
        <v>-8.3555761852956092</v>
      </c>
      <c r="L552">
        <f>(Table2[[#This Row],[6M Return vs Nifty]]-AVERAGE(Table2[6M Return vs Nifty]))/_xlfn.STDEV.P(Table2[6M Return vs Nifty])</f>
        <v>-0.50648618416701185</v>
      </c>
      <c r="M552">
        <v>0.244377356392114</v>
      </c>
      <c r="N552">
        <f>(Table2[[#This Row],[1W Return vs Nifty]]-AVERAGE(Table2[1W Return vs Nifty]))/_xlfn.STDEV.P(Table2[1W Return vs Nifty])</f>
        <v>9.3372561486981059E-2</v>
      </c>
      <c r="O552">
        <v>3125.8</v>
      </c>
      <c r="P552">
        <v>3078.1628833336199</v>
      </c>
      <c r="Q552">
        <v>2953.4767117599999</v>
      </c>
      <c r="R552">
        <v>51.047688987376702</v>
      </c>
      <c r="S552" s="1">
        <f>(Table2[[#This Row],[Close Price]]-Table2[[#This Row],[20D EMA]])/Table2[[#This Row],[20D EMA]]</f>
        <v>5.8864930577770926E-3</v>
      </c>
      <c r="T552" s="1">
        <f>(Table2[[#This Row],[Close Price]]-Table2[[#This Row],[50D EMA]])/Table2[[#This Row],[50D EMA]]</f>
        <v>2.1453418538677969E-2</v>
      </c>
      <c r="U552" s="1">
        <f>(Table2[[#This Row],[Close Price]]-Table2[[#This Row],[200D EMA]])/Table2[[#This Row],[200D EMA]]</f>
        <v>6.4575856474705831E-2</v>
      </c>
      <c r="V552">
        <v>1.06172070935288</v>
      </c>
      <c r="W552">
        <v>3040.05</v>
      </c>
      <c r="X552">
        <v>3154.5</v>
      </c>
      <c r="Y552">
        <v>3048.05</v>
      </c>
      <c r="Z552">
        <v>3171.1</v>
      </c>
      <c r="AA552">
        <v>2955.55</v>
      </c>
      <c r="AB552">
        <v>3456</v>
      </c>
      <c r="AC552" s="1">
        <f>(Table2[[#This Row],[Close Price]]/Table2[[#This Row],[Day Low]])-1</f>
        <v>3.4259304945642111E-2</v>
      </c>
      <c r="AD552" s="1">
        <f>(Table2[[#This Row],[Day High]]/Table2[[#This Row],[Close Price]])-1</f>
        <v>3.2758730360664678E-3</v>
      </c>
      <c r="AE552" s="1">
        <f>(Table2[[#This Row],[Close Price]]/Table2[[#This Row],[Current Week Low]])-1</f>
        <v>3.1544758124046446E-2</v>
      </c>
      <c r="AF552" s="1">
        <f>(Table2[[#This Row],[Current Week High]]/Table2[[#This Row],[Close Price]])-1</f>
        <v>8.555435404872469E-3</v>
      </c>
      <c r="AG552" s="1">
        <f>(Table2[[#This Row],[Close Price]]/Table2[[#This Row],[Current Month Low]])-1</f>
        <v>6.3829067347870749E-2</v>
      </c>
      <c r="AH552" s="1">
        <f>(Table2[[#This Row],[Current Month High]]/Table2[[#This Row],[Close Price]])-1</f>
        <v>9.9166719674321113E-2</v>
      </c>
      <c r="AI552">
        <v>19.570837642192298</v>
      </c>
      <c r="AJ552">
        <v>41.938443190679301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0</v>
      </c>
      <c r="AM552">
        <v>0</v>
      </c>
      <c r="AN552">
        <v>-7.91</v>
      </c>
      <c r="AO552" t="s">
        <v>3110</v>
      </c>
      <c r="AP552">
        <v>-5.2721164092412003E-2</v>
      </c>
      <c r="AQ552">
        <f>(Table2[[#This Row],[Sharpe Ratio]]-AVERAGE(Table2[Sharpe Ratio]))/_xlfn.STDEV.P(Table2[Sharpe Ratio])</f>
        <v>-1.3202502252001536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-1.387964751915062</v>
      </c>
      <c r="AS552">
        <f>_xlfn.RANK.AVG(Table2[[#This Row],[1Y Return vs Nifty Z-Score]],Table2[1Y Return vs Nifty Z-Score])</f>
        <v>395</v>
      </c>
      <c r="AT552">
        <f>_xlfn.RANK.AVG(Table2[[#This Row],[6M Return vs Nifty Z-Score]],Table2[6M Return vs Nifty Z-Score])</f>
        <v>480</v>
      </c>
      <c r="AU552">
        <f>_xlfn.RANK.AVG(Table2[[#This Row],[Sharpe Ratio Z-Score]],Table2[Sharpe Ratio Z-Score])</f>
        <v>659</v>
      </c>
      <c r="AV552">
        <f>(Table2[[#This Row],[Rank 1Y]]+Table2[[#This Row],[Rank 6M]]+Table2[[#This Row],[Rank Sharpe]])/3</f>
        <v>511.33333333333331</v>
      </c>
    </row>
    <row r="553" spans="1:48" x14ac:dyDescent="0.3">
      <c r="A553" t="s">
        <v>2143</v>
      </c>
      <c r="B553" t="s">
        <v>2144</v>
      </c>
      <c r="C553" t="s">
        <v>3064</v>
      </c>
      <c r="D553" t="s">
        <v>295</v>
      </c>
      <c r="E553">
        <v>2627.9921429649999</v>
      </c>
      <c r="F553">
        <v>1760.65</v>
      </c>
      <c r="G553">
        <v>1.86307208076071</v>
      </c>
      <c r="H553">
        <f>(Table2[[#This Row],[1Y Return vs Nifty]]-AVERAGE(Table2[1Y Return vs Nifty]))/_xlfn.STDEV.P(Table2[1Y Return vs Nifty])</f>
        <v>-0.48339485732324844</v>
      </c>
      <c r="I553">
        <v>-9.6370330217086106</v>
      </c>
      <c r="J553">
        <f>(Table2[[#This Row],[1M Return vs Nifty]]-AVERAGE(Table2[1M Return vs Nifty]))/_xlfn.STDEV.P(Table2[1M Return vs Nifty])</f>
        <v>-0.90497568636905545</v>
      </c>
      <c r="K553">
        <v>-17.8581013181164</v>
      </c>
      <c r="L553">
        <f>(Table2[[#This Row],[6M Return vs Nifty]]-AVERAGE(Table2[6M Return vs Nifty]))/_xlfn.STDEV.P(Table2[6M Return vs Nifty])</f>
        <v>-0.82441524712692027</v>
      </c>
      <c r="M553">
        <v>-0.50019592388365497</v>
      </c>
      <c r="N553">
        <f>(Table2[[#This Row],[1W Return vs Nifty]]-AVERAGE(Table2[1W Return vs Nifty]))/_xlfn.STDEV.P(Table2[1W Return vs Nifty])</f>
        <v>-4.7737880639046194E-2</v>
      </c>
      <c r="O553">
        <v>1787.72</v>
      </c>
      <c r="P553">
        <v>1774.9883653484801</v>
      </c>
      <c r="Q553">
        <v>1679.98144860053</v>
      </c>
      <c r="R553">
        <v>42.6561112138574</v>
      </c>
      <c r="S553" s="1">
        <f>(Table2[[#This Row],[Close Price]]-Table2[[#This Row],[20D EMA]])/Table2[[#This Row],[20D EMA]]</f>
        <v>-1.5142192289620262E-2</v>
      </c>
      <c r="T553" s="1">
        <f>(Table2[[#This Row],[Close Price]]-Table2[[#This Row],[50D EMA]])/Table2[[#This Row],[50D EMA]]</f>
        <v>-8.0780052581724878E-3</v>
      </c>
      <c r="U553" s="1">
        <f>(Table2[[#This Row],[Close Price]]-Table2[[#This Row],[200D EMA]])/Table2[[#This Row],[200D EMA]]</f>
        <v>4.8017525114142867E-2</v>
      </c>
      <c r="V553">
        <v>1.2098746956311801</v>
      </c>
      <c r="W553">
        <v>1705</v>
      </c>
      <c r="X553">
        <v>1775.95</v>
      </c>
      <c r="Y553">
        <v>1759.95</v>
      </c>
      <c r="Z553">
        <v>1784.8</v>
      </c>
      <c r="AA553">
        <v>1695</v>
      </c>
      <c r="AB553">
        <v>1851.4</v>
      </c>
      <c r="AC553" s="1">
        <f>(Table2[[#This Row],[Close Price]]/Table2[[#This Row],[Day Low]])-1</f>
        <v>3.2639296187683353E-2</v>
      </c>
      <c r="AD553" s="1">
        <f>(Table2[[#This Row],[Day High]]/Table2[[#This Row],[Close Price]])-1</f>
        <v>8.6899724533553435E-3</v>
      </c>
      <c r="AE553" s="1">
        <f>(Table2[[#This Row],[Close Price]]/Table2[[#This Row],[Current Week Low]])-1</f>
        <v>3.9773857211855557E-4</v>
      </c>
      <c r="AF553" s="1">
        <f>(Table2[[#This Row],[Current Week High]]/Table2[[#This Row],[Close Price]])-1</f>
        <v>1.3716525146962644E-2</v>
      </c>
      <c r="AG553" s="1">
        <f>(Table2[[#This Row],[Close Price]]/Table2[[#This Row],[Current Month Low]])-1</f>
        <v>3.8731563421829041E-2</v>
      </c>
      <c r="AH553" s="1">
        <f>(Table2[[#This Row],[Current Month High]]/Table2[[#This Row],[Close Price]])-1</f>
        <v>5.1543464061568178E-2</v>
      </c>
      <c r="AI553">
        <v>20.6624695139243</v>
      </c>
      <c r="AJ553">
        <v>34.5877862595419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-7.0000000000000007E-2</v>
      </c>
      <c r="AM553" t="s">
        <v>3110</v>
      </c>
      <c r="AN553">
        <v>-7.8</v>
      </c>
      <c r="AO553" t="s">
        <v>3110</v>
      </c>
      <c r="AP553">
        <v>2.0534631599745001E-2</v>
      </c>
      <c r="AQ553">
        <f>(Table2[[#This Row],[Sharpe Ratio]]-AVERAGE(Table2[Sharpe Ratio]))/_xlfn.STDEV.P(Table2[Sharpe Ratio])</f>
        <v>-0.48552644050842453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-2.7460501119666949</v>
      </c>
      <c r="AS553">
        <f>_xlfn.RANK.AVG(Table2[[#This Row],[1Y Return vs Nifty Z-Score]],Table2[1Y Return vs Nifty Z-Score])</f>
        <v>474</v>
      </c>
      <c r="AT553">
        <f>_xlfn.RANK.AVG(Table2[[#This Row],[6M Return vs Nifty Z-Score]],Table2[6M Return vs Nifty Z-Score])</f>
        <v>597</v>
      </c>
      <c r="AU553">
        <f>_xlfn.RANK.AVG(Table2[[#This Row],[Sharpe Ratio Z-Score]],Table2[Sharpe Ratio Z-Score])</f>
        <v>467</v>
      </c>
      <c r="AV553">
        <f>(Table2[[#This Row],[Rank 1Y]]+Table2[[#This Row],[Rank 6M]]+Table2[[#This Row],[Rank Sharpe]])/3</f>
        <v>512.66666666666663</v>
      </c>
    </row>
    <row r="554" spans="1:48" x14ac:dyDescent="0.3">
      <c r="A554" t="s">
        <v>774</v>
      </c>
      <c r="B554" t="s">
        <v>775</v>
      </c>
      <c r="C554" t="s">
        <v>3074</v>
      </c>
      <c r="D554" t="s">
        <v>482</v>
      </c>
      <c r="E554">
        <v>20226.297346304</v>
      </c>
      <c r="F554">
        <v>167.68</v>
      </c>
      <c r="G554">
        <v>-38.502002057940103</v>
      </c>
      <c r="H554">
        <f>(Table2[[#This Row],[1Y Return vs Nifty]]-AVERAGE(Table2[1Y Return vs Nifty]))/_xlfn.STDEV.P(Table2[1Y Return vs Nifty])</f>
        <v>-1.0925546138810607</v>
      </c>
      <c r="I554">
        <v>5.1182798179572098</v>
      </c>
      <c r="J554">
        <f>(Table2[[#This Row],[1M Return vs Nifty]]-AVERAGE(Table2[1M Return vs Nifty]))/_xlfn.STDEV.P(Table2[1M Return vs Nifty])</f>
        <v>0.49039939509954011</v>
      </c>
      <c r="K554">
        <v>-1.58754173204418</v>
      </c>
      <c r="L554">
        <f>(Table2[[#This Row],[6M Return vs Nifty]]-AVERAGE(Table2[6M Return vs Nifty]))/_xlfn.STDEV.P(Table2[6M Return vs Nifty])</f>
        <v>-0.28004586207087212</v>
      </c>
      <c r="M554">
        <v>-7.5480805495528998</v>
      </c>
      <c r="N554">
        <f>(Table2[[#This Row],[1W Return vs Nifty]]-AVERAGE(Table2[1W Return vs Nifty]))/_xlfn.STDEV.P(Table2[1W Return vs Nifty])</f>
        <v>-1.3834426956346519</v>
      </c>
      <c r="O554">
        <v>174.36</v>
      </c>
      <c r="P554">
        <v>171.24656193736701</v>
      </c>
      <c r="Q554">
        <v>171.00507754401801</v>
      </c>
      <c r="R554">
        <v>29.315266038602399</v>
      </c>
      <c r="S554" s="1">
        <f>(Table2[[#This Row],[Close Price]]-Table2[[#This Row],[20D EMA]])/Table2[[#This Row],[20D EMA]]</f>
        <v>-3.8311539343886251E-2</v>
      </c>
      <c r="T554" s="1">
        <f>(Table2[[#This Row],[Close Price]]-Table2[[#This Row],[50D EMA]])/Table2[[#This Row],[50D EMA]]</f>
        <v>-2.082705718011121E-2</v>
      </c>
      <c r="U554" s="1">
        <f>(Table2[[#This Row],[Close Price]]-Table2[[#This Row],[200D EMA]])/Table2[[#This Row],[200D EMA]]</f>
        <v>-1.9444320553359595E-2</v>
      </c>
      <c r="V554">
        <v>1.4126430318473999</v>
      </c>
      <c r="W554">
        <v>165.66</v>
      </c>
      <c r="X554">
        <v>169.94</v>
      </c>
      <c r="Y554">
        <v>167.02</v>
      </c>
      <c r="Z554">
        <v>173</v>
      </c>
      <c r="AA554">
        <v>167</v>
      </c>
      <c r="AB554">
        <v>188.57</v>
      </c>
      <c r="AC554" s="1">
        <f>(Table2[[#This Row],[Close Price]]/Table2[[#This Row],[Day Low]])-1</f>
        <v>1.2193649643848836E-2</v>
      </c>
      <c r="AD554" s="1">
        <f>(Table2[[#This Row],[Day High]]/Table2[[#This Row],[Close Price]])-1</f>
        <v>1.3478053435114434E-2</v>
      </c>
      <c r="AE554" s="1">
        <f>(Table2[[#This Row],[Close Price]]/Table2[[#This Row],[Current Week Low]])-1</f>
        <v>3.9516225601723409E-3</v>
      </c>
      <c r="AF554" s="1">
        <f>(Table2[[#This Row],[Current Week High]]/Table2[[#This Row],[Close Price]])-1</f>
        <v>3.1727099236641187E-2</v>
      </c>
      <c r="AG554" s="1">
        <f>(Table2[[#This Row],[Close Price]]/Table2[[#This Row],[Current Month Low]])-1</f>
        <v>4.0718562874251241E-3</v>
      </c>
      <c r="AH554" s="1">
        <f>(Table2[[#This Row],[Current Month High]]/Table2[[#This Row],[Close Price]])-1</f>
        <v>0.12458253816793885</v>
      </c>
      <c r="AI554">
        <v>32.684007931879101</v>
      </c>
      <c r="AJ554">
        <v>20.534270650263601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</v>
      </c>
      <c r="AM554" t="s">
        <v>3112</v>
      </c>
      <c r="AN554">
        <v>-5.23</v>
      </c>
      <c r="AO554" t="s">
        <v>3110</v>
      </c>
      <c r="AP554">
        <v>2.1206414411466999E-2</v>
      </c>
      <c r="AQ554">
        <f>(Table2[[#This Row],[Sharpe Ratio]]-AVERAGE(Table2[Sharpe Ratio]))/_xlfn.STDEV.P(Table2[Sharpe Ratio])</f>
        <v>-0.47787171386470761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-2.743515490351752</v>
      </c>
      <c r="AS554">
        <f>_xlfn.RANK.AVG(Table2[[#This Row],[1Y Return vs Nifty Z-Score]],Table2[1Y Return vs Nifty Z-Score])</f>
        <v>685</v>
      </c>
      <c r="AT554">
        <f>_xlfn.RANK.AVG(Table2[[#This Row],[6M Return vs Nifty Z-Score]],Table2[6M Return vs Nifty Z-Score])</f>
        <v>397</v>
      </c>
      <c r="AU554">
        <f>_xlfn.RANK.AVG(Table2[[#This Row],[Sharpe Ratio Z-Score]],Table2[Sharpe Ratio Z-Score])</f>
        <v>464</v>
      </c>
      <c r="AV554">
        <f>(Table2[[#This Row],[Rank 1Y]]+Table2[[#This Row],[Rank 6M]]+Table2[[#This Row],[Rank Sharpe]])/3</f>
        <v>515.33333333333337</v>
      </c>
    </row>
    <row r="555" spans="1:48" x14ac:dyDescent="0.3">
      <c r="A555" t="s">
        <v>877</v>
      </c>
      <c r="B555" t="s">
        <v>878</v>
      </c>
      <c r="C555" t="s">
        <v>3079</v>
      </c>
      <c r="D555" t="s">
        <v>539</v>
      </c>
      <c r="E555">
        <v>16931.2568374</v>
      </c>
      <c r="F555">
        <v>1593.5</v>
      </c>
      <c r="G555">
        <v>-8.9291131206316496</v>
      </c>
      <c r="H555">
        <f>(Table2[[#This Row],[1Y Return vs Nifty]]-AVERAGE(Table2[1Y Return vs Nifty]))/_xlfn.STDEV.P(Table2[1Y Return vs Nifty])</f>
        <v>-0.64626251086494935</v>
      </c>
      <c r="I555">
        <v>10.595912604904299</v>
      </c>
      <c r="J555">
        <f>(Table2[[#This Row],[1M Return vs Nifty]]-AVERAGE(Table2[1M Return vs Nifty]))/_xlfn.STDEV.P(Table2[1M Return vs Nifty])</f>
        <v>1.0084061889503746</v>
      </c>
      <c r="K555">
        <v>1.5136651219758099</v>
      </c>
      <c r="L555">
        <f>(Table2[[#This Row],[6M Return vs Nifty]]-AVERAGE(Table2[6M Return vs Nifty]))/_xlfn.STDEV.P(Table2[6M Return vs Nifty])</f>
        <v>-0.17628777931263784</v>
      </c>
      <c r="M555">
        <v>-0.32973272830397499</v>
      </c>
      <c r="N555">
        <f>(Table2[[#This Row],[1W Return vs Nifty]]-AVERAGE(Table2[1W Return vs Nifty]))/_xlfn.STDEV.P(Table2[1W Return vs Nifty])</f>
        <v>-1.5431944431457442E-2</v>
      </c>
      <c r="O555">
        <v>1558.54</v>
      </c>
      <c r="P555">
        <v>1488.27286687068</v>
      </c>
      <c r="Q555">
        <v>1424.5563344669399</v>
      </c>
      <c r="R555">
        <v>53.938345870438297</v>
      </c>
      <c r="S555" s="1">
        <f>(Table2[[#This Row],[Close Price]]-Table2[[#This Row],[20D EMA]])/Table2[[#This Row],[20D EMA]]</f>
        <v>2.2431249759390221E-2</v>
      </c>
      <c r="T555" s="1">
        <f>(Table2[[#This Row],[Close Price]]-Table2[[#This Row],[50D EMA]])/Table2[[#This Row],[50D EMA]]</f>
        <v>7.0704193748137092E-2</v>
      </c>
      <c r="U555" s="1">
        <f>(Table2[[#This Row],[Close Price]]-Table2[[#This Row],[200D EMA]])/Table2[[#This Row],[200D EMA]]</f>
        <v>0.11859388179006466</v>
      </c>
      <c r="V555">
        <v>2.3091849243228499</v>
      </c>
      <c r="W555">
        <v>1561</v>
      </c>
      <c r="X555">
        <v>1615</v>
      </c>
      <c r="Y555">
        <v>1580.25</v>
      </c>
      <c r="Z555">
        <v>1664.55</v>
      </c>
      <c r="AA555">
        <v>1518.05</v>
      </c>
      <c r="AB555">
        <v>1690</v>
      </c>
      <c r="AC555" s="1">
        <f>(Table2[[#This Row],[Close Price]]/Table2[[#This Row],[Day Low]])-1</f>
        <v>2.0819987187700173E-2</v>
      </c>
      <c r="AD555" s="1">
        <f>(Table2[[#This Row],[Day High]]/Table2[[#This Row],[Close Price]])-1</f>
        <v>1.3492312519610916E-2</v>
      </c>
      <c r="AE555" s="1">
        <f>(Table2[[#This Row],[Close Price]]/Table2[[#This Row],[Current Week Low]])-1</f>
        <v>8.3847492485367159E-3</v>
      </c>
      <c r="AF555" s="1">
        <f>(Table2[[#This Row],[Current Week High]]/Table2[[#This Row],[Close Price]])-1</f>
        <v>4.4587386256667694E-2</v>
      </c>
      <c r="AG555" s="1">
        <f>(Table2[[#This Row],[Close Price]]/Table2[[#This Row],[Current Month Low]])-1</f>
        <v>4.9701920226606466E-2</v>
      </c>
      <c r="AH555" s="1">
        <f>(Table2[[#This Row],[Current Month High]]/Table2[[#This Row],[Close Price]])-1</f>
        <v>6.0558518983369947E-2</v>
      </c>
      <c r="AI555">
        <v>3.2817942920002299</v>
      </c>
      <c r="AJ555">
        <v>31.641190667739298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0.16</v>
      </c>
      <c r="AM555" t="s">
        <v>3111</v>
      </c>
      <c r="AN555">
        <v>4.1100000000000003</v>
      </c>
      <c r="AO555" t="s">
        <v>3111</v>
      </c>
      <c r="AP555">
        <v>-2.9957385653071E-2</v>
      </c>
      <c r="AQ555">
        <f>(Table2[[#This Row],[Sharpe Ratio]]-AVERAGE(Table2[Sharpe Ratio]))/_xlfn.STDEV.P(Table2[Sharpe Ratio])</f>
        <v>-1.0608650514642679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-0.89044109712293795</v>
      </c>
      <c r="AS555">
        <f>_xlfn.RANK.AVG(Table2[[#This Row],[1Y Return vs Nifty Z-Score]],Table2[1Y Return vs Nifty Z-Score])</f>
        <v>555</v>
      </c>
      <c r="AT555">
        <f>_xlfn.RANK.AVG(Table2[[#This Row],[6M Return vs Nifty Z-Score]],Table2[6M Return vs Nifty Z-Score])</f>
        <v>366</v>
      </c>
      <c r="AU555">
        <f>_xlfn.RANK.AVG(Table2[[#This Row],[Sharpe Ratio Z-Score]],Table2[Sharpe Ratio Z-Score])</f>
        <v>626</v>
      </c>
      <c r="AV555">
        <f>(Table2[[#This Row],[Rank 1Y]]+Table2[[#This Row],[Rank 6M]]+Table2[[#This Row],[Rank Sharpe]])/3</f>
        <v>515.66666666666663</v>
      </c>
    </row>
    <row r="556" spans="1:48" x14ac:dyDescent="0.3">
      <c r="A556" t="s">
        <v>645</v>
      </c>
      <c r="B556" t="s">
        <v>646</v>
      </c>
      <c r="C556" t="s">
        <v>3079</v>
      </c>
      <c r="D556" t="s">
        <v>384</v>
      </c>
      <c r="E556">
        <v>27927.240679259899</v>
      </c>
      <c r="F556">
        <v>6214.05</v>
      </c>
      <c r="G556">
        <v>9.74604955251103</v>
      </c>
      <c r="H556">
        <f>(Table2[[#This Row],[1Y Return vs Nifty]]-AVERAGE(Table2[1Y Return vs Nifty]))/_xlfn.STDEV.P(Table2[1Y Return vs Nifty])</f>
        <v>-0.36443080882077983</v>
      </c>
      <c r="I556">
        <v>-2.5194434466056399</v>
      </c>
      <c r="J556">
        <f>(Table2[[#This Row],[1M Return vs Nifty]]-AVERAGE(Table2[1M Return vs Nifty]))/_xlfn.STDEV.P(Table2[1M Return vs Nifty])</f>
        <v>-0.23188205283249477</v>
      </c>
      <c r="K556">
        <v>-9.4798750619512209</v>
      </c>
      <c r="L556">
        <f>(Table2[[#This Row],[6M Return vs Nifty]]-AVERAGE(Table2[6M Return vs Nifty]))/_xlfn.STDEV.P(Table2[6M Return vs Nifty])</f>
        <v>-0.54410221604757047</v>
      </c>
      <c r="M556">
        <v>-5.7394077124109604</v>
      </c>
      <c r="N556">
        <f>(Table2[[#This Row],[1W Return vs Nifty]]-AVERAGE(Table2[1W Return vs Nifty]))/_xlfn.STDEV.P(Table2[1W Return vs Nifty])</f>
        <v>-1.0406656574687001</v>
      </c>
      <c r="O556">
        <v>6645.07</v>
      </c>
      <c r="P556">
        <v>6428.4412579370401</v>
      </c>
      <c r="Q556">
        <v>5768.6771601910796</v>
      </c>
      <c r="R556">
        <v>25.912323087005699</v>
      </c>
      <c r="S556" s="1">
        <f>(Table2[[#This Row],[Close Price]]-Table2[[#This Row],[20D EMA]])/Table2[[#This Row],[20D EMA]]</f>
        <v>-6.4863124090491081E-2</v>
      </c>
      <c r="T556" s="1">
        <f>(Table2[[#This Row],[Close Price]]-Table2[[#This Row],[50D EMA]])/Table2[[#This Row],[50D EMA]]</f>
        <v>-3.3350426539611948E-2</v>
      </c>
      <c r="U556" s="1">
        <f>(Table2[[#This Row],[Close Price]]-Table2[[#This Row],[200D EMA]])/Table2[[#This Row],[200D EMA]]</f>
        <v>7.7205367442363212E-2</v>
      </c>
      <c r="V556">
        <v>1.00785345145242</v>
      </c>
      <c r="W556">
        <v>6167.8</v>
      </c>
      <c r="X556">
        <v>6315</v>
      </c>
      <c r="Y556">
        <v>6197.6</v>
      </c>
      <c r="Z556">
        <v>6620</v>
      </c>
      <c r="AA556">
        <v>6197.6</v>
      </c>
      <c r="AB556">
        <v>7196.85</v>
      </c>
      <c r="AC556" s="1">
        <f>(Table2[[#This Row],[Close Price]]/Table2[[#This Row],[Day Low]])-1</f>
        <v>7.4986218748986921E-3</v>
      </c>
      <c r="AD556" s="1">
        <f>(Table2[[#This Row],[Day High]]/Table2[[#This Row],[Close Price]])-1</f>
        <v>1.6245443792695546E-2</v>
      </c>
      <c r="AE556" s="1">
        <f>(Table2[[#This Row],[Close Price]]/Table2[[#This Row],[Current Week Low]])-1</f>
        <v>2.6542532593261114E-3</v>
      </c>
      <c r="AF556" s="1">
        <f>(Table2[[#This Row],[Current Week High]]/Table2[[#This Row],[Close Price]])-1</f>
        <v>6.5327765306040231E-2</v>
      </c>
      <c r="AG556" s="1">
        <f>(Table2[[#This Row],[Close Price]]/Table2[[#This Row],[Current Month Low]])-1</f>
        <v>2.6542532593261114E-3</v>
      </c>
      <c r="AH556" s="1">
        <f>(Table2[[#This Row],[Current Month High]]/Table2[[#This Row],[Close Price]])-1</f>
        <v>0.15815772322398436</v>
      </c>
      <c r="AI556">
        <v>12.986584820201999</v>
      </c>
      <c r="AJ556">
        <v>36.7464577071704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0.18</v>
      </c>
      <c r="AM556" t="s">
        <v>3111</v>
      </c>
      <c r="AN556">
        <v>-6.17</v>
      </c>
      <c r="AO556" t="s">
        <v>3110</v>
      </c>
      <c r="AP556">
        <v>-3.8538936577712998E-2</v>
      </c>
      <c r="AQ556">
        <f>(Table2[[#This Row],[Sharpe Ratio]]-AVERAGE(Table2[Sharpe Ratio]))/_xlfn.STDEV.P(Table2[Sharpe Ratio])</f>
        <v>-1.1586487776344676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-3.3397295128040128</v>
      </c>
      <c r="AS556">
        <f>_xlfn.RANK.AVG(Table2[[#This Row],[1Y Return vs Nifty Z-Score]],Table2[1Y Return vs Nifty Z-Score])</f>
        <v>412</v>
      </c>
      <c r="AT556">
        <f>_xlfn.RANK.AVG(Table2[[#This Row],[6M Return vs Nifty Z-Score]],Table2[6M Return vs Nifty Z-Score])</f>
        <v>494</v>
      </c>
      <c r="AU556">
        <f>_xlfn.RANK.AVG(Table2[[#This Row],[Sharpe Ratio Z-Score]],Table2[Sharpe Ratio Z-Score])</f>
        <v>641</v>
      </c>
      <c r="AV556">
        <f>(Table2[[#This Row],[Rank 1Y]]+Table2[[#This Row],[Rank 6M]]+Table2[[#This Row],[Rank Sharpe]])/3</f>
        <v>515.66666666666663</v>
      </c>
    </row>
    <row r="557" spans="1:48" x14ac:dyDescent="0.3">
      <c r="A557" t="s">
        <v>940</v>
      </c>
      <c r="B557" t="s">
        <v>941</v>
      </c>
      <c r="C557" t="s">
        <v>3075</v>
      </c>
      <c r="D557" t="s">
        <v>942</v>
      </c>
      <c r="E557">
        <v>15273.527058447</v>
      </c>
      <c r="F557">
        <v>195.37</v>
      </c>
      <c r="G557">
        <v>8.0674234532575095</v>
      </c>
      <c r="H557">
        <f>(Table2[[#This Row],[1Y Return vs Nifty]]-AVERAGE(Table2[1Y Return vs Nifty]))/_xlfn.STDEV.P(Table2[1Y Return vs Nifty])</f>
        <v>-0.3897633887253581</v>
      </c>
      <c r="I557">
        <v>-3.7265024914786098</v>
      </c>
      <c r="J557">
        <f>(Table2[[#This Row],[1M Return vs Nifty]]-AVERAGE(Table2[1M Return vs Nifty]))/_xlfn.STDEV.P(Table2[1M Return vs Nifty])</f>
        <v>-0.34603077549117151</v>
      </c>
      <c r="K557">
        <v>-14.482681061075599</v>
      </c>
      <c r="L557">
        <f>(Table2[[#This Row],[6M Return vs Nifty]]-AVERAGE(Table2[6M Return vs Nifty]))/_xlfn.STDEV.P(Table2[6M Return vs Nifty])</f>
        <v>-0.71148271767637028</v>
      </c>
      <c r="M557">
        <v>2.12059114903859</v>
      </c>
      <c r="N557">
        <f>(Table2[[#This Row],[1W Return vs Nifty]]-AVERAGE(Table2[1W Return vs Nifty]))/_xlfn.STDEV.P(Table2[1W Return vs Nifty])</f>
        <v>0.44894986303242124</v>
      </c>
      <c r="O557">
        <v>200.93</v>
      </c>
      <c r="P557">
        <v>206.35814136308699</v>
      </c>
      <c r="Q557">
        <v>197.56064135065199</v>
      </c>
      <c r="R557">
        <v>43.633270117369896</v>
      </c>
      <c r="S557" s="1">
        <f>(Table2[[#This Row],[Close Price]]-Table2[[#This Row],[20D EMA]])/Table2[[#This Row],[20D EMA]]</f>
        <v>-2.767132832329668E-2</v>
      </c>
      <c r="T557" s="1">
        <f>(Table2[[#This Row],[Close Price]]-Table2[[#This Row],[50D EMA]])/Table2[[#This Row],[50D EMA]]</f>
        <v>-5.3247917869900539E-2</v>
      </c>
      <c r="U557" s="1">
        <f>(Table2[[#This Row],[Close Price]]-Table2[[#This Row],[200D EMA]])/Table2[[#This Row],[200D EMA]]</f>
        <v>-1.1088450288859913E-2</v>
      </c>
      <c r="V557">
        <v>0.76003236819144304</v>
      </c>
      <c r="W557">
        <v>194.51</v>
      </c>
      <c r="X557">
        <v>201.3</v>
      </c>
      <c r="Y557">
        <v>190.3</v>
      </c>
      <c r="Z557">
        <v>203.7</v>
      </c>
      <c r="AA557">
        <v>187.55</v>
      </c>
      <c r="AB557">
        <v>209.96</v>
      </c>
      <c r="AC557" s="1">
        <f>(Table2[[#This Row],[Close Price]]/Table2[[#This Row],[Day Low]])-1</f>
        <v>4.4213665107193378E-3</v>
      </c>
      <c r="AD557" s="1">
        <f>(Table2[[#This Row],[Day High]]/Table2[[#This Row],[Close Price]])-1</f>
        <v>3.0352664175666622E-2</v>
      </c>
      <c r="AE557" s="1">
        <f>(Table2[[#This Row],[Close Price]]/Table2[[#This Row],[Current Week Low]])-1</f>
        <v>2.6642143983184319E-2</v>
      </c>
      <c r="AF557" s="1">
        <f>(Table2[[#This Row],[Current Week High]]/Table2[[#This Row],[Close Price]])-1</f>
        <v>4.2637047653170779E-2</v>
      </c>
      <c r="AG557" s="1">
        <f>(Table2[[#This Row],[Close Price]]/Table2[[#This Row],[Current Month Low]])-1</f>
        <v>4.1695547853905612E-2</v>
      </c>
      <c r="AH557" s="1">
        <f>(Table2[[#This Row],[Current Month High]]/Table2[[#This Row],[Close Price]])-1</f>
        <v>7.4678814556994544E-2</v>
      </c>
      <c r="AI557">
        <v>19.126422947695701</v>
      </c>
      <c r="AJ557">
        <v>46.409691629955901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-0.11</v>
      </c>
      <c r="AM557" t="s">
        <v>3110</v>
      </c>
      <c r="AN557">
        <v>-8.07</v>
      </c>
      <c r="AO557" t="s">
        <v>3110</v>
      </c>
      <c r="AP557">
        <v>-3.7917175984190001E-3</v>
      </c>
      <c r="AQ557">
        <f>(Table2[[#This Row],[Sharpe Ratio]]-AVERAGE(Table2[Sharpe Ratio]))/_xlfn.STDEV.P(Table2[Sharpe Ratio])</f>
        <v>-0.76271655329834076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423</v>
      </c>
      <c r="AT557">
        <f>_xlfn.RANK.AVG(Table2[[#This Row],[6M Return vs Nifty Z-Score]],Table2[6M Return vs Nifty Z-Score])</f>
        <v>548</v>
      </c>
      <c r="AU557">
        <f>_xlfn.RANK.AVG(Table2[[#This Row],[Sharpe Ratio Z-Score]],Table2[Sharpe Ratio Z-Score])</f>
        <v>576</v>
      </c>
      <c r="AV557">
        <f>(Table2[[#This Row],[Rank 1Y]]+Table2[[#This Row],[Rank 6M]]+Table2[[#This Row],[Rank Sharpe]])/3</f>
        <v>515.66666666666663</v>
      </c>
    </row>
    <row r="558" spans="1:48" x14ac:dyDescent="0.3">
      <c r="A558" t="s">
        <v>1907</v>
      </c>
      <c r="B558" t="s">
        <v>1908</v>
      </c>
      <c r="C558" t="s">
        <v>3076</v>
      </c>
      <c r="D558" t="s">
        <v>304</v>
      </c>
      <c r="E558">
        <v>3564.14317316999</v>
      </c>
      <c r="F558">
        <v>1135.3499999999999</v>
      </c>
      <c r="G558">
        <v>-20.903815939772599</v>
      </c>
      <c r="H558">
        <f>(Table2[[#This Row],[1Y Return vs Nifty]]-AVERAGE(Table2[1Y Return vs Nifty]))/_xlfn.STDEV.P(Table2[1Y Return vs Nifty])</f>
        <v>-0.82697584311586914</v>
      </c>
      <c r="I558">
        <v>14.0808287863562</v>
      </c>
      <c r="J558">
        <f>(Table2[[#This Row],[1M Return vs Nifty]]-AVERAGE(Table2[1M Return vs Nifty]))/_xlfn.STDEV.P(Table2[1M Return vs Nifty])</f>
        <v>1.3379664804497451</v>
      </c>
      <c r="K558">
        <v>9.0737706954770996</v>
      </c>
      <c r="L558">
        <f>(Table2[[#This Row],[6M Return vs Nifty]]-AVERAGE(Table2[6M Return vs Nifty]))/_xlfn.STDEV.P(Table2[6M Return vs Nifty])</f>
        <v>7.6653122949175256E-2</v>
      </c>
      <c r="M558">
        <v>4.97039300530927</v>
      </c>
      <c r="N558">
        <f>(Table2[[#This Row],[1W Return vs Nifty]]-AVERAGE(Table2[1W Return vs Nifty]))/_xlfn.STDEV.P(Table2[1W Return vs Nifty])</f>
        <v>0.98904015442857318</v>
      </c>
      <c r="O558">
        <v>1111.55</v>
      </c>
      <c r="P558">
        <v>1036.4534657731999</v>
      </c>
      <c r="Q558">
        <v>1020.69502038487</v>
      </c>
      <c r="R558">
        <v>51.763159347183901</v>
      </c>
      <c r="S558" s="1">
        <f>(Table2[[#This Row],[Close Price]]-Table2[[#This Row],[20D EMA]])/Table2[[#This Row],[20D EMA]]</f>
        <v>2.141154244073587E-2</v>
      </c>
      <c r="T558" s="1">
        <f>(Table2[[#This Row],[Close Price]]-Table2[[#This Row],[50D EMA]])/Table2[[#This Row],[50D EMA]]</f>
        <v>9.5418209782358765E-2</v>
      </c>
      <c r="U558" s="1">
        <f>(Table2[[#This Row],[Close Price]]-Table2[[#This Row],[200D EMA]])/Table2[[#This Row],[200D EMA]]</f>
        <v>0.11233030173096895</v>
      </c>
      <c r="V558">
        <v>1.47571513514528</v>
      </c>
      <c r="W558">
        <v>1122.2</v>
      </c>
      <c r="X558">
        <v>1180</v>
      </c>
      <c r="Y558">
        <v>1125.25</v>
      </c>
      <c r="Z558">
        <v>1204.7</v>
      </c>
      <c r="AA558">
        <v>1085.05</v>
      </c>
      <c r="AB558">
        <v>1209.7</v>
      </c>
      <c r="AC558" s="1">
        <f>(Table2[[#This Row],[Close Price]]/Table2[[#This Row],[Day Low]])-1</f>
        <v>1.1718053822847851E-2</v>
      </c>
      <c r="AD558" s="1">
        <f>(Table2[[#This Row],[Day High]]/Table2[[#This Row],[Close Price]])-1</f>
        <v>3.9327079755141714E-2</v>
      </c>
      <c r="AE558" s="1">
        <f>(Table2[[#This Row],[Close Price]]/Table2[[#This Row],[Current Week Low]])-1</f>
        <v>8.9757831592978121E-3</v>
      </c>
      <c r="AF558" s="1">
        <f>(Table2[[#This Row],[Current Week High]]/Table2[[#This Row],[Close Price]])-1</f>
        <v>6.1082485577135026E-2</v>
      </c>
      <c r="AG558" s="1">
        <f>(Table2[[#This Row],[Close Price]]/Table2[[#This Row],[Current Month Low]])-1</f>
        <v>4.6357310723008194E-2</v>
      </c>
      <c r="AH558" s="1">
        <f>(Table2[[#This Row],[Current Month High]]/Table2[[#This Row],[Close Price]])-1</f>
        <v>6.5486413881182148E-2</v>
      </c>
      <c r="AI558">
        <v>5.5238415043653299</v>
      </c>
      <c r="AJ558">
        <v>58.478015033592698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0.23</v>
      </c>
      <c r="AM558" t="s">
        <v>3111</v>
      </c>
      <c r="AN558">
        <v>7.93</v>
      </c>
      <c r="AO558" t="s">
        <v>3111</v>
      </c>
      <c r="AP558">
        <v>-4.3752255621895997E-2</v>
      </c>
      <c r="AQ558">
        <f>(Table2[[#This Row],[Sharpe Ratio]]-AVERAGE(Table2[Sharpe Ratio]))/_xlfn.STDEV.P(Table2[Sharpe Ratio])</f>
        <v>-1.2180526973141197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0.35863121739750448</v>
      </c>
      <c r="AS558">
        <f>_xlfn.RANK.AVG(Table2[[#This Row],[1Y Return vs Nifty Z-Score]],Table2[1Y Return vs Nifty Z-Score])</f>
        <v>618</v>
      </c>
      <c r="AT558">
        <f>_xlfn.RANK.AVG(Table2[[#This Row],[6M Return vs Nifty Z-Score]],Table2[6M Return vs Nifty Z-Score])</f>
        <v>291</v>
      </c>
      <c r="AU558">
        <f>_xlfn.RANK.AVG(Table2[[#This Row],[Sharpe Ratio Z-Score]],Table2[Sharpe Ratio Z-Score])</f>
        <v>646</v>
      </c>
      <c r="AV558">
        <f>(Table2[[#This Row],[Rank 1Y]]+Table2[[#This Row],[Rank 6M]]+Table2[[#This Row],[Rank Sharpe]])/3</f>
        <v>518.33333333333337</v>
      </c>
    </row>
    <row r="559" spans="1:48" x14ac:dyDescent="0.3">
      <c r="A559" t="s">
        <v>495</v>
      </c>
      <c r="B559" t="s">
        <v>496</v>
      </c>
      <c r="C559" t="s">
        <v>3063</v>
      </c>
      <c r="D559" t="s">
        <v>174</v>
      </c>
      <c r="E559">
        <v>41010.841696875003</v>
      </c>
      <c r="F559">
        <v>595.75</v>
      </c>
      <c r="G559">
        <v>10.198463860190101</v>
      </c>
      <c r="H559">
        <f>(Table2[[#This Row],[1Y Return vs Nifty]]-AVERAGE(Table2[1Y Return vs Nifty]))/_xlfn.STDEV.P(Table2[1Y Return vs Nifty])</f>
        <v>-0.35760330768496934</v>
      </c>
      <c r="I559">
        <v>-2.1013494314655099</v>
      </c>
      <c r="J559">
        <f>(Table2[[#This Row],[1M Return vs Nifty]]-AVERAGE(Table2[1M Return vs Nifty]))/_xlfn.STDEV.P(Table2[1M Return vs Nifty])</f>
        <v>-0.192343889407767</v>
      </c>
      <c r="K559">
        <v>-6.5719445678064901</v>
      </c>
      <c r="L559">
        <f>(Table2[[#This Row],[6M Return vs Nifty]]-AVERAGE(Table2[6M Return vs Nifty]))/_xlfn.STDEV.P(Table2[6M Return vs Nifty])</f>
        <v>-0.4468106430989453</v>
      </c>
      <c r="M559">
        <v>-6.3171561166951999</v>
      </c>
      <c r="N559">
        <f>(Table2[[#This Row],[1W Return vs Nifty]]-AVERAGE(Table2[1W Return vs Nifty]))/_xlfn.STDEV.P(Table2[1W Return vs Nifty])</f>
        <v>-1.1501596924090363</v>
      </c>
      <c r="O559">
        <v>634.66999999999996</v>
      </c>
      <c r="P559">
        <v>623.88726596117203</v>
      </c>
      <c r="Q559">
        <v>560.89788276414401</v>
      </c>
      <c r="R559">
        <v>25.1819847562852</v>
      </c>
      <c r="S559" s="1">
        <f>(Table2[[#This Row],[Close Price]]-Table2[[#This Row],[20D EMA]])/Table2[[#This Row],[20D EMA]]</f>
        <v>-6.1323207336095864E-2</v>
      </c>
      <c r="T559" s="1">
        <f>(Table2[[#This Row],[Close Price]]-Table2[[#This Row],[50D EMA]])/Table2[[#This Row],[50D EMA]]</f>
        <v>-4.5099920284193094E-2</v>
      </c>
      <c r="U559" s="1">
        <f>(Table2[[#This Row],[Close Price]]-Table2[[#This Row],[200D EMA]])/Table2[[#This Row],[200D EMA]]</f>
        <v>6.2136296653683754E-2</v>
      </c>
      <c r="V559">
        <v>1.03653930228638</v>
      </c>
      <c r="W559">
        <v>584.35</v>
      </c>
      <c r="X559">
        <v>601</v>
      </c>
      <c r="Y559">
        <v>593.65</v>
      </c>
      <c r="Z559">
        <v>624.95000000000005</v>
      </c>
      <c r="AA559">
        <v>593.65</v>
      </c>
      <c r="AB559">
        <v>682.75</v>
      </c>
      <c r="AC559" s="1">
        <f>(Table2[[#This Row],[Close Price]]/Table2[[#This Row],[Day Low]])-1</f>
        <v>1.9508855993839225E-2</v>
      </c>
      <c r="AD559" s="1">
        <f>(Table2[[#This Row],[Day High]]/Table2[[#This Row],[Close Price]])-1</f>
        <v>8.8124213176667965E-3</v>
      </c>
      <c r="AE559" s="1">
        <f>(Table2[[#This Row],[Close Price]]/Table2[[#This Row],[Current Week Low]])-1</f>
        <v>3.5374378842751852E-3</v>
      </c>
      <c r="AF559" s="1">
        <f>(Table2[[#This Row],[Current Week High]]/Table2[[#This Row],[Close Price]])-1</f>
        <v>4.9013848090642131E-2</v>
      </c>
      <c r="AG559" s="1">
        <f>(Table2[[#This Row],[Close Price]]/Table2[[#This Row],[Current Month Low]])-1</f>
        <v>3.5374378842751852E-3</v>
      </c>
      <c r="AH559" s="1">
        <f>(Table2[[#This Row],[Current Month High]]/Table2[[#This Row],[Close Price]])-1</f>
        <v>0.1460344104070499</v>
      </c>
      <c r="AI559">
        <v>11.051866214251</v>
      </c>
      <c r="AJ559">
        <v>55.874574990555303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0.05</v>
      </c>
      <c r="AM559" t="s">
        <v>3111</v>
      </c>
      <c r="AN559">
        <v>-8.1300000000000008</v>
      </c>
      <c r="AO559" t="s">
        <v>3110</v>
      </c>
      <c r="AP559">
        <v>-7.1369299090247001E-2</v>
      </c>
      <c r="AQ559">
        <f>(Table2[[#This Row],[Sharpe Ratio]]-AVERAGE(Table2[Sharpe Ratio]))/_xlfn.STDEV.P(Table2[Sharpe Ratio])</f>
        <v>-1.5327391030528812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-3.6796566356535991</v>
      </c>
      <c r="AS559">
        <f>_xlfn.RANK.AVG(Table2[[#This Row],[1Y Return vs Nifty Z-Score]],Table2[1Y Return vs Nifty Z-Score])</f>
        <v>409</v>
      </c>
      <c r="AT559">
        <f>_xlfn.RANK.AVG(Table2[[#This Row],[6M Return vs Nifty Z-Score]],Table2[6M Return vs Nifty Z-Score])</f>
        <v>459</v>
      </c>
      <c r="AU559">
        <f>_xlfn.RANK.AVG(Table2[[#This Row],[Sharpe Ratio Z-Score]],Table2[Sharpe Ratio Z-Score])</f>
        <v>688</v>
      </c>
      <c r="AV559">
        <f>(Table2[[#This Row],[Rank 1Y]]+Table2[[#This Row],[Rank 6M]]+Table2[[#This Row],[Rank Sharpe]])/3</f>
        <v>518.66666666666663</v>
      </c>
    </row>
    <row r="560" spans="1:48" x14ac:dyDescent="0.3">
      <c r="A560" t="s">
        <v>16</v>
      </c>
      <c r="B560" t="s">
        <v>17</v>
      </c>
      <c r="C560" t="s">
        <v>3063</v>
      </c>
      <c r="D560" t="s">
        <v>18</v>
      </c>
      <c r="E560">
        <v>1980522.1994391</v>
      </c>
      <c r="F560">
        <v>2927.25</v>
      </c>
      <c r="G560">
        <v>-11.969631547227401</v>
      </c>
      <c r="H560">
        <f>(Table2[[#This Row],[1Y Return vs Nifty]]-AVERAGE(Table2[1Y Return vs Nifty]))/_xlfn.STDEV.P(Table2[1Y Return vs Nifty])</f>
        <v>-0.69214775953785623</v>
      </c>
      <c r="I560">
        <v>-8.2457322120410304</v>
      </c>
      <c r="J560">
        <f>(Table2[[#This Row],[1M Return vs Nifty]]-AVERAGE(Table2[1M Return vs Nifty]))/_xlfn.STDEV.P(Table2[1M Return vs Nifty])</f>
        <v>-0.77340365521439836</v>
      </c>
      <c r="K560">
        <v>-12.7345750697319</v>
      </c>
      <c r="L560">
        <f>(Table2[[#This Row],[6M Return vs Nifty]]-AVERAGE(Table2[6M Return vs Nifty]))/_xlfn.STDEV.P(Table2[6M Return vs Nifty])</f>
        <v>-0.65299576899544376</v>
      </c>
      <c r="M560">
        <v>-1.4589273623555199</v>
      </c>
      <c r="N560">
        <f>(Table2[[#This Row],[1W Return vs Nifty]]-AVERAGE(Table2[1W Return vs Nifty]))/_xlfn.STDEV.P(Table2[1W Return vs Nifty])</f>
        <v>-0.22943526455910906</v>
      </c>
      <c r="O560">
        <v>2983.07</v>
      </c>
      <c r="P560">
        <v>2996.3228555363999</v>
      </c>
      <c r="Q560">
        <v>2821.8532308566</v>
      </c>
      <c r="R560">
        <v>40.240566557833297</v>
      </c>
      <c r="S560" s="1">
        <f>(Table2[[#This Row],[Close Price]]-Table2[[#This Row],[20D EMA]])/Table2[[#This Row],[20D EMA]]</f>
        <v>-1.8712266222381695E-2</v>
      </c>
      <c r="T560" s="1">
        <f>(Table2[[#This Row],[Close Price]]-Table2[[#This Row],[50D EMA]])/Table2[[#This Row],[50D EMA]]</f>
        <v>-2.3052541019994481E-2</v>
      </c>
      <c r="U560" s="1">
        <f>(Table2[[#This Row],[Close Price]]-Table2[[#This Row],[200D EMA]])/Table2[[#This Row],[200D EMA]]</f>
        <v>3.7350195251439705E-2</v>
      </c>
      <c r="V560">
        <v>0.80750477029401302</v>
      </c>
      <c r="W560">
        <v>2907.4</v>
      </c>
      <c r="X560">
        <v>2933.95</v>
      </c>
      <c r="Y560">
        <v>2915.5</v>
      </c>
      <c r="Z560">
        <v>2946</v>
      </c>
      <c r="AA560">
        <v>2866.5</v>
      </c>
      <c r="AB560">
        <v>3036</v>
      </c>
      <c r="AC560" s="1">
        <f>(Table2[[#This Row],[Close Price]]/Table2[[#This Row],[Day Low]])-1</f>
        <v>6.8274059296966616E-3</v>
      </c>
      <c r="AD560" s="1">
        <f>(Table2[[#This Row],[Day High]]/Table2[[#This Row],[Close Price]])-1</f>
        <v>2.288837646254871E-3</v>
      </c>
      <c r="AE560" s="1">
        <f>(Table2[[#This Row],[Close Price]]/Table2[[#This Row],[Current Week Low]])-1</f>
        <v>4.0301835019722621E-3</v>
      </c>
      <c r="AF560" s="1">
        <f>(Table2[[#This Row],[Current Week High]]/Table2[[#This Row],[Close Price]])-1</f>
        <v>6.4053292339225631E-3</v>
      </c>
      <c r="AG560" s="1">
        <f>(Table2[[#This Row],[Close Price]]/Table2[[#This Row],[Current Month Low]])-1</f>
        <v>2.1193092621664134E-2</v>
      </c>
      <c r="AH560" s="1">
        <f>(Table2[[#This Row],[Current Month High]]/Table2[[#This Row],[Close Price]])-1</f>
        <v>3.7150909556751266E-2</v>
      </c>
      <c r="AI560">
        <v>10.144629867351201</v>
      </c>
      <c r="AJ560">
        <v>31.570058100256698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-0.03</v>
      </c>
      <c r="AM560" t="s">
        <v>3110</v>
      </c>
      <c r="AN560">
        <v>-3.01</v>
      </c>
      <c r="AO560" t="s">
        <v>3110</v>
      </c>
      <c r="AP560">
        <v>2.3651449137554001E-2</v>
      </c>
      <c r="AQ560">
        <f>(Table2[[#This Row],[Sharpe Ratio]]-AVERAGE(Table2[Sharpe Ratio]))/_xlfn.STDEV.P(Table2[Sharpe Ratio])</f>
        <v>-0.45001141119543286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578</v>
      </c>
      <c r="AT560">
        <f>_xlfn.RANK.AVG(Table2[[#This Row],[6M Return vs Nifty Z-Score]],Table2[6M Return vs Nifty Z-Score])</f>
        <v>530</v>
      </c>
      <c r="AU560">
        <f>_xlfn.RANK.AVG(Table2[[#This Row],[Sharpe Ratio Z-Score]],Table2[Sharpe Ratio Z-Score])</f>
        <v>457</v>
      </c>
      <c r="AV560">
        <f>(Table2[[#This Row],[Rank 1Y]]+Table2[[#This Row],[Rank 6M]]+Table2[[#This Row],[Rank Sharpe]])/3</f>
        <v>521.66666666666663</v>
      </c>
    </row>
    <row r="561" spans="1:48" x14ac:dyDescent="0.3">
      <c r="A561" t="s">
        <v>1364</v>
      </c>
      <c r="B561" t="s">
        <v>1365</v>
      </c>
      <c r="C561" t="s">
        <v>3079</v>
      </c>
      <c r="D561" t="s">
        <v>436</v>
      </c>
      <c r="E561">
        <v>7948.16828498</v>
      </c>
      <c r="F561">
        <v>502.7</v>
      </c>
      <c r="G561">
        <v>-12.2374040970276</v>
      </c>
      <c r="H561">
        <f>(Table2[[#This Row],[1Y Return vs Nifty]]-AVERAGE(Table2[1Y Return vs Nifty]))/_xlfn.STDEV.P(Table2[1Y Return vs Nifty])</f>
        <v>-0.69618878422887154</v>
      </c>
      <c r="I561">
        <v>-5.3705426064785398</v>
      </c>
      <c r="J561">
        <f>(Table2[[#This Row],[1M Return vs Nifty]]-AVERAGE(Table2[1M Return vs Nifty]))/_xlfn.STDEV.P(Table2[1M Return vs Nifty])</f>
        <v>-0.50150376575124256</v>
      </c>
      <c r="K561">
        <v>2.85838434557685E-2</v>
      </c>
      <c r="L561">
        <f>(Table2[[#This Row],[6M Return vs Nifty]]-AVERAGE(Table2[6M Return vs Nifty]))/_xlfn.STDEV.P(Table2[6M Return vs Nifty])</f>
        <v>-0.22597462493522061</v>
      </c>
      <c r="M561">
        <v>-9.3690138773985101</v>
      </c>
      <c r="N561">
        <f>(Table2[[#This Row],[1W Return vs Nifty]]-AVERAGE(Table2[1W Return vs Nifty]))/_xlfn.STDEV.P(Table2[1W Return vs Nifty])</f>
        <v>-1.7285433241169743</v>
      </c>
      <c r="O561">
        <v>530.63</v>
      </c>
      <c r="P561">
        <v>528.24890576288703</v>
      </c>
      <c r="Q561">
        <v>495.526205161154</v>
      </c>
      <c r="R561">
        <v>32.252838766439297</v>
      </c>
      <c r="S561" s="1">
        <f>(Table2[[#This Row],[Close Price]]-Table2[[#This Row],[20D EMA]])/Table2[[#This Row],[20D EMA]]</f>
        <v>-5.2635546425946526E-2</v>
      </c>
      <c r="T561" s="1">
        <f>(Table2[[#This Row],[Close Price]]-Table2[[#This Row],[50D EMA]])/Table2[[#This Row],[50D EMA]]</f>
        <v>-4.8365279102641587E-2</v>
      </c>
      <c r="U561" s="1">
        <f>(Table2[[#This Row],[Close Price]]-Table2[[#This Row],[200D EMA]])/Table2[[#This Row],[200D EMA]]</f>
        <v>1.4477125052373257E-2</v>
      </c>
      <c r="V561">
        <v>1.5753926328149099</v>
      </c>
      <c r="W561">
        <v>488.05</v>
      </c>
      <c r="X561">
        <v>502.1</v>
      </c>
      <c r="Y561">
        <v>499.05</v>
      </c>
      <c r="Z561">
        <v>520.65</v>
      </c>
      <c r="AA561">
        <v>499.05</v>
      </c>
      <c r="AB561">
        <v>602.35</v>
      </c>
      <c r="AC561" s="1">
        <f>(Table2[[#This Row],[Close Price]]/Table2[[#This Row],[Day Low]])-1</f>
        <v>3.0017416248335094E-2</v>
      </c>
      <c r="AD561" s="1">
        <f>(Table2[[#This Row],[Day High]]/Table2[[#This Row],[Close Price]])-1</f>
        <v>-1.1935548040580279E-3</v>
      </c>
      <c r="AE561" s="1">
        <f>(Table2[[#This Row],[Close Price]]/Table2[[#This Row],[Current Week Low]])-1</f>
        <v>7.3138964031660425E-3</v>
      </c>
      <c r="AF561" s="1">
        <f>(Table2[[#This Row],[Current Week High]]/Table2[[#This Row],[Close Price]])-1</f>
        <v>3.5707181221404483E-2</v>
      </c>
      <c r="AG561" s="1">
        <f>(Table2[[#This Row],[Close Price]]/Table2[[#This Row],[Current Month Low]])-1</f>
        <v>7.3138964031660425E-3</v>
      </c>
      <c r="AH561" s="1">
        <f>(Table2[[#This Row],[Current Month High]]/Table2[[#This Row],[Close Price]])-1</f>
        <v>0.19822956037398054</v>
      </c>
      <c r="AI561">
        <v>26.526946107784401</v>
      </c>
      <c r="AJ561">
        <v>24.379344587884798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0.06</v>
      </c>
      <c r="AM561" t="s">
        <v>3111</v>
      </c>
      <c r="AN561">
        <v>-4.33</v>
      </c>
      <c r="AO561" t="s">
        <v>3110</v>
      </c>
      <c r="AP561">
        <v>-1.6260157021561E-2</v>
      </c>
      <c r="AQ561">
        <f>(Table2[[#This Row],[Sharpe Ratio]]-AVERAGE(Table2[Sharpe Ratio]))/_xlfn.STDEV.P(Table2[Sharpe Ratio])</f>
        <v>-0.9047899939885623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-4.0570004930208716</v>
      </c>
      <c r="AS561">
        <f>_xlfn.RANK.AVG(Table2[[#This Row],[1Y Return vs Nifty Z-Score]],Table2[1Y Return vs Nifty Z-Score])</f>
        <v>579</v>
      </c>
      <c r="AT561">
        <f>_xlfn.RANK.AVG(Table2[[#This Row],[6M Return vs Nifty Z-Score]],Table2[6M Return vs Nifty Z-Score])</f>
        <v>384</v>
      </c>
      <c r="AU561">
        <f>_xlfn.RANK.AVG(Table2[[#This Row],[Sharpe Ratio Z-Score]],Table2[Sharpe Ratio Z-Score])</f>
        <v>604</v>
      </c>
      <c r="AV561">
        <f>(Table2[[#This Row],[Rank 1Y]]+Table2[[#This Row],[Rank 6M]]+Table2[[#This Row],[Rank Sharpe]])/3</f>
        <v>522.33333333333337</v>
      </c>
    </row>
    <row r="562" spans="1:48" x14ac:dyDescent="0.3">
      <c r="A562" t="s">
        <v>428</v>
      </c>
      <c r="B562" t="s">
        <v>429</v>
      </c>
      <c r="C562" t="s">
        <v>3066</v>
      </c>
      <c r="D562" t="s">
        <v>27</v>
      </c>
      <c r="E562">
        <v>52709.324999999997</v>
      </c>
      <c r="F562">
        <v>1849.45</v>
      </c>
      <c r="G562">
        <v>-14.6995388372295</v>
      </c>
      <c r="H562">
        <f>(Table2[[#This Row],[1Y Return vs Nifty]]-AVERAGE(Table2[1Y Return vs Nifty]))/_xlfn.STDEV.P(Table2[1Y Return vs Nifty])</f>
        <v>-0.73334549534502758</v>
      </c>
      <c r="I562">
        <v>1.90531730428833</v>
      </c>
      <c r="J562">
        <f>(Table2[[#This Row],[1M Return vs Nifty]]-AVERAGE(Table2[1M Return vs Nifty]))/_xlfn.STDEV.P(Table2[1M Return vs Nifty])</f>
        <v>0.1865571195759671</v>
      </c>
      <c r="K562">
        <v>-6.7149943596786601</v>
      </c>
      <c r="L562">
        <f>(Table2[[#This Row],[6M Return vs Nifty]]-AVERAGE(Table2[6M Return vs Nifty]))/_xlfn.STDEV.P(Table2[6M Return vs Nifty])</f>
        <v>-0.45159670634538146</v>
      </c>
      <c r="M562">
        <v>-1.0866522186172001</v>
      </c>
      <c r="N562">
        <f>(Table2[[#This Row],[1W Return vs Nifty]]-AVERAGE(Table2[1W Return vs Nifty]))/_xlfn.STDEV.P(Table2[1W Return vs Nifty])</f>
        <v>-0.15888222227697354</v>
      </c>
      <c r="O562">
        <v>1875.05</v>
      </c>
      <c r="P562">
        <v>1860.6277148753099</v>
      </c>
      <c r="Q562">
        <v>1793.0113603259399</v>
      </c>
      <c r="R562">
        <v>42.941855973841498</v>
      </c>
      <c r="S562" s="1">
        <f>(Table2[[#This Row],[Close Price]]-Table2[[#This Row],[20D EMA]])/Table2[[#This Row],[20D EMA]]</f>
        <v>-1.3652969254153175E-2</v>
      </c>
      <c r="T562" s="1">
        <f>(Table2[[#This Row],[Close Price]]-Table2[[#This Row],[50D EMA]])/Table2[[#This Row],[50D EMA]]</f>
        <v>-6.0074967098181584E-3</v>
      </c>
      <c r="U562" s="1">
        <f>(Table2[[#This Row],[Close Price]]-Table2[[#This Row],[200D EMA]])/Table2[[#This Row],[200D EMA]]</f>
        <v>3.1477011759591153E-2</v>
      </c>
      <c r="V562">
        <v>1.31640590713094</v>
      </c>
      <c r="W562">
        <v>1814.9</v>
      </c>
      <c r="X562">
        <v>1857.95</v>
      </c>
      <c r="Y562">
        <v>1837.9</v>
      </c>
      <c r="Z562">
        <v>1900.15</v>
      </c>
      <c r="AA562">
        <v>1835.55</v>
      </c>
      <c r="AB562">
        <v>2005.85</v>
      </c>
      <c r="AC562" s="1">
        <f>(Table2[[#This Row],[Close Price]]/Table2[[#This Row],[Day Low]])-1</f>
        <v>1.903686153507067E-2</v>
      </c>
      <c r="AD562" s="1">
        <f>(Table2[[#This Row],[Day High]]/Table2[[#This Row],[Close Price]])-1</f>
        <v>4.5959609613668295E-3</v>
      </c>
      <c r="AE562" s="1">
        <f>(Table2[[#This Row],[Close Price]]/Table2[[#This Row],[Current Week Low]])-1</f>
        <v>6.2843462647586001E-3</v>
      </c>
      <c r="AF562" s="1">
        <f>(Table2[[#This Row],[Current Week High]]/Table2[[#This Row],[Close Price]])-1</f>
        <v>2.7413555381329502E-2</v>
      </c>
      <c r="AG562" s="1">
        <f>(Table2[[#This Row],[Close Price]]/Table2[[#This Row],[Current Month Low]])-1</f>
        <v>7.5726621448612974E-3</v>
      </c>
      <c r="AH562" s="1">
        <f>(Table2[[#This Row],[Current Month High]]/Table2[[#This Row],[Close Price]])-1</f>
        <v>8.4565681689150685E-2</v>
      </c>
      <c r="AI562">
        <v>10.488936001060001</v>
      </c>
      <c r="AJ562">
        <v>22.246339251004201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-0.05</v>
      </c>
      <c r="AM562" t="s">
        <v>3110</v>
      </c>
      <c r="AN562">
        <v>-1.96</v>
      </c>
      <c r="AO562" t="s">
        <v>3110</v>
      </c>
      <c r="AP562">
        <v>4.4789907688359996E-3</v>
      </c>
      <c r="AQ562">
        <f>(Table2[[#This Row],[Sharpe Ratio]]-AVERAGE(Table2[Sharpe Ratio]))/_xlfn.STDEV.P(Table2[Sharpe Ratio])</f>
        <v>-0.66847476771446268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-1.8257420721058779</v>
      </c>
      <c r="AS562">
        <f>_xlfn.RANK.AVG(Table2[[#This Row],[1Y Return vs Nifty Z-Score]],Table2[1Y Return vs Nifty Z-Score])</f>
        <v>594</v>
      </c>
      <c r="AT562">
        <f>_xlfn.RANK.AVG(Table2[[#This Row],[6M Return vs Nifty Z-Score]],Table2[6M Return vs Nifty Z-Score])</f>
        <v>463</v>
      </c>
      <c r="AU562">
        <f>_xlfn.RANK.AVG(Table2[[#This Row],[Sharpe Ratio Z-Score]],Table2[Sharpe Ratio Z-Score])</f>
        <v>511</v>
      </c>
      <c r="AV562">
        <f>(Table2[[#This Row],[Rank 1Y]]+Table2[[#This Row],[Rank 6M]]+Table2[[#This Row],[Rank Sharpe]])/3</f>
        <v>522.66666666666663</v>
      </c>
    </row>
    <row r="563" spans="1:48" x14ac:dyDescent="0.3">
      <c r="A563" t="s">
        <v>2059</v>
      </c>
      <c r="B563" t="s">
        <v>2060</v>
      </c>
      <c r="C563" t="s">
        <v>3065</v>
      </c>
      <c r="D563" t="s">
        <v>563</v>
      </c>
      <c r="E563">
        <v>2903.2654336999999</v>
      </c>
      <c r="F563">
        <v>971</v>
      </c>
      <c r="G563">
        <v>2.5767833383080001</v>
      </c>
      <c r="H563">
        <f>(Table2[[#This Row],[1Y Return vs Nifty]]-AVERAGE(Table2[1Y Return vs Nifty]))/_xlfn.STDEV.P(Table2[1Y Return vs Nifty])</f>
        <v>-0.47262405644707123</v>
      </c>
      <c r="I563">
        <v>-10.940232735114501</v>
      </c>
      <c r="J563">
        <f>(Table2[[#This Row],[1M Return vs Nifty]]-AVERAGE(Table2[1M Return vs Nifty]))/_xlfn.STDEV.P(Table2[1M Return vs Nifty])</f>
        <v>-1.0282162049553614</v>
      </c>
      <c r="K563">
        <v>-23.301363352722198</v>
      </c>
      <c r="L563">
        <f>(Table2[[#This Row],[6M Return vs Nifty]]-AVERAGE(Table2[6M Return vs Nifty]))/_xlfn.STDEV.P(Table2[6M Return vs Nifty])</f>
        <v>-1.0065322290784062</v>
      </c>
      <c r="M563">
        <v>-0.26130324126811</v>
      </c>
      <c r="N563">
        <f>(Table2[[#This Row],[1W Return vs Nifty]]-AVERAGE(Table2[1W Return vs Nifty]))/_xlfn.STDEV.P(Table2[1W Return vs Nifty])</f>
        <v>-2.4632878520650077E-3</v>
      </c>
      <c r="O563">
        <v>997.33</v>
      </c>
      <c r="P563">
        <v>1034.4549888351401</v>
      </c>
      <c r="Q563">
        <v>1011.00606076029</v>
      </c>
      <c r="R563">
        <v>40.815814235536102</v>
      </c>
      <c r="S563" s="1">
        <f>(Table2[[#This Row],[Close Price]]-Table2[[#This Row],[20D EMA]])/Table2[[#This Row],[20D EMA]]</f>
        <v>-2.6400489306448258E-2</v>
      </c>
      <c r="T563" s="1">
        <f>(Table2[[#This Row],[Close Price]]-Table2[[#This Row],[50D EMA]])/Table2[[#This Row],[50D EMA]]</f>
        <v>-6.1341469198765507E-2</v>
      </c>
      <c r="U563" s="1">
        <f>(Table2[[#This Row],[Close Price]]-Table2[[#This Row],[200D EMA]])/Table2[[#This Row],[200D EMA]]</f>
        <v>-3.9570544938380386E-2</v>
      </c>
      <c r="V563">
        <v>1.4797799884969001</v>
      </c>
      <c r="W563">
        <v>955</v>
      </c>
      <c r="X563">
        <v>975.85</v>
      </c>
      <c r="Y563">
        <v>967</v>
      </c>
      <c r="Z563">
        <v>992.35</v>
      </c>
      <c r="AA563">
        <v>921.8</v>
      </c>
      <c r="AB563">
        <v>1009.05</v>
      </c>
      <c r="AC563" s="1">
        <f>(Table2[[#This Row],[Close Price]]/Table2[[#This Row],[Day Low]])-1</f>
        <v>1.6753926701570609E-2</v>
      </c>
      <c r="AD563" s="1">
        <f>(Table2[[#This Row],[Day High]]/Table2[[#This Row],[Close Price]])-1</f>
        <v>4.9948506694130757E-3</v>
      </c>
      <c r="AE563" s="1">
        <f>(Table2[[#This Row],[Close Price]]/Table2[[#This Row],[Current Week Low]])-1</f>
        <v>4.1365046535677408E-3</v>
      </c>
      <c r="AF563" s="1">
        <f>(Table2[[#This Row],[Current Week High]]/Table2[[#This Row],[Close Price]])-1</f>
        <v>2.1987641606591168E-2</v>
      </c>
      <c r="AG563" s="1">
        <f>(Table2[[#This Row],[Close Price]]/Table2[[#This Row],[Current Month Low]])-1</f>
        <v>5.3373833803428194E-2</v>
      </c>
      <c r="AH563" s="1">
        <f>(Table2[[#This Row],[Current Month High]]/Table2[[#This Row],[Close Price]])-1</f>
        <v>3.9186405767250188E-2</v>
      </c>
      <c r="AI563">
        <v>30.002571355104099</v>
      </c>
      <c r="AJ563">
        <v>31.7858353100643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-0.12</v>
      </c>
      <c r="AM563" t="s">
        <v>3110</v>
      </c>
      <c r="AN563">
        <v>-4.6399999999999997</v>
      </c>
      <c r="AO563" t="s">
        <v>3110</v>
      </c>
      <c r="AP563">
        <v>2.5605257861278999E-2</v>
      </c>
      <c r="AQ563">
        <f>(Table2[[#This Row],[Sharpe Ratio]]-AVERAGE(Table2[Sharpe Ratio]))/_xlfn.STDEV.P(Table2[Sharpe Ratio])</f>
        <v>-0.42774845442836773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469</v>
      </c>
      <c r="AT563">
        <f>_xlfn.RANK.AVG(Table2[[#This Row],[6M Return vs Nifty Z-Score]],Table2[6M Return vs Nifty Z-Score])</f>
        <v>652</v>
      </c>
      <c r="AU563">
        <f>_xlfn.RANK.AVG(Table2[[#This Row],[Sharpe Ratio Z-Score]],Table2[Sharpe Ratio Z-Score])</f>
        <v>451</v>
      </c>
      <c r="AV563">
        <f>(Table2[[#This Row],[Rank 1Y]]+Table2[[#This Row],[Rank 6M]]+Table2[[#This Row],[Rank Sharpe]])/3</f>
        <v>524</v>
      </c>
    </row>
    <row r="564" spans="1:48" x14ac:dyDescent="0.3">
      <c r="A564" t="s">
        <v>1854</v>
      </c>
      <c r="B564" t="s">
        <v>1855</v>
      </c>
      <c r="C564" t="s">
        <v>3069</v>
      </c>
      <c r="D564" t="s">
        <v>286</v>
      </c>
      <c r="E564">
        <v>3796.2973032599998</v>
      </c>
      <c r="F564">
        <v>442.2</v>
      </c>
      <c r="G564">
        <v>5.8215981042293201</v>
      </c>
      <c r="H564">
        <f>(Table2[[#This Row],[1Y Return vs Nifty]]-AVERAGE(Table2[1Y Return vs Nifty]))/_xlfn.STDEV.P(Table2[1Y Return vs Nifty])</f>
        <v>-0.42365571896571597</v>
      </c>
      <c r="I564">
        <v>6.00334485826603</v>
      </c>
      <c r="J564">
        <f>(Table2[[#This Row],[1M Return vs Nifty]]-AVERAGE(Table2[1M Return vs Nifty]))/_xlfn.STDEV.P(Table2[1M Return vs Nifty])</f>
        <v>0.57409790533416938</v>
      </c>
      <c r="K564">
        <v>-17.342443685832801</v>
      </c>
      <c r="L564">
        <f>(Table2[[#This Row],[6M Return vs Nifty]]-AVERAGE(Table2[6M Return vs Nifty]))/_xlfn.STDEV.P(Table2[6M Return vs Nifty])</f>
        <v>-0.80716272260858901</v>
      </c>
      <c r="M564">
        <v>1.32853625745295</v>
      </c>
      <c r="N564">
        <f>(Table2[[#This Row],[1W Return vs Nifty]]-AVERAGE(Table2[1W Return vs Nifty]))/_xlfn.STDEV.P(Table2[1W Return vs Nifty])</f>
        <v>0.29884077518234847</v>
      </c>
      <c r="O564">
        <v>444.06</v>
      </c>
      <c r="P564">
        <v>437.59978328328799</v>
      </c>
      <c r="Q564">
        <v>413.47059871255902</v>
      </c>
      <c r="R564">
        <v>46.343233181571101</v>
      </c>
      <c r="S564" s="1">
        <f>(Table2[[#This Row],[Close Price]]-Table2[[#This Row],[20D EMA]])/Table2[[#This Row],[20D EMA]]</f>
        <v>-4.1886231590325942E-3</v>
      </c>
      <c r="T564" s="1">
        <f>(Table2[[#This Row],[Close Price]]-Table2[[#This Row],[50D EMA]])/Table2[[#This Row],[50D EMA]]</f>
        <v>1.0512383443604143E-2</v>
      </c>
      <c r="U564" s="1">
        <f>(Table2[[#This Row],[Close Price]]-Table2[[#This Row],[200D EMA]])/Table2[[#This Row],[200D EMA]]</f>
        <v>6.9483540974610819E-2</v>
      </c>
      <c r="V564">
        <v>0.86040732146009902</v>
      </c>
      <c r="W564">
        <v>442.05</v>
      </c>
      <c r="X564">
        <v>464.3</v>
      </c>
      <c r="Y564">
        <v>430.95</v>
      </c>
      <c r="Z564">
        <v>461.2</v>
      </c>
      <c r="AA564">
        <v>426.3</v>
      </c>
      <c r="AB564">
        <v>463.9</v>
      </c>
      <c r="AC564" s="1">
        <f>(Table2[[#This Row],[Close Price]]/Table2[[#This Row],[Day Low]])-1</f>
        <v>3.39328130301908E-4</v>
      </c>
      <c r="AD564" s="1">
        <f>(Table2[[#This Row],[Day High]]/Table2[[#This Row],[Close Price]])-1</f>
        <v>4.9977385798281482E-2</v>
      </c>
      <c r="AE564" s="1">
        <f>(Table2[[#This Row],[Close Price]]/Table2[[#This Row],[Current Week Low]])-1</f>
        <v>2.6105116602854084E-2</v>
      </c>
      <c r="AF564" s="1">
        <f>(Table2[[#This Row],[Current Week High]]/Table2[[#This Row],[Close Price]])-1</f>
        <v>4.2966983265490644E-2</v>
      </c>
      <c r="AG564" s="1">
        <f>(Table2[[#This Row],[Close Price]]/Table2[[#This Row],[Current Month Low]])-1</f>
        <v>3.7297677691766395E-2</v>
      </c>
      <c r="AH564" s="1">
        <f>(Table2[[#This Row],[Current Month High]]/Table2[[#This Row],[Close Price]])-1</f>
        <v>4.9072817729534091E-2</v>
      </c>
      <c r="AI564">
        <v>10.6751424813678</v>
      </c>
      <c r="AJ564">
        <v>47.113834247017003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-0.1</v>
      </c>
      <c r="AM564" t="s">
        <v>3110</v>
      </c>
      <c r="AN564">
        <v>-4.34</v>
      </c>
      <c r="AO564" t="s">
        <v>3110</v>
      </c>
      <c r="AQ564">
        <f>(Table2[[#This Row],[Sharpe Ratio]]-AVERAGE(Table2[Sharpe Ratio]))/_xlfn.STDEV.P(Table2[Sharpe Ratio])</f>
        <v>-0.71951127739723697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-1.077391038455024</v>
      </c>
      <c r="AS564">
        <f>_xlfn.RANK.AVG(Table2[[#This Row],[1Y Return vs Nifty Z-Score]],Table2[1Y Return vs Nifty Z-Score])</f>
        <v>448</v>
      </c>
      <c r="AT564">
        <f>_xlfn.RANK.AVG(Table2[[#This Row],[6M Return vs Nifty Z-Score]],Table2[6M Return vs Nifty Z-Score])</f>
        <v>585</v>
      </c>
      <c r="AU564">
        <f>_xlfn.RANK.AVG(Table2[[#This Row],[Sharpe Ratio Z-Score]],Table2[Sharpe Ratio Z-Score])</f>
        <v>542.5</v>
      </c>
      <c r="AV564">
        <f>(Table2[[#This Row],[Rank 1Y]]+Table2[[#This Row],[Rank 6M]]+Table2[[#This Row],[Rank Sharpe]])/3</f>
        <v>525.16666666666663</v>
      </c>
    </row>
    <row r="565" spans="1:48" x14ac:dyDescent="0.3">
      <c r="A565" t="s">
        <v>30</v>
      </c>
      <c r="B565" t="s">
        <v>31</v>
      </c>
      <c r="C565" t="s">
        <v>3064</v>
      </c>
      <c r="D565" t="s">
        <v>21</v>
      </c>
      <c r="E565">
        <v>744480.14274779998</v>
      </c>
      <c r="F565">
        <v>1797.45</v>
      </c>
      <c r="G565">
        <v>3.6627513788929398</v>
      </c>
      <c r="H565">
        <f>(Table2[[#This Row],[1Y Return vs Nifty]]-AVERAGE(Table2[1Y Return vs Nifty]))/_xlfn.STDEV.P(Table2[1Y Return vs Nifty])</f>
        <v>-0.45623543233705049</v>
      </c>
      <c r="I565">
        <v>5.0300268381157398</v>
      </c>
      <c r="J565">
        <f>(Table2[[#This Row],[1M Return vs Nifty]]-AVERAGE(Table2[1M Return vs Nifty]))/_xlfn.STDEV.P(Table2[1M Return vs Nifty])</f>
        <v>0.48205351925981604</v>
      </c>
      <c r="K565">
        <v>-5.9318127372706799</v>
      </c>
      <c r="L565">
        <f>(Table2[[#This Row],[6M Return vs Nifty]]-AVERAGE(Table2[6M Return vs Nifty]))/_xlfn.STDEV.P(Table2[6M Return vs Nifty])</f>
        <v>-0.42539354498992432</v>
      </c>
      <c r="M565">
        <v>0.58396162009842301</v>
      </c>
      <c r="N565">
        <f>(Table2[[#This Row],[1W Return vs Nifty]]-AVERAGE(Table2[1W Return vs Nifty]))/_xlfn.STDEV.P(Table2[1W Return vs Nifty])</f>
        <v>0.15773007586473431</v>
      </c>
      <c r="O565">
        <v>1775.55</v>
      </c>
      <c r="P565">
        <v>1686.77126586233</v>
      </c>
      <c r="Q565">
        <v>1564.73590313202</v>
      </c>
      <c r="R565">
        <v>52.912452657539298</v>
      </c>
      <c r="S565" s="1">
        <f>(Table2[[#This Row],[Close Price]]-Table2[[#This Row],[20D EMA]])/Table2[[#This Row],[20D EMA]]</f>
        <v>1.2334206302272588E-2</v>
      </c>
      <c r="T565" s="1">
        <f>(Table2[[#This Row],[Close Price]]-Table2[[#This Row],[50D EMA]])/Table2[[#This Row],[50D EMA]]</f>
        <v>6.5615733666821538E-2</v>
      </c>
      <c r="U565" s="1">
        <f>(Table2[[#This Row],[Close Price]]-Table2[[#This Row],[200D EMA]])/Table2[[#This Row],[200D EMA]]</f>
        <v>0.14872420093523314</v>
      </c>
      <c r="V565">
        <v>0.69900601815241703</v>
      </c>
      <c r="W565">
        <v>1797.45</v>
      </c>
      <c r="X565">
        <v>1824</v>
      </c>
      <c r="Y565">
        <v>1768.1</v>
      </c>
      <c r="Z565">
        <v>1810</v>
      </c>
      <c r="AA565">
        <v>1718.55</v>
      </c>
      <c r="AB565">
        <v>1867.9</v>
      </c>
      <c r="AC565" s="1">
        <f>(Table2[[#This Row],[Close Price]]/Table2[[#This Row],[Day Low]])-1</f>
        <v>0</v>
      </c>
      <c r="AD565" s="1">
        <f>(Table2[[#This Row],[Day High]]/Table2[[#This Row],[Close Price]])-1</f>
        <v>1.4770925477760155E-2</v>
      </c>
      <c r="AE565" s="1">
        <f>(Table2[[#This Row],[Close Price]]/Table2[[#This Row],[Current Week Low]])-1</f>
        <v>1.6599739833719873E-2</v>
      </c>
      <c r="AF565" s="1">
        <f>(Table2[[#This Row],[Current Week High]]/Table2[[#This Row],[Close Price]])-1</f>
        <v>6.982113549750979E-3</v>
      </c>
      <c r="AG565" s="1">
        <f>(Table2[[#This Row],[Close Price]]/Table2[[#This Row],[Current Month Low]])-1</f>
        <v>4.5910796892729477E-2</v>
      </c>
      <c r="AH565" s="1">
        <f>(Table2[[#This Row],[Current Month High]]/Table2[[#This Row],[Close Price]])-1</f>
        <v>3.9194414309160264E-2</v>
      </c>
      <c r="AI565">
        <v>5.8751529987760103</v>
      </c>
      <c r="AJ565">
        <v>32.9782118151888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0.06</v>
      </c>
      <c r="AM565" t="s">
        <v>3111</v>
      </c>
      <c r="AN565">
        <v>-4.33</v>
      </c>
      <c r="AO565" t="s">
        <v>3110</v>
      </c>
      <c r="AP565">
        <v>-5.7161256339615003E-2</v>
      </c>
      <c r="AQ565">
        <f>(Table2[[#This Row],[Sharpe Ratio]]-AVERAGE(Table2[Sharpe Ratio]))/_xlfn.STDEV.P(Table2[Sharpe Ratio])</f>
        <v>-1.3708435000386454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-1.6126888822410699</v>
      </c>
      <c r="AS565">
        <f>_xlfn.RANK.AVG(Table2[[#This Row],[1Y Return vs Nifty Z-Score]],Table2[1Y Return vs Nifty Z-Score])</f>
        <v>460</v>
      </c>
      <c r="AT565">
        <f>_xlfn.RANK.AVG(Table2[[#This Row],[6M Return vs Nifty Z-Score]],Table2[6M Return vs Nifty Z-Score])</f>
        <v>452</v>
      </c>
      <c r="AU565">
        <f>_xlfn.RANK.AVG(Table2[[#This Row],[Sharpe Ratio Z-Score]],Table2[Sharpe Ratio Z-Score])</f>
        <v>665</v>
      </c>
      <c r="AV565">
        <f>(Table2[[#This Row],[Rank 1Y]]+Table2[[#This Row],[Rank 6M]]+Table2[[#This Row],[Rank Sharpe]])/3</f>
        <v>525.66666666666663</v>
      </c>
    </row>
    <row r="566" spans="1:48" x14ac:dyDescent="0.3">
      <c r="A566" t="s">
        <v>668</v>
      </c>
      <c r="B566" t="s">
        <v>669</v>
      </c>
      <c r="C566" t="s">
        <v>3079</v>
      </c>
      <c r="D566" t="s">
        <v>166</v>
      </c>
      <c r="E566">
        <v>26182.57647145</v>
      </c>
      <c r="F566">
        <v>1027.75</v>
      </c>
      <c r="G566">
        <v>-20.6548847382265</v>
      </c>
      <c r="H566">
        <f>(Table2[[#This Row],[1Y Return vs Nifty]]-AVERAGE(Table2[1Y Return vs Nifty]))/_xlfn.STDEV.P(Table2[1Y Return vs Nifty])</f>
        <v>-0.82321915807641122</v>
      </c>
      <c r="I566">
        <v>-1.11468154523654</v>
      </c>
      <c r="J566">
        <f>(Table2[[#This Row],[1M Return vs Nifty]]-AVERAGE(Table2[1M Return vs Nifty]))/_xlfn.STDEV.P(Table2[1M Return vs Nifty])</f>
        <v>-9.9037038032301544E-2</v>
      </c>
      <c r="K566">
        <v>-5.3866907493782703</v>
      </c>
      <c r="L566">
        <f>(Table2[[#This Row],[6M Return vs Nifty]]-AVERAGE(Table2[6M Return vs Nifty]))/_xlfn.STDEV.P(Table2[6M Return vs Nifty])</f>
        <v>-0.4071552219771411</v>
      </c>
      <c r="M566">
        <v>-2.2357183545682302</v>
      </c>
      <c r="N566">
        <f>(Table2[[#This Row],[1W Return vs Nifty]]-AVERAGE(Table2[1W Return vs Nifty]))/_xlfn.STDEV.P(Table2[1W Return vs Nifty])</f>
        <v>-0.3766515604622514</v>
      </c>
      <c r="O566">
        <v>1061.3499999999999</v>
      </c>
      <c r="P566">
        <v>1074.3734690143799</v>
      </c>
      <c r="Q566">
        <v>1059.12163884293</v>
      </c>
      <c r="R566">
        <v>36.831349416813602</v>
      </c>
      <c r="S566" s="1">
        <f>(Table2[[#This Row],[Close Price]]-Table2[[#This Row],[20D EMA]])/Table2[[#This Row],[20D EMA]]</f>
        <v>-3.1657794318556469E-2</v>
      </c>
      <c r="T566" s="1">
        <f>(Table2[[#This Row],[Close Price]]-Table2[[#This Row],[50D EMA]])/Table2[[#This Row],[50D EMA]]</f>
        <v>-4.3395960863731903E-2</v>
      </c>
      <c r="U566" s="1">
        <f>(Table2[[#This Row],[Close Price]]-Table2[[#This Row],[200D EMA]])/Table2[[#This Row],[200D EMA]]</f>
        <v>-2.9620430451409632E-2</v>
      </c>
      <c r="V566">
        <v>0.79582813131565</v>
      </c>
      <c r="W566">
        <v>1011.1</v>
      </c>
      <c r="X566">
        <v>1034.9000000000001</v>
      </c>
      <c r="Y566">
        <v>1025.05</v>
      </c>
      <c r="Z566">
        <v>1056</v>
      </c>
      <c r="AA566">
        <v>1025.05</v>
      </c>
      <c r="AB566">
        <v>1133</v>
      </c>
      <c r="AC566" s="1">
        <f>(Table2[[#This Row],[Close Price]]/Table2[[#This Row],[Day Low]])-1</f>
        <v>1.6467213925427826E-2</v>
      </c>
      <c r="AD566" s="1">
        <f>(Table2[[#This Row],[Day High]]/Table2[[#This Row],[Close Price]])-1</f>
        <v>6.9569447822914743E-3</v>
      </c>
      <c r="AE566" s="1">
        <f>(Table2[[#This Row],[Close Price]]/Table2[[#This Row],[Current Week Low]])-1</f>
        <v>2.6340178527877178E-3</v>
      </c>
      <c r="AF566" s="1">
        <f>(Table2[[#This Row],[Current Week High]]/Table2[[#This Row],[Close Price]])-1</f>
        <v>2.7487229384578038E-2</v>
      </c>
      <c r="AG566" s="1">
        <f>(Table2[[#This Row],[Close Price]]/Table2[[#This Row],[Current Month Low]])-1</f>
        <v>2.6340178527877178E-3</v>
      </c>
      <c r="AH566" s="1">
        <f>(Table2[[#This Row],[Current Month High]]/Table2[[#This Row],[Close Price]])-1</f>
        <v>0.10240817319387019</v>
      </c>
      <c r="AI566">
        <v>28.678399389516802</v>
      </c>
      <c r="AJ566">
        <v>12.3633440514469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-0.05</v>
      </c>
      <c r="AM566" t="s">
        <v>3110</v>
      </c>
      <c r="AN566">
        <v>-4.01</v>
      </c>
      <c r="AO566" t="s">
        <v>3110</v>
      </c>
      <c r="AP566">
        <v>1.598678863734E-3</v>
      </c>
      <c r="AQ566">
        <f>(Table2[[#This Row],[Sharpe Ratio]]-AVERAGE(Table2[Sharpe Ratio]))/_xlfn.STDEV.P(Table2[Sharpe Ratio])</f>
        <v>-0.70129489930681932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617</v>
      </c>
      <c r="AT566">
        <f>_xlfn.RANK.AVG(Table2[[#This Row],[6M Return vs Nifty Z-Score]],Table2[6M Return vs Nifty Z-Score])</f>
        <v>447</v>
      </c>
      <c r="AU566">
        <f>_xlfn.RANK.AVG(Table2[[#This Row],[Sharpe Ratio Z-Score]],Table2[Sharpe Ratio Z-Score])</f>
        <v>517</v>
      </c>
      <c r="AV566">
        <f>(Table2[[#This Row],[Rank 1Y]]+Table2[[#This Row],[Rank 6M]]+Table2[[#This Row],[Rank Sharpe]])/3</f>
        <v>527</v>
      </c>
    </row>
    <row r="567" spans="1:48" x14ac:dyDescent="0.3">
      <c r="A567" t="s">
        <v>728</v>
      </c>
      <c r="B567" t="s">
        <v>729</v>
      </c>
      <c r="C567" t="s">
        <v>3079</v>
      </c>
      <c r="D567" t="s">
        <v>166</v>
      </c>
      <c r="E567">
        <v>22478.779942500001</v>
      </c>
      <c r="F567">
        <v>7635</v>
      </c>
      <c r="G567">
        <v>-9.2835082801799693</v>
      </c>
      <c r="H567">
        <f>(Table2[[#This Row],[1Y Return vs Nifty]]-AVERAGE(Table2[1Y Return vs Nifty]))/_xlfn.STDEV.P(Table2[1Y Return vs Nifty])</f>
        <v>-0.65161077972663684</v>
      </c>
      <c r="I567">
        <v>12.6139789695064</v>
      </c>
      <c r="J567">
        <f>(Table2[[#This Row],[1M Return vs Nifty]]-AVERAGE(Table2[1M Return vs Nifty]))/_xlfn.STDEV.P(Table2[1M Return vs Nifty])</f>
        <v>1.1992499581414766</v>
      </c>
      <c r="K567">
        <v>6.7674518343462697</v>
      </c>
      <c r="L567">
        <f>(Table2[[#This Row],[6M Return vs Nifty]]-AVERAGE(Table2[6M Return vs Nifty]))/_xlfn.STDEV.P(Table2[6M Return vs Nifty])</f>
        <v>-5.1013462259676709E-4</v>
      </c>
      <c r="M567">
        <v>0.72861203020959997</v>
      </c>
      <c r="N567">
        <f>(Table2[[#This Row],[1W Return vs Nifty]]-AVERAGE(Table2[1W Return vs Nifty]))/_xlfn.STDEV.P(Table2[1W Return vs Nifty])</f>
        <v>0.18514401061799246</v>
      </c>
      <c r="O567">
        <v>7587.57</v>
      </c>
      <c r="P567">
        <v>7049.76746841575</v>
      </c>
      <c r="Q567">
        <v>6629.9431815879798</v>
      </c>
      <c r="R567">
        <v>44.972679476149501</v>
      </c>
      <c r="S567" s="1">
        <f>(Table2[[#This Row],[Close Price]]-Table2[[#This Row],[20D EMA]])/Table2[[#This Row],[20D EMA]]</f>
        <v>6.2510131702244974E-3</v>
      </c>
      <c r="T567" s="1">
        <f>(Table2[[#This Row],[Close Price]]-Table2[[#This Row],[50D EMA]])/Table2[[#This Row],[50D EMA]]</f>
        <v>8.3014444690012679E-2</v>
      </c>
      <c r="U567" s="1">
        <f>(Table2[[#This Row],[Close Price]]-Table2[[#This Row],[200D EMA]])/Table2[[#This Row],[200D EMA]]</f>
        <v>0.15159357944471746</v>
      </c>
      <c r="V567">
        <v>1.3001827227627401</v>
      </c>
      <c r="W567">
        <v>7590.2</v>
      </c>
      <c r="X567">
        <v>7716.95</v>
      </c>
      <c r="Y567">
        <v>7610.5</v>
      </c>
      <c r="Z567">
        <v>8128</v>
      </c>
      <c r="AA567">
        <v>7610.05</v>
      </c>
      <c r="AB567">
        <v>8133.9</v>
      </c>
      <c r="AC567" s="1">
        <f>(Table2[[#This Row],[Close Price]]/Table2[[#This Row],[Day Low]])-1</f>
        <v>5.9023477642223821E-3</v>
      </c>
      <c r="AD567" s="1">
        <f>(Table2[[#This Row],[Day High]]/Table2[[#This Row],[Close Price]])-1</f>
        <v>1.0733464309102825E-2</v>
      </c>
      <c r="AE567" s="1">
        <f>(Table2[[#This Row],[Close Price]]/Table2[[#This Row],[Current Week Low]])-1</f>
        <v>3.2192365810392864E-3</v>
      </c>
      <c r="AF567" s="1">
        <f>(Table2[[#This Row],[Current Week High]]/Table2[[#This Row],[Close Price]])-1</f>
        <v>6.4571054354944257E-2</v>
      </c>
      <c r="AG567" s="1">
        <f>(Table2[[#This Row],[Close Price]]/Table2[[#This Row],[Current Month Low]])-1</f>
        <v>3.2785592735922187E-3</v>
      </c>
      <c r="AH567" s="1">
        <f>(Table2[[#This Row],[Current Month High]]/Table2[[#This Row],[Close Price]])-1</f>
        <v>6.5343811394891871E-2</v>
      </c>
      <c r="AI567">
        <v>3.4709103745682799</v>
      </c>
      <c r="AJ567">
        <v>51.908750978289198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0.3</v>
      </c>
      <c r="AM567" t="s">
        <v>3111</v>
      </c>
      <c r="AN567">
        <v>1.1200000000000001</v>
      </c>
      <c r="AO567" t="s">
        <v>3111</v>
      </c>
      <c r="AP567">
        <v>-9.1232579478826001E-2</v>
      </c>
      <c r="AQ567">
        <f>(Table2[[#This Row],[Sharpe Ratio]]-AVERAGE(Table2[Sharpe Ratio]))/_xlfn.STDEV.P(Table2[Sharpe Ratio])</f>
        <v>-1.759074131233086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-1.0268010768228504</v>
      </c>
      <c r="AS567">
        <f>_xlfn.RANK.AVG(Table2[[#This Row],[1Y Return vs Nifty Z-Score]],Table2[1Y Return vs Nifty Z-Score])</f>
        <v>558</v>
      </c>
      <c r="AT567">
        <f>_xlfn.RANK.AVG(Table2[[#This Row],[6M Return vs Nifty Z-Score]],Table2[6M Return vs Nifty Z-Score])</f>
        <v>313</v>
      </c>
      <c r="AU567">
        <f>_xlfn.RANK.AVG(Table2[[#This Row],[Sharpe Ratio Z-Score]],Table2[Sharpe Ratio Z-Score])</f>
        <v>711</v>
      </c>
      <c r="AV567">
        <f>(Table2[[#This Row],[Rank 1Y]]+Table2[[#This Row],[Rank 6M]]+Table2[[#This Row],[Rank Sharpe]])/3</f>
        <v>527.33333333333337</v>
      </c>
    </row>
    <row r="568" spans="1:48" x14ac:dyDescent="0.3">
      <c r="A568" t="s">
        <v>463</v>
      </c>
      <c r="B568" t="s">
        <v>464</v>
      </c>
      <c r="C568" t="s">
        <v>622</v>
      </c>
      <c r="D568" t="s">
        <v>465</v>
      </c>
      <c r="E568">
        <v>45823.516323570002</v>
      </c>
      <c r="F568">
        <v>41083.050000000003</v>
      </c>
      <c r="G568">
        <v>-25.776231350224901</v>
      </c>
      <c r="H568">
        <f>(Table2[[#This Row],[1Y Return vs Nifty]]-AVERAGE(Table2[1Y Return vs Nifty]))/_xlfn.STDEV.P(Table2[1Y Return vs Nifty])</f>
        <v>-0.90050672218922012</v>
      </c>
      <c r="I568">
        <v>3.6709856879317702</v>
      </c>
      <c r="J568">
        <f>(Table2[[#This Row],[1M Return vs Nifty]]-AVERAGE(Table2[1M Return vs Nifty]))/_xlfn.STDEV.P(Table2[1M Return vs Nifty])</f>
        <v>0.3535322079014267</v>
      </c>
      <c r="K568">
        <v>1.4240610040382899</v>
      </c>
      <c r="L568">
        <f>(Table2[[#This Row],[6M Return vs Nifty]]-AVERAGE(Table2[6M Return vs Nifty]))/_xlfn.STDEV.P(Table2[6M Return vs Nifty])</f>
        <v>-0.17928569332549646</v>
      </c>
      <c r="M568">
        <v>-2.67820724321321</v>
      </c>
      <c r="N568">
        <f>(Table2[[#This Row],[1W Return vs Nifty]]-AVERAGE(Table2[1W Return vs Nifty]))/_xlfn.STDEV.P(Table2[1W Return vs Nifty])</f>
        <v>-0.46051140927313211</v>
      </c>
      <c r="O568">
        <v>40935.51</v>
      </c>
      <c r="P568">
        <v>39776.010138920799</v>
      </c>
      <c r="Q568">
        <v>38126.885890453399</v>
      </c>
      <c r="R568">
        <v>50.168344502609003</v>
      </c>
      <c r="S568" s="1">
        <f>(Table2[[#This Row],[Close Price]]-Table2[[#This Row],[20D EMA]])/Table2[[#This Row],[20D EMA]]</f>
        <v>3.6042057372682266E-3</v>
      </c>
      <c r="T568" s="1">
        <f>(Table2[[#This Row],[Close Price]]-Table2[[#This Row],[50D EMA]])/Table2[[#This Row],[50D EMA]]</f>
        <v>3.2860004221495959E-2</v>
      </c>
      <c r="U568" s="1">
        <f>(Table2[[#This Row],[Close Price]]-Table2[[#This Row],[200D EMA]])/Table2[[#This Row],[200D EMA]]</f>
        <v>7.7534895402690068E-2</v>
      </c>
      <c r="V568">
        <v>0.98440609634978105</v>
      </c>
      <c r="W568">
        <v>40409.9</v>
      </c>
      <c r="X568">
        <v>41196.199999999997</v>
      </c>
      <c r="Y568">
        <v>39588.65</v>
      </c>
      <c r="Z568">
        <v>41527.949999999997</v>
      </c>
      <c r="AA568">
        <v>39586.5</v>
      </c>
      <c r="AB568">
        <v>42922</v>
      </c>
      <c r="AC568" s="1">
        <f>(Table2[[#This Row],[Close Price]]/Table2[[#This Row],[Day Low]])-1</f>
        <v>1.6658046666782278E-2</v>
      </c>
      <c r="AD568" s="1">
        <f>(Table2[[#This Row],[Day High]]/Table2[[#This Row],[Close Price]])-1</f>
        <v>2.7541772093355732E-3</v>
      </c>
      <c r="AE568" s="1">
        <f>(Table2[[#This Row],[Close Price]]/Table2[[#This Row],[Current Week Low]])-1</f>
        <v>3.7748192979553563E-2</v>
      </c>
      <c r="AF568" s="1">
        <f>(Table2[[#This Row],[Current Week High]]/Table2[[#This Row],[Close Price]])-1</f>
        <v>1.0829283609663731E-2</v>
      </c>
      <c r="AG568" s="1">
        <f>(Table2[[#This Row],[Close Price]]/Table2[[#This Row],[Current Month Low]])-1</f>
        <v>3.7804554583001915E-2</v>
      </c>
      <c r="AH568" s="1">
        <f>(Table2[[#This Row],[Current Month High]]/Table2[[#This Row],[Close Price]])-1</f>
        <v>4.4761769148103481E-2</v>
      </c>
      <c r="AI568">
        <v>5.1460879491833804</v>
      </c>
      <c r="AJ568">
        <v>23.438882009552401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7.0000000000000007E-2</v>
      </c>
      <c r="AM568" t="s">
        <v>3111</v>
      </c>
      <c r="AN568">
        <v>-0.87</v>
      </c>
      <c r="AO568" t="s">
        <v>3110</v>
      </c>
      <c r="AP568">
        <v>-5.45735761728E-3</v>
      </c>
      <c r="AQ568">
        <f>(Table2[[#This Row],[Sharpe Ratio]]-AVERAGE(Table2[Sharpe Ratio]))/_xlfn.STDEV.P(Table2[Sharpe Ratio])</f>
        <v>-0.781695929978929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-1.968467546865351</v>
      </c>
      <c r="AS568">
        <f>_xlfn.RANK.AVG(Table2[[#This Row],[1Y Return vs Nifty Z-Score]],Table2[1Y Return vs Nifty Z-Score])</f>
        <v>633</v>
      </c>
      <c r="AT568">
        <f>_xlfn.RANK.AVG(Table2[[#This Row],[6M Return vs Nifty Z-Score]],Table2[6M Return vs Nifty Z-Score])</f>
        <v>369</v>
      </c>
      <c r="AU568">
        <f>_xlfn.RANK.AVG(Table2[[#This Row],[Sharpe Ratio Z-Score]],Table2[Sharpe Ratio Z-Score])</f>
        <v>582</v>
      </c>
      <c r="AV568">
        <f>(Table2[[#This Row],[Rank 1Y]]+Table2[[#This Row],[Rank 6M]]+Table2[[#This Row],[Rank Sharpe]])/3</f>
        <v>528</v>
      </c>
    </row>
    <row r="569" spans="1:48" x14ac:dyDescent="0.3">
      <c r="A569" t="s">
        <v>2001</v>
      </c>
      <c r="B569" t="s">
        <v>2002</v>
      </c>
      <c r="C569" t="s">
        <v>3064</v>
      </c>
      <c r="D569" t="s">
        <v>295</v>
      </c>
      <c r="E569">
        <v>3091.3818556599999</v>
      </c>
      <c r="F569">
        <v>1154.6500000000001</v>
      </c>
      <c r="G569">
        <v>-7.8276143533780598</v>
      </c>
      <c r="H569">
        <f>(Table2[[#This Row],[1Y Return vs Nifty]]-AVERAGE(Table2[1Y Return vs Nifty]))/_xlfn.STDEV.P(Table2[1Y Return vs Nifty])</f>
        <v>-0.6296395085485581</v>
      </c>
      <c r="I569">
        <v>-19.802859515319</v>
      </c>
      <c r="J569">
        <f>(Table2[[#This Row],[1M Return vs Nifty]]-AVERAGE(Table2[1M Return vs Nifty]))/_xlfn.STDEV.P(Table2[1M Return vs Nifty])</f>
        <v>-1.8663338849959352</v>
      </c>
      <c r="K569">
        <v>-34.235610374554099</v>
      </c>
      <c r="L569">
        <f>(Table2[[#This Row],[6M Return vs Nifty]]-AVERAGE(Table2[6M Return vs Nifty]))/_xlfn.STDEV.P(Table2[6M Return vs Nifty])</f>
        <v>-1.3723628752733144</v>
      </c>
      <c r="M569">
        <v>-9.39553368813967</v>
      </c>
      <c r="N569">
        <f>(Table2[[#This Row],[1W Return vs Nifty]]-AVERAGE(Table2[1W Return vs Nifty]))/_xlfn.STDEV.P(Table2[1W Return vs Nifty])</f>
        <v>-1.7335693199697904</v>
      </c>
      <c r="O569">
        <v>1338.19</v>
      </c>
      <c r="P569">
        <v>1374.19575901862</v>
      </c>
      <c r="Q569">
        <v>1313.1841159999601</v>
      </c>
      <c r="R569">
        <v>13.649769501209001</v>
      </c>
      <c r="S569" s="1">
        <f>(Table2[[#This Row],[Close Price]]-Table2[[#This Row],[20D EMA]])/Table2[[#This Row],[20D EMA]]</f>
        <v>-0.13715541141392473</v>
      </c>
      <c r="T569" s="1">
        <f>(Table2[[#This Row],[Close Price]]-Table2[[#This Row],[50D EMA]])/Table2[[#This Row],[50D EMA]]</f>
        <v>-0.1597630887577533</v>
      </c>
      <c r="U569" s="1">
        <f>(Table2[[#This Row],[Close Price]]-Table2[[#This Row],[200D EMA]])/Table2[[#This Row],[200D EMA]]</f>
        <v>-0.12072497227796565</v>
      </c>
      <c r="V569">
        <v>1.2553821457344401</v>
      </c>
      <c r="W569">
        <v>1139.75</v>
      </c>
      <c r="X569">
        <v>1178</v>
      </c>
      <c r="Y569">
        <v>1139.55</v>
      </c>
      <c r="Z569">
        <v>1209.9000000000001</v>
      </c>
      <c r="AA569">
        <v>1139.55</v>
      </c>
      <c r="AB569">
        <v>1628</v>
      </c>
      <c r="AC569" s="1">
        <f>(Table2[[#This Row],[Close Price]]/Table2[[#This Row],[Day Low]])-1</f>
        <v>1.3073042333845208E-2</v>
      </c>
      <c r="AD569" s="1">
        <f>(Table2[[#This Row],[Day High]]/Table2[[#This Row],[Close Price]])-1</f>
        <v>2.022257827047147E-2</v>
      </c>
      <c r="AE569" s="1">
        <f>(Table2[[#This Row],[Close Price]]/Table2[[#This Row],[Current Week Low]])-1</f>
        <v>1.3250844631653047E-2</v>
      </c>
      <c r="AF569" s="1">
        <f>(Table2[[#This Row],[Current Week High]]/Table2[[#This Row],[Close Price]])-1</f>
        <v>4.7849997834841673E-2</v>
      </c>
      <c r="AG569" s="1">
        <f>(Table2[[#This Row],[Close Price]]/Table2[[#This Row],[Current Month Low]])-1</f>
        <v>1.3250844631653047E-2</v>
      </c>
      <c r="AH569" s="1">
        <f>(Table2[[#This Row],[Current Month High]]/Table2[[#This Row],[Close Price]])-1</f>
        <v>0.40995106742302845</v>
      </c>
      <c r="AI569">
        <v>55.867641400538602</v>
      </c>
      <c r="AJ569">
        <v>23.761904761904699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-0.27</v>
      </c>
      <c r="AM569" t="s">
        <v>3110</v>
      </c>
      <c r="AN569">
        <v>-24.15</v>
      </c>
      <c r="AO569" t="s">
        <v>3110</v>
      </c>
      <c r="AP569">
        <v>6.9293379752175005E-2</v>
      </c>
      <c r="AQ569">
        <f>(Table2[[#This Row],[Sharpe Ratio]]-AVERAGE(Table2[Sharpe Ratio]))/_xlfn.STDEV.P(Table2[Sharpe Ratio])</f>
        <v>7.0062184392481575E-2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549</v>
      </c>
      <c r="AT569">
        <f>_xlfn.RANK.AVG(Table2[[#This Row],[6M Return vs Nifty Z-Score]],Table2[6M Return vs Nifty Z-Score])</f>
        <v>707</v>
      </c>
      <c r="AU569">
        <f>_xlfn.RANK.AVG(Table2[[#This Row],[Sharpe Ratio Z-Score]],Table2[Sharpe Ratio Z-Score])</f>
        <v>329</v>
      </c>
      <c r="AV569">
        <f>(Table2[[#This Row],[Rank 1Y]]+Table2[[#This Row],[Rank 6M]]+Table2[[#This Row],[Rank Sharpe]])/3</f>
        <v>528.33333333333337</v>
      </c>
    </row>
    <row r="570" spans="1:48" x14ac:dyDescent="0.3">
      <c r="A570" t="s">
        <v>1545</v>
      </c>
      <c r="B570" t="s">
        <v>1546</v>
      </c>
      <c r="C570" t="s">
        <v>3074</v>
      </c>
      <c r="D570" t="s">
        <v>1547</v>
      </c>
      <c r="E570">
        <v>6161.2586471149998</v>
      </c>
      <c r="F570">
        <v>452.65</v>
      </c>
      <c r="G570">
        <v>1.94560670345442</v>
      </c>
      <c r="H570">
        <f>(Table2[[#This Row],[1Y Return vs Nifty]]-AVERAGE(Table2[1Y Return vs Nifty]))/_xlfn.STDEV.P(Table2[1Y Return vs Nifty])</f>
        <v>-0.4821493060207801</v>
      </c>
      <c r="I570">
        <v>0.34440879746008402</v>
      </c>
      <c r="J570">
        <f>(Table2[[#This Row],[1M Return vs Nifty]]-AVERAGE(Table2[1M Return vs Nifty]))/_xlfn.STDEV.P(Table2[1M Return vs Nifty])</f>
        <v>3.8945689134088628E-2</v>
      </c>
      <c r="K570">
        <v>-15.8310764223608</v>
      </c>
      <c r="L570">
        <f>(Table2[[#This Row],[6M Return vs Nifty]]-AVERAGE(Table2[6M Return vs Nifty]))/_xlfn.STDEV.P(Table2[6M Return vs Nifty])</f>
        <v>-0.75659641826867119</v>
      </c>
      <c r="M570">
        <v>0.114726607995823</v>
      </c>
      <c r="N570">
        <f>(Table2[[#This Row],[1W Return vs Nifty]]-AVERAGE(Table2[1W Return vs Nifty]))/_xlfn.STDEV.P(Table2[1W Return vs Nifty])</f>
        <v>6.8801340745088507E-2</v>
      </c>
      <c r="O570">
        <v>467.58</v>
      </c>
      <c r="P570">
        <v>466.01268646659003</v>
      </c>
      <c r="Q570">
        <v>448.096884964232</v>
      </c>
      <c r="R570">
        <v>33.309144783703204</v>
      </c>
      <c r="S570" s="1">
        <f>(Table2[[#This Row],[Close Price]]-Table2[[#This Row],[20D EMA]])/Table2[[#This Row],[20D EMA]]</f>
        <v>-3.1930364857350631E-2</v>
      </c>
      <c r="T570" s="1">
        <f>(Table2[[#This Row],[Close Price]]-Table2[[#This Row],[50D EMA]])/Table2[[#This Row],[50D EMA]]</f>
        <v>-2.8674512206757409E-2</v>
      </c>
      <c r="U570" s="1">
        <f>(Table2[[#This Row],[Close Price]]-Table2[[#This Row],[200D EMA]])/Table2[[#This Row],[200D EMA]]</f>
        <v>1.0161005774747602E-2</v>
      </c>
      <c r="V570">
        <v>0.78659910236030395</v>
      </c>
      <c r="W570">
        <v>450.1</v>
      </c>
      <c r="X570">
        <v>463.9</v>
      </c>
      <c r="Y570">
        <v>446.05</v>
      </c>
      <c r="Z570">
        <v>478.9</v>
      </c>
      <c r="AA570">
        <v>446.05</v>
      </c>
      <c r="AB570">
        <v>491.95</v>
      </c>
      <c r="AC570" s="1">
        <f>(Table2[[#This Row],[Close Price]]/Table2[[#This Row],[Day Low]])-1</f>
        <v>5.6654076871804904E-3</v>
      </c>
      <c r="AD570" s="1">
        <f>(Table2[[#This Row],[Day High]]/Table2[[#This Row],[Close Price]])-1</f>
        <v>2.4853639677455019E-2</v>
      </c>
      <c r="AE570" s="1">
        <f>(Table2[[#This Row],[Close Price]]/Table2[[#This Row],[Current Week Low]])-1</f>
        <v>1.4796547472256449E-2</v>
      </c>
      <c r="AF570" s="1">
        <f>(Table2[[#This Row],[Current Week High]]/Table2[[#This Row],[Close Price]])-1</f>
        <v>5.7991825914061712E-2</v>
      </c>
      <c r="AG570" s="1">
        <f>(Table2[[#This Row],[Close Price]]/Table2[[#This Row],[Current Month Low]])-1</f>
        <v>1.4796547472256449E-2</v>
      </c>
      <c r="AH570" s="1">
        <f>(Table2[[#This Row],[Current Month High]]/Table2[[#This Row],[Close Price]])-1</f>
        <v>8.6822047939909552E-2</v>
      </c>
      <c r="AI570">
        <v>23.771722806264702</v>
      </c>
      <c r="AJ570">
        <v>36.1671048787613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-0.12</v>
      </c>
      <c r="AM570" t="s">
        <v>3110</v>
      </c>
      <c r="AN570">
        <v>-6.59</v>
      </c>
      <c r="AO570" t="s">
        <v>3110</v>
      </c>
      <c r="AQ570">
        <f>(Table2[[#This Row],[Sharpe Ratio]]-AVERAGE(Table2[Sharpe Ratio]))/_xlfn.STDEV.P(Table2[Sharpe Ratio])</f>
        <v>-0.71951127739723697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-1.8505099718075109</v>
      </c>
      <c r="AS570">
        <f>_xlfn.RANK.AVG(Table2[[#This Row],[1Y Return vs Nifty Z-Score]],Table2[1Y Return vs Nifty Z-Score])</f>
        <v>473</v>
      </c>
      <c r="AT570">
        <f>_xlfn.RANK.AVG(Table2[[#This Row],[6M Return vs Nifty Z-Score]],Table2[6M Return vs Nifty Z-Score])</f>
        <v>570</v>
      </c>
      <c r="AU570">
        <f>_xlfn.RANK.AVG(Table2[[#This Row],[Sharpe Ratio Z-Score]],Table2[Sharpe Ratio Z-Score])</f>
        <v>542.5</v>
      </c>
      <c r="AV570">
        <f>(Table2[[#This Row],[Rank 1Y]]+Table2[[#This Row],[Rank 6M]]+Table2[[#This Row],[Rank Sharpe]])/3</f>
        <v>528.5</v>
      </c>
    </row>
    <row r="571" spans="1:48" x14ac:dyDescent="0.3">
      <c r="A571" t="s">
        <v>654</v>
      </c>
      <c r="B571" t="s">
        <v>655</v>
      </c>
      <c r="C571" t="s">
        <v>3074</v>
      </c>
      <c r="D571" t="s">
        <v>622</v>
      </c>
      <c r="E571">
        <v>27040.54558392</v>
      </c>
      <c r="F571">
        <v>1113.3</v>
      </c>
      <c r="G571">
        <v>-37.013722923011599</v>
      </c>
      <c r="H571">
        <f>(Table2[[#This Row],[1Y Return vs Nifty]]-AVERAGE(Table2[1Y Return vs Nifty]))/_xlfn.STDEV.P(Table2[1Y Return vs Nifty])</f>
        <v>-1.0700946091649071</v>
      </c>
      <c r="I571">
        <v>9.1074565803310001</v>
      </c>
      <c r="J571">
        <f>(Table2[[#This Row],[1M Return vs Nifty]]-AVERAGE(Table2[1M Return vs Nifty]))/_xlfn.STDEV.P(Table2[1M Return vs Nifty])</f>
        <v>0.8676464186140902</v>
      </c>
      <c r="K571">
        <v>3.9054076760332999</v>
      </c>
      <c r="L571">
        <f>(Table2[[#This Row],[6M Return vs Nifty]]-AVERAGE(Table2[6M Return vs Nifty]))/_xlfn.STDEV.P(Table2[6M Return vs Nifty])</f>
        <v>-9.6266473562393262E-2</v>
      </c>
      <c r="M571">
        <v>-0.197785687892432</v>
      </c>
      <c r="N571">
        <f>(Table2[[#This Row],[1W Return vs Nifty]]-AVERAGE(Table2[1W Return vs Nifty]))/_xlfn.STDEV.P(Table2[1W Return vs Nifty])</f>
        <v>9.5744662240493227E-3</v>
      </c>
      <c r="O571">
        <v>1106.01</v>
      </c>
      <c r="P571">
        <v>1082.7200393676401</v>
      </c>
      <c r="Q571">
        <v>1096.86963830021</v>
      </c>
      <c r="R571">
        <v>51.276508306202501</v>
      </c>
      <c r="S571" s="1">
        <f>(Table2[[#This Row],[Close Price]]-Table2[[#This Row],[20D EMA]])/Table2[[#This Row],[20D EMA]]</f>
        <v>6.5912604768491815E-3</v>
      </c>
      <c r="T571" s="1">
        <f>(Table2[[#This Row],[Close Price]]-Table2[[#This Row],[50D EMA]])/Table2[[#This Row],[50D EMA]]</f>
        <v>2.8243645190330107E-2</v>
      </c>
      <c r="U571" s="1">
        <f>(Table2[[#This Row],[Close Price]]-Table2[[#This Row],[200D EMA]])/Table2[[#This Row],[200D EMA]]</f>
        <v>1.4979320355016531E-2</v>
      </c>
      <c r="V571">
        <v>0.83382906487132302</v>
      </c>
      <c r="W571">
        <v>1084</v>
      </c>
      <c r="X571">
        <v>1123.6500000000001</v>
      </c>
      <c r="Y571">
        <v>1084.9000000000001</v>
      </c>
      <c r="Z571">
        <v>1148.8</v>
      </c>
      <c r="AA571">
        <v>1084.9000000000001</v>
      </c>
      <c r="AB571">
        <v>1170.95</v>
      </c>
      <c r="AC571" s="1">
        <f>(Table2[[#This Row],[Close Price]]/Table2[[#This Row],[Day Low]])-1</f>
        <v>2.7029520295202891E-2</v>
      </c>
      <c r="AD571" s="1">
        <f>(Table2[[#This Row],[Day High]]/Table2[[#This Row],[Close Price]])-1</f>
        <v>9.2966855295069095E-3</v>
      </c>
      <c r="AE571" s="1">
        <f>(Table2[[#This Row],[Close Price]]/Table2[[#This Row],[Current Week Low]])-1</f>
        <v>2.617752788275407E-2</v>
      </c>
      <c r="AF571" s="1">
        <f>(Table2[[#This Row],[Current Week High]]/Table2[[#This Row],[Close Price]])-1</f>
        <v>3.1887182250965651E-2</v>
      </c>
      <c r="AG571" s="1">
        <f>(Table2[[#This Row],[Close Price]]/Table2[[#This Row],[Current Month Low]])-1</f>
        <v>2.617752788275407E-2</v>
      </c>
      <c r="AH571" s="1">
        <f>(Table2[[#This Row],[Current Month High]]/Table2[[#This Row],[Close Price]])-1</f>
        <v>5.1782987514596313E-2</v>
      </c>
      <c r="AI571">
        <v>33.300483784268003</v>
      </c>
      <c r="AJ571">
        <v>25.974832120083502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0.01</v>
      </c>
      <c r="AM571" t="s">
        <v>3111</v>
      </c>
      <c r="AN571">
        <v>2.82</v>
      </c>
      <c r="AO571" t="s">
        <v>3111</v>
      </c>
      <c r="AP571">
        <v>-3.0617058163389999E-3</v>
      </c>
      <c r="AQ571">
        <f>(Table2[[#This Row],[Sharpe Ratio]]-AVERAGE(Table2[Sharpe Ratio]))/_xlfn.STDEV.P(Table2[Sharpe Ratio])</f>
        <v>-0.75439832820980202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678</v>
      </c>
      <c r="AT571">
        <f>_xlfn.RANK.AVG(Table2[[#This Row],[6M Return vs Nifty Z-Score]],Table2[6M Return vs Nifty Z-Score])</f>
        <v>337</v>
      </c>
      <c r="AU571">
        <f>_xlfn.RANK.AVG(Table2[[#This Row],[Sharpe Ratio Z-Score]],Table2[Sharpe Ratio Z-Score])</f>
        <v>573</v>
      </c>
      <c r="AV571">
        <f>(Table2[[#This Row],[Rank 1Y]]+Table2[[#This Row],[Rank 6M]]+Table2[[#This Row],[Rank Sharpe]])/3</f>
        <v>529.33333333333337</v>
      </c>
    </row>
    <row r="572" spans="1:48" x14ac:dyDescent="0.3">
      <c r="A572" t="s">
        <v>540</v>
      </c>
      <c r="B572" t="s">
        <v>541</v>
      </c>
      <c r="C572" t="s">
        <v>3065</v>
      </c>
      <c r="D572" t="s">
        <v>37</v>
      </c>
      <c r="E572">
        <v>36325.055221604998</v>
      </c>
      <c r="F572">
        <v>1052.55</v>
      </c>
      <c r="G572">
        <v>-0.86552181607557799</v>
      </c>
      <c r="H572">
        <f>(Table2[[#This Row],[1Y Return vs Nifty]]-AVERAGE(Table2[1Y Return vs Nifty]))/_xlfn.STDEV.P(Table2[1Y Return vs Nifty])</f>
        <v>-0.52457277237502109</v>
      </c>
      <c r="I572">
        <v>6.41415276427748</v>
      </c>
      <c r="J572">
        <f>(Table2[[#This Row],[1M Return vs Nifty]]-AVERAGE(Table2[1M Return vs Nifty]))/_xlfn.STDEV.P(Table2[1M Return vs Nifty])</f>
        <v>0.61294703862924171</v>
      </c>
      <c r="K572">
        <v>-5.14857894967425</v>
      </c>
      <c r="L572">
        <f>(Table2[[#This Row],[6M Return vs Nifty]]-AVERAGE(Table2[6M Return vs Nifty]))/_xlfn.STDEV.P(Table2[6M Return vs Nifty])</f>
        <v>-0.39918863832685142</v>
      </c>
      <c r="M572">
        <v>-0.97399648368370195</v>
      </c>
      <c r="N572">
        <f>(Table2[[#This Row],[1W Return vs Nifty]]-AVERAGE(Table2[1W Return vs Nifty]))/_xlfn.STDEV.P(Table2[1W Return vs Nifty])</f>
        <v>-0.13753187169951164</v>
      </c>
      <c r="O572">
        <v>1069.06</v>
      </c>
      <c r="P572">
        <v>1036.68040330333</v>
      </c>
      <c r="Q572">
        <v>970.08897018853997</v>
      </c>
      <c r="R572">
        <v>39.795360634411601</v>
      </c>
      <c r="S572" s="1">
        <f>(Table2[[#This Row],[Close Price]]-Table2[[#This Row],[20D EMA]])/Table2[[#This Row],[20D EMA]]</f>
        <v>-1.5443473705872441E-2</v>
      </c>
      <c r="T572" s="1">
        <f>(Table2[[#This Row],[Close Price]]-Table2[[#This Row],[50D EMA]])/Table2[[#This Row],[50D EMA]]</f>
        <v>1.5308089789391518E-2</v>
      </c>
      <c r="U572" s="1">
        <f>(Table2[[#This Row],[Close Price]]-Table2[[#This Row],[200D EMA]])/Table2[[#This Row],[200D EMA]]</f>
        <v>8.5003574255084466E-2</v>
      </c>
      <c r="V572">
        <v>0.55012368691204305</v>
      </c>
      <c r="W572">
        <v>985.05</v>
      </c>
      <c r="X572">
        <v>1042.7</v>
      </c>
      <c r="Y572">
        <v>1046.0999999999999</v>
      </c>
      <c r="Z572">
        <v>1105.8</v>
      </c>
      <c r="AA572">
        <v>1046.0999999999999</v>
      </c>
      <c r="AB572">
        <v>1131.95</v>
      </c>
      <c r="AC572" s="1">
        <f>(Table2[[#This Row],[Close Price]]/Table2[[#This Row],[Day Low]])-1</f>
        <v>6.852444038373684E-2</v>
      </c>
      <c r="AD572" s="1">
        <f>(Table2[[#This Row],[Day High]]/Table2[[#This Row],[Close Price]])-1</f>
        <v>-9.3582252624577755E-3</v>
      </c>
      <c r="AE572" s="1">
        <f>(Table2[[#This Row],[Close Price]]/Table2[[#This Row],[Current Week Low]])-1</f>
        <v>6.1657585316892138E-3</v>
      </c>
      <c r="AF572" s="1">
        <f>(Table2[[#This Row],[Current Week High]]/Table2[[#This Row],[Close Price]])-1</f>
        <v>5.0591420835114809E-2</v>
      </c>
      <c r="AG572" s="1">
        <f>(Table2[[#This Row],[Close Price]]/Table2[[#This Row],[Current Month Low]])-1</f>
        <v>6.1657585316892138E-3</v>
      </c>
      <c r="AH572" s="1">
        <f>(Table2[[#This Row],[Current Month High]]/Table2[[#This Row],[Close Price]])-1</f>
        <v>7.5435846278086638E-2</v>
      </c>
      <c r="AI572">
        <v>5.1678506755815601</v>
      </c>
      <c r="AJ572">
        <v>31.155228061628399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0.06</v>
      </c>
      <c r="AM572" t="s">
        <v>3111</v>
      </c>
      <c r="AN572">
        <v>-5.03</v>
      </c>
      <c r="AO572" t="s">
        <v>3110</v>
      </c>
      <c r="AP572">
        <v>-4.4887203081954999E-2</v>
      </c>
      <c r="AQ572">
        <f>(Table2[[#This Row],[Sharpe Ratio]]-AVERAGE(Table2[Sharpe Ratio]))/_xlfn.STDEV.P(Table2[Sharpe Ratio])</f>
        <v>-1.2309850206932533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-1.6793312644653957</v>
      </c>
      <c r="AS572">
        <f>_xlfn.RANK.AVG(Table2[[#This Row],[1Y Return vs Nifty Z-Score]],Table2[1Y Return vs Nifty Z-Score])</f>
        <v>496</v>
      </c>
      <c r="AT572">
        <f>_xlfn.RANK.AVG(Table2[[#This Row],[6M Return vs Nifty Z-Score]],Table2[6M Return vs Nifty Z-Score])</f>
        <v>444</v>
      </c>
      <c r="AU572">
        <f>_xlfn.RANK.AVG(Table2[[#This Row],[Sharpe Ratio Z-Score]],Table2[Sharpe Ratio Z-Score])</f>
        <v>649</v>
      </c>
      <c r="AV572">
        <f>(Table2[[#This Row],[Rank 1Y]]+Table2[[#This Row],[Rank 6M]]+Table2[[#This Row],[Rank Sharpe]])/3</f>
        <v>529.66666666666663</v>
      </c>
    </row>
    <row r="573" spans="1:48" x14ac:dyDescent="0.3">
      <c r="A573" t="s">
        <v>1798</v>
      </c>
      <c r="B573" t="s">
        <v>1799</v>
      </c>
      <c r="C573" t="s">
        <v>3074</v>
      </c>
      <c r="D573" t="s">
        <v>315</v>
      </c>
      <c r="E573">
        <v>4082.4165030720001</v>
      </c>
      <c r="F573">
        <v>185.52</v>
      </c>
      <c r="G573">
        <v>6.3913157394928897</v>
      </c>
      <c r="H573">
        <f>(Table2[[#This Row],[1Y Return vs Nifty]]-AVERAGE(Table2[1Y Return vs Nifty]))/_xlfn.STDEV.P(Table2[1Y Return vs Nifty])</f>
        <v>-0.41505796302424708</v>
      </c>
      <c r="I573">
        <v>1.1440926081959999</v>
      </c>
      <c r="J573">
        <f>(Table2[[#This Row],[1M Return vs Nifty]]-AVERAGE(Table2[1M Return vs Nifty]))/_xlfn.STDEV.P(Table2[1M Return vs Nifty])</f>
        <v>0.11456989816848125</v>
      </c>
      <c r="K573">
        <v>-19.4545924669738</v>
      </c>
      <c r="L573">
        <f>(Table2[[#This Row],[6M Return vs Nifty]]-AVERAGE(Table2[6M Return vs Nifty]))/_xlfn.STDEV.P(Table2[6M Return vs Nifty])</f>
        <v>-0.87782956888724062</v>
      </c>
      <c r="M573">
        <v>1.05189158715008</v>
      </c>
      <c r="N573">
        <f>(Table2[[#This Row],[1W Return vs Nifty]]-AVERAGE(Table2[1W Return vs Nifty]))/_xlfn.STDEV.P(Table2[1W Return vs Nifty])</f>
        <v>0.246411480749719</v>
      </c>
      <c r="O573">
        <v>185.61</v>
      </c>
      <c r="P573">
        <v>186.827699060447</v>
      </c>
      <c r="Q573">
        <v>183.452599647661</v>
      </c>
      <c r="R573">
        <v>48.7441108071258</v>
      </c>
      <c r="S573" s="1">
        <f>(Table2[[#This Row],[Close Price]]-Table2[[#This Row],[20D EMA]])/Table2[[#This Row],[20D EMA]]</f>
        <v>-4.8488766769033676E-4</v>
      </c>
      <c r="T573" s="1">
        <f>(Table2[[#This Row],[Close Price]]-Table2[[#This Row],[50D EMA]])/Table2[[#This Row],[50D EMA]]</f>
        <v>-6.9994924040888305E-3</v>
      </c>
      <c r="U573" s="1">
        <f>(Table2[[#This Row],[Close Price]]-Table2[[#This Row],[200D EMA]])/Table2[[#This Row],[200D EMA]]</f>
        <v>1.1269397960615742E-2</v>
      </c>
      <c r="V573">
        <v>1.64013508430693</v>
      </c>
      <c r="W573">
        <v>184.84</v>
      </c>
      <c r="X573">
        <v>187.51</v>
      </c>
      <c r="Y573">
        <v>184.6</v>
      </c>
      <c r="Z573">
        <v>198.16</v>
      </c>
      <c r="AA573">
        <v>175</v>
      </c>
      <c r="AB573">
        <v>205</v>
      </c>
      <c r="AC573" s="1">
        <f>(Table2[[#This Row],[Close Price]]/Table2[[#This Row],[Day Low]])-1</f>
        <v>3.6788573901753718E-3</v>
      </c>
      <c r="AD573" s="1">
        <f>(Table2[[#This Row],[Day High]]/Table2[[#This Row],[Close Price]])-1</f>
        <v>1.072660629581712E-2</v>
      </c>
      <c r="AE573" s="1">
        <f>(Table2[[#This Row],[Close Price]]/Table2[[#This Row],[Current Week Low]])-1</f>
        <v>4.9837486457204871E-3</v>
      </c>
      <c r="AF573" s="1">
        <f>(Table2[[#This Row],[Current Week High]]/Table2[[#This Row],[Close Price]])-1</f>
        <v>6.8132815868908958E-2</v>
      </c>
      <c r="AG573" s="1">
        <f>(Table2[[#This Row],[Close Price]]/Table2[[#This Row],[Current Month Low]])-1</f>
        <v>6.0114285714285787E-2</v>
      </c>
      <c r="AH573" s="1">
        <f>(Table2[[#This Row],[Current Month High]]/Table2[[#This Row],[Close Price]])-1</f>
        <v>0.105002156101768</v>
      </c>
      <c r="AI573">
        <v>25.933181553449401</v>
      </c>
      <c r="AJ573">
        <v>48.424361493123698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-0.11</v>
      </c>
      <c r="AM573" t="s">
        <v>3110</v>
      </c>
      <c r="AN573">
        <v>0.78</v>
      </c>
      <c r="AO573" t="s">
        <v>3111</v>
      </c>
      <c r="AQ573">
        <f>(Table2[[#This Row],[Sharpe Ratio]]-AVERAGE(Table2[Sharpe Ratio]))/_xlfn.STDEV.P(Table2[Sharpe Ratio])</f>
        <v>-0.71951127739723697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438</v>
      </c>
      <c r="AT573">
        <f>_xlfn.RANK.AVG(Table2[[#This Row],[6M Return vs Nifty Z-Score]],Table2[6M Return vs Nifty Z-Score])</f>
        <v>612</v>
      </c>
      <c r="AU573">
        <f>_xlfn.RANK.AVG(Table2[[#This Row],[Sharpe Ratio Z-Score]],Table2[Sharpe Ratio Z-Score])</f>
        <v>542.5</v>
      </c>
      <c r="AV573">
        <f>(Table2[[#This Row],[Rank 1Y]]+Table2[[#This Row],[Rank 6M]]+Table2[[#This Row],[Rank Sharpe]])/3</f>
        <v>530.83333333333337</v>
      </c>
    </row>
    <row r="574" spans="1:48" x14ac:dyDescent="0.3">
      <c r="A574" t="s">
        <v>1664</v>
      </c>
      <c r="B574" t="s">
        <v>1665</v>
      </c>
      <c r="C574" t="s">
        <v>3075</v>
      </c>
      <c r="D574" t="s">
        <v>396</v>
      </c>
      <c r="E574">
        <v>4863.533099624</v>
      </c>
      <c r="F574">
        <v>97.34</v>
      </c>
      <c r="G574">
        <v>0.95388864328298295</v>
      </c>
      <c r="H574">
        <f>(Table2[[#This Row],[1Y Return vs Nifty]]-AVERAGE(Table2[1Y Return vs Nifty]))/_xlfn.STDEV.P(Table2[1Y Return vs Nifty])</f>
        <v>-0.49711557933994172</v>
      </c>
      <c r="I574">
        <v>-12.0785794921684</v>
      </c>
      <c r="J574">
        <f>(Table2[[#This Row],[1M Return vs Nifty]]-AVERAGE(Table2[1M Return vs Nifty]))/_xlfn.STDEV.P(Table2[1M Return vs Nifty])</f>
        <v>-1.1358669688614671</v>
      </c>
      <c r="K574">
        <v>-21.191907802611698</v>
      </c>
      <c r="L574">
        <f>(Table2[[#This Row],[6M Return vs Nifty]]-AVERAGE(Table2[6M Return vs Nifty]))/_xlfn.STDEV.P(Table2[6M Return vs Nifty])</f>
        <v>-0.935955491103168</v>
      </c>
      <c r="M574">
        <v>-5.68665400933555</v>
      </c>
      <c r="N574">
        <f>(Table2[[#This Row],[1W Return vs Nifty]]-AVERAGE(Table2[1W Return vs Nifty]))/_xlfn.STDEV.P(Table2[1W Return vs Nifty])</f>
        <v>-1.0306678526025368</v>
      </c>
      <c r="O574">
        <v>105.03</v>
      </c>
      <c r="P574">
        <v>105.89868859745999</v>
      </c>
      <c r="Q574">
        <v>101.282264671009</v>
      </c>
      <c r="R574">
        <v>20.783632129024699</v>
      </c>
      <c r="S574" s="1">
        <f>(Table2[[#This Row],[Close Price]]-Table2[[#This Row],[20D EMA]])/Table2[[#This Row],[20D EMA]]</f>
        <v>-7.3217176044939519E-2</v>
      </c>
      <c r="T574" s="1">
        <f>(Table2[[#This Row],[Close Price]]-Table2[[#This Row],[50D EMA]])/Table2[[#This Row],[50D EMA]]</f>
        <v>-8.0819590032820035E-2</v>
      </c>
      <c r="U574" s="1">
        <f>(Table2[[#This Row],[Close Price]]-Table2[[#This Row],[200D EMA]])/Table2[[#This Row],[200D EMA]]</f>
        <v>-3.8923543858487911E-2</v>
      </c>
      <c r="V574">
        <v>1.07463097994082</v>
      </c>
      <c r="W574">
        <v>95.4</v>
      </c>
      <c r="X574">
        <v>98.2</v>
      </c>
      <c r="Y574">
        <v>97.2</v>
      </c>
      <c r="Z574">
        <v>101.78</v>
      </c>
      <c r="AA574">
        <v>97.2</v>
      </c>
      <c r="AB574">
        <v>111.46</v>
      </c>
      <c r="AC574" s="1">
        <f>(Table2[[#This Row],[Close Price]]/Table2[[#This Row],[Day Low]])-1</f>
        <v>2.0335429769392066E-2</v>
      </c>
      <c r="AD574" s="1">
        <f>(Table2[[#This Row],[Day High]]/Table2[[#This Row],[Close Price]])-1</f>
        <v>8.8350113005959408E-3</v>
      </c>
      <c r="AE574" s="1">
        <f>(Table2[[#This Row],[Close Price]]/Table2[[#This Row],[Current Week Low]])-1</f>
        <v>1.4403292181071059E-3</v>
      </c>
      <c r="AF574" s="1">
        <f>(Table2[[#This Row],[Current Week High]]/Table2[[#This Row],[Close Price]])-1</f>
        <v>4.5613314156564666E-2</v>
      </c>
      <c r="AG574" s="1">
        <f>(Table2[[#This Row],[Close Price]]/Table2[[#This Row],[Current Month Low]])-1</f>
        <v>1.4403292181071059E-3</v>
      </c>
      <c r="AH574" s="1">
        <f>(Table2[[#This Row],[Current Month High]]/Table2[[#This Row],[Close Price]])-1</f>
        <v>0.14505855763303876</v>
      </c>
      <c r="AI574">
        <v>23.5264227642276</v>
      </c>
      <c r="AJ574">
        <v>24.085750315258501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-0.09</v>
      </c>
      <c r="AM574" t="s">
        <v>3110</v>
      </c>
      <c r="AN574">
        <v>-12.95</v>
      </c>
      <c r="AO574" t="s">
        <v>3110</v>
      </c>
      <c r="AP574">
        <v>1.7139390188697999E-2</v>
      </c>
      <c r="AQ574">
        <f>(Table2[[#This Row],[Sharpe Ratio]]-AVERAGE(Table2[Sharpe Ratio]))/_xlfn.STDEV.P(Table2[Sharpe Ratio])</f>
        <v>-0.52421401101111809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482</v>
      </c>
      <c r="AT574">
        <f>_xlfn.RANK.AVG(Table2[[#This Row],[6M Return vs Nifty Z-Score]],Table2[6M Return vs Nifty Z-Score])</f>
        <v>636</v>
      </c>
      <c r="AU574">
        <f>_xlfn.RANK.AVG(Table2[[#This Row],[Sharpe Ratio Z-Score]],Table2[Sharpe Ratio Z-Score])</f>
        <v>477</v>
      </c>
      <c r="AV574">
        <f>(Table2[[#This Row],[Rank 1Y]]+Table2[[#This Row],[Rank 6M]]+Table2[[#This Row],[Rank Sharpe]])/3</f>
        <v>531.66666666666663</v>
      </c>
    </row>
    <row r="575" spans="1:48" x14ac:dyDescent="0.3">
      <c r="A575" t="s">
        <v>575</v>
      </c>
      <c r="B575" t="s">
        <v>576</v>
      </c>
      <c r="C575" t="s">
        <v>3069</v>
      </c>
      <c r="D575" t="s">
        <v>198</v>
      </c>
      <c r="E575">
        <v>33076.714860499997</v>
      </c>
      <c r="F575">
        <v>825.25</v>
      </c>
      <c r="G575">
        <v>-21.431556815796402</v>
      </c>
      <c r="H575">
        <f>(Table2[[#This Row],[1Y Return vs Nifty]]-AVERAGE(Table2[1Y Return vs Nifty]))/_xlfn.STDEV.P(Table2[1Y Return vs Nifty])</f>
        <v>-0.83494011694476433</v>
      </c>
      <c r="I575">
        <v>11.650101857991499</v>
      </c>
      <c r="J575">
        <f>(Table2[[#This Row],[1M Return vs Nifty]]-AVERAGE(Table2[1M Return vs Nifty]))/_xlfn.STDEV.P(Table2[1M Return vs Nifty])</f>
        <v>1.1080983764962393</v>
      </c>
      <c r="K575">
        <v>-1.9438047868759101</v>
      </c>
      <c r="L575">
        <f>(Table2[[#This Row],[6M Return vs Nifty]]-AVERAGE(Table2[6M Return vs Nifty]))/_xlfn.STDEV.P(Table2[6M Return vs Nifty])</f>
        <v>-0.29196547055458716</v>
      </c>
      <c r="M575">
        <v>1.37570432809098</v>
      </c>
      <c r="N575">
        <f>(Table2[[#This Row],[1W Return vs Nifty]]-AVERAGE(Table2[1W Return vs Nifty]))/_xlfn.STDEV.P(Table2[1W Return vs Nifty])</f>
        <v>0.3077799991355622</v>
      </c>
      <c r="O575">
        <v>800.78</v>
      </c>
      <c r="P575">
        <v>758.92509310454795</v>
      </c>
      <c r="Q575">
        <v>724.34599180247199</v>
      </c>
      <c r="R575">
        <v>58.162861650652196</v>
      </c>
      <c r="S575" s="1">
        <f>(Table2[[#This Row],[Close Price]]-Table2[[#This Row],[20D EMA]])/Table2[[#This Row],[20D EMA]]</f>
        <v>3.0557706236419527E-2</v>
      </c>
      <c r="T575" s="1">
        <f>(Table2[[#This Row],[Close Price]]-Table2[[#This Row],[50D EMA]])/Table2[[#This Row],[50D EMA]]</f>
        <v>8.7393219038437123E-2</v>
      </c>
      <c r="U575" s="1">
        <f>(Table2[[#This Row],[Close Price]]-Table2[[#This Row],[200D EMA]])/Table2[[#This Row],[200D EMA]]</f>
        <v>0.13930360537570888</v>
      </c>
      <c r="V575">
        <v>0.89568217545874895</v>
      </c>
      <c r="W575">
        <v>806.55</v>
      </c>
      <c r="X575">
        <v>826.2</v>
      </c>
      <c r="Y575">
        <v>821.6</v>
      </c>
      <c r="Z575">
        <v>839.25</v>
      </c>
      <c r="AA575">
        <v>792.35</v>
      </c>
      <c r="AB575">
        <v>874.55</v>
      </c>
      <c r="AC575" s="1">
        <f>(Table2[[#This Row],[Close Price]]/Table2[[#This Row],[Day Low]])-1</f>
        <v>2.3185171409088046E-2</v>
      </c>
      <c r="AD575" s="1">
        <f>(Table2[[#This Row],[Day High]]/Table2[[#This Row],[Close Price]])-1</f>
        <v>1.1511663132384164E-3</v>
      </c>
      <c r="AE575" s="1">
        <f>(Table2[[#This Row],[Close Price]]/Table2[[#This Row],[Current Week Low]])-1</f>
        <v>4.4425511197663248E-3</v>
      </c>
      <c r="AF575" s="1">
        <f>(Table2[[#This Row],[Current Week High]]/Table2[[#This Row],[Close Price]])-1</f>
        <v>1.6964556195092406E-2</v>
      </c>
      <c r="AG575" s="1">
        <f>(Table2[[#This Row],[Close Price]]/Table2[[#This Row],[Current Month Low]])-1</f>
        <v>4.1522054647567419E-2</v>
      </c>
      <c r="AH575" s="1">
        <f>(Table2[[#This Row],[Current Month High]]/Table2[[#This Row],[Close Price]])-1</f>
        <v>5.9739472887003986E-2</v>
      </c>
      <c r="AI575">
        <v>6.03176527643065</v>
      </c>
      <c r="AJ575">
        <v>35.736032255410102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0.05</v>
      </c>
      <c r="AM575" t="s">
        <v>3111</v>
      </c>
      <c r="AN575">
        <v>5.42</v>
      </c>
      <c r="AO575" t="s">
        <v>3111</v>
      </c>
      <c r="AP575">
        <v>-3.163460171184E-3</v>
      </c>
      <c r="AQ575">
        <f>(Table2[[#This Row],[Sharpe Ratio]]-AVERAGE(Table2[Sharpe Ratio]))/_xlfn.STDEV.P(Table2[Sharpe Ratio])</f>
        <v>-0.75555778295850229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-0.4665849948260522</v>
      </c>
      <c r="AS575">
        <f>_xlfn.RANK.AVG(Table2[[#This Row],[1Y Return vs Nifty Z-Score]],Table2[1Y Return vs Nifty Z-Score])</f>
        <v>622</v>
      </c>
      <c r="AT575">
        <f>_xlfn.RANK.AVG(Table2[[#This Row],[6M Return vs Nifty Z-Score]],Table2[6M Return vs Nifty Z-Score])</f>
        <v>402</v>
      </c>
      <c r="AU575">
        <f>_xlfn.RANK.AVG(Table2[[#This Row],[Sharpe Ratio Z-Score]],Table2[Sharpe Ratio Z-Score])</f>
        <v>574</v>
      </c>
      <c r="AV575">
        <f>(Table2[[#This Row],[Rank 1Y]]+Table2[[#This Row],[Rank 6M]]+Table2[[#This Row],[Rank Sharpe]])/3</f>
        <v>532.66666666666663</v>
      </c>
    </row>
    <row r="576" spans="1:48" x14ac:dyDescent="0.3">
      <c r="A576" t="s">
        <v>724</v>
      </c>
      <c r="B576" t="s">
        <v>725</v>
      </c>
      <c r="C576" t="s">
        <v>3079</v>
      </c>
      <c r="D576" t="s">
        <v>539</v>
      </c>
      <c r="E576">
        <v>22517.756685494998</v>
      </c>
      <c r="F576">
        <v>621.15</v>
      </c>
      <c r="G576">
        <v>33.0466795926774</v>
      </c>
      <c r="H576">
        <f>(Table2[[#This Row],[1Y Return vs Nifty]]-AVERAGE(Table2[1Y Return vs Nifty]))/_xlfn.STDEV.P(Table2[1Y Return vs Nifty])</f>
        <v>-1.2794984391491791E-2</v>
      </c>
      <c r="I576">
        <v>4.6618135336961402</v>
      </c>
      <c r="J576">
        <f>(Table2[[#This Row],[1M Return vs Nifty]]-AVERAGE(Table2[1M Return vs Nifty]))/_xlfn.STDEV.P(Table2[1M Return vs Nifty])</f>
        <v>0.44723245682384288</v>
      </c>
      <c r="K576">
        <v>-18.924915414921699</v>
      </c>
      <c r="L576">
        <f>(Table2[[#This Row],[6M Return vs Nifty]]-AVERAGE(Table2[6M Return vs Nifty]))/_xlfn.STDEV.P(Table2[6M Return vs Nifty])</f>
        <v>-0.86010799209828215</v>
      </c>
      <c r="M576">
        <v>1.47944199981067</v>
      </c>
      <c r="N576">
        <f>(Table2[[#This Row],[1W Return vs Nifty]]-AVERAGE(Table2[1W Return vs Nifty]))/_xlfn.STDEV.P(Table2[1W Return vs Nifty])</f>
        <v>0.32744021137963908</v>
      </c>
      <c r="O576">
        <v>713.78</v>
      </c>
      <c r="P576">
        <v>704.68350867004699</v>
      </c>
      <c r="Q576">
        <v>653.42946214583401</v>
      </c>
      <c r="R576">
        <v>22.408805193955398</v>
      </c>
      <c r="S576" s="1">
        <f>(Table2[[#This Row],[Close Price]]-Table2[[#This Row],[20D EMA]])/Table2[[#This Row],[20D EMA]]</f>
        <v>-0.12977387990697414</v>
      </c>
      <c r="T576" s="1">
        <f>(Table2[[#This Row],[Close Price]]-Table2[[#This Row],[50D EMA]])/Table2[[#This Row],[50D EMA]]</f>
        <v>-0.11854046198370706</v>
      </c>
      <c r="U576" s="1">
        <f>(Table2[[#This Row],[Close Price]]-Table2[[#This Row],[200D EMA]])/Table2[[#This Row],[200D EMA]]</f>
        <v>-4.9400071493301938E-2</v>
      </c>
      <c r="V576">
        <v>1.20584583001904</v>
      </c>
      <c r="W576">
        <v>593.04999999999995</v>
      </c>
      <c r="X576">
        <v>625.5</v>
      </c>
      <c r="Y576">
        <v>605.75</v>
      </c>
      <c r="Z576">
        <v>765</v>
      </c>
      <c r="AA576">
        <v>605.75</v>
      </c>
      <c r="AB576">
        <v>765.5</v>
      </c>
      <c r="AC576" s="1">
        <f>(Table2[[#This Row],[Close Price]]/Table2[[#This Row],[Day Low]])-1</f>
        <v>4.7382176882219129E-2</v>
      </c>
      <c r="AD576" s="1">
        <f>(Table2[[#This Row],[Day High]]/Table2[[#This Row],[Close Price]])-1</f>
        <v>7.0031393383240825E-3</v>
      </c>
      <c r="AE576" s="1">
        <f>(Table2[[#This Row],[Close Price]]/Table2[[#This Row],[Current Week Low]])-1</f>
        <v>2.5423029302517497E-2</v>
      </c>
      <c r="AF576" s="1">
        <f>(Table2[[#This Row],[Current Week High]]/Table2[[#This Row],[Close Price]])-1</f>
        <v>0.23158657329147547</v>
      </c>
      <c r="AG576" s="1">
        <f>(Table2[[#This Row],[Close Price]]/Table2[[#This Row],[Current Month Low]])-1</f>
        <v>2.5423029302517497E-2</v>
      </c>
      <c r="AH576" s="1">
        <f>(Table2[[#This Row],[Current Month High]]/Table2[[#This Row],[Close Price]])-1</f>
        <v>0.2323915318361105</v>
      </c>
      <c r="AI576">
        <v>4.70972571973049</v>
      </c>
      <c r="AJ576">
        <v>67.728310502283094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0</v>
      </c>
      <c r="AM576" t="s">
        <v>3112</v>
      </c>
      <c r="AN576">
        <v>-12.2</v>
      </c>
      <c r="AO576" t="s">
        <v>3110</v>
      </c>
      <c r="AP576">
        <v>-8.0170865517930998E-2</v>
      </c>
      <c r="AQ576">
        <f>(Table2[[#This Row],[Sharpe Ratio]]-AVERAGE(Table2[Sharpe Ratio]))/_xlfn.STDEV.P(Table2[Sharpe Ratio])</f>
        <v>-1.6330298277704975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-1.7312601360567899</v>
      </c>
      <c r="AS576">
        <f>_xlfn.RANK.AVG(Table2[[#This Row],[1Y Return vs Nifty Z-Score]],Table2[1Y Return vs Nifty Z-Score])</f>
        <v>297</v>
      </c>
      <c r="AT576">
        <f>_xlfn.RANK.AVG(Table2[[#This Row],[6M Return vs Nifty Z-Score]],Table2[6M Return vs Nifty Z-Score])</f>
        <v>608</v>
      </c>
      <c r="AU576">
        <f>_xlfn.RANK.AVG(Table2[[#This Row],[Sharpe Ratio Z-Score]],Table2[Sharpe Ratio Z-Score])</f>
        <v>696</v>
      </c>
      <c r="AV576">
        <f>(Table2[[#This Row],[Rank 1Y]]+Table2[[#This Row],[Rank 6M]]+Table2[[#This Row],[Rank Sharpe]])/3</f>
        <v>533.66666666666663</v>
      </c>
    </row>
    <row r="577" spans="1:48" x14ac:dyDescent="0.3">
      <c r="A577" t="s">
        <v>1615</v>
      </c>
      <c r="B577" t="s">
        <v>1616</v>
      </c>
      <c r="C577" t="s">
        <v>3079</v>
      </c>
      <c r="D577" t="s">
        <v>304</v>
      </c>
      <c r="E577">
        <v>5343.2708812800001</v>
      </c>
      <c r="F577">
        <v>727.6</v>
      </c>
      <c r="G577">
        <v>-11.192809529977501</v>
      </c>
      <c r="H577">
        <f>(Table2[[#This Row],[1Y Return vs Nifty]]-AVERAGE(Table2[1Y Return vs Nifty]))/_xlfn.STDEV.P(Table2[1Y Return vs Nifty])</f>
        <v>-0.68042453789107626</v>
      </c>
      <c r="I577">
        <v>-5.2111537116112698</v>
      </c>
      <c r="J577">
        <f>(Table2[[#This Row],[1M Return vs Nifty]]-AVERAGE(Table2[1M Return vs Nifty]))/_xlfn.STDEV.P(Table2[1M Return vs Nifty])</f>
        <v>-0.48643073445889867</v>
      </c>
      <c r="K577">
        <v>-20.2988739672275</v>
      </c>
      <c r="L577">
        <f>(Table2[[#This Row],[6M Return vs Nifty]]-AVERAGE(Table2[6M Return vs Nifty]))/_xlfn.STDEV.P(Table2[6M Return vs Nifty])</f>
        <v>-0.90607696865711262</v>
      </c>
      <c r="M577">
        <v>-4.9695302831664403</v>
      </c>
      <c r="N577">
        <f>(Table2[[#This Row],[1W Return vs Nifty]]-AVERAGE(Table2[1W Return vs Nifty]))/_xlfn.STDEV.P(Table2[1W Return vs Nifty])</f>
        <v>-0.89475960993593462</v>
      </c>
      <c r="O577">
        <v>761.05</v>
      </c>
      <c r="P577">
        <v>771.68528091454596</v>
      </c>
      <c r="Q577">
        <v>761.638775939011</v>
      </c>
      <c r="R577">
        <v>27.9701430486347</v>
      </c>
      <c r="S577" s="1">
        <f>(Table2[[#This Row],[Close Price]]-Table2[[#This Row],[20D EMA]])/Table2[[#This Row],[20D EMA]]</f>
        <v>-4.3952434137047414E-2</v>
      </c>
      <c r="T577" s="1">
        <f>(Table2[[#This Row],[Close Price]]-Table2[[#This Row],[50D EMA]])/Table2[[#This Row],[50D EMA]]</f>
        <v>-5.7128575605717428E-2</v>
      </c>
      <c r="U577" s="1">
        <f>(Table2[[#This Row],[Close Price]]-Table2[[#This Row],[200D EMA]])/Table2[[#This Row],[200D EMA]]</f>
        <v>-4.4691495515108419E-2</v>
      </c>
      <c r="V577">
        <v>0.968990281766824</v>
      </c>
      <c r="W577">
        <v>709.45</v>
      </c>
      <c r="X577">
        <v>743</v>
      </c>
      <c r="Y577">
        <v>712</v>
      </c>
      <c r="Z577">
        <v>751</v>
      </c>
      <c r="AA577">
        <v>712</v>
      </c>
      <c r="AB577">
        <v>801</v>
      </c>
      <c r="AC577" s="1">
        <f>(Table2[[#This Row],[Close Price]]/Table2[[#This Row],[Day Low]])-1</f>
        <v>2.5583198252167039E-2</v>
      </c>
      <c r="AD577" s="1">
        <f>(Table2[[#This Row],[Day High]]/Table2[[#This Row],[Close Price]])-1</f>
        <v>2.1165475536008671E-2</v>
      </c>
      <c r="AE577" s="1">
        <f>(Table2[[#This Row],[Close Price]]/Table2[[#This Row],[Current Week Low]])-1</f>
        <v>2.1910112359550649E-2</v>
      </c>
      <c r="AF577" s="1">
        <f>(Table2[[#This Row],[Current Week High]]/Table2[[#This Row],[Close Price]])-1</f>
        <v>3.2160527762506774E-2</v>
      </c>
      <c r="AG577" s="1">
        <f>(Table2[[#This Row],[Close Price]]/Table2[[#This Row],[Current Month Low]])-1</f>
        <v>2.1910112359550649E-2</v>
      </c>
      <c r="AH577" s="1">
        <f>(Table2[[#This Row],[Current Month High]]/Table2[[#This Row],[Close Price]])-1</f>
        <v>0.10087960417811992</v>
      </c>
      <c r="AI577">
        <v>18.003395585738499</v>
      </c>
      <c r="AJ577">
        <v>18.1781701444622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-0.09</v>
      </c>
      <c r="AM577" t="s">
        <v>3110</v>
      </c>
      <c r="AN577">
        <v>-7.37</v>
      </c>
      <c r="AO577" t="s">
        <v>3110</v>
      </c>
      <c r="AP577">
        <v>4.1844976777259998E-2</v>
      </c>
      <c r="AQ577">
        <f>(Table2[[#This Row],[Sharpe Ratio]]-AVERAGE(Table2[Sharpe Ratio]))/_xlfn.STDEV.P(Table2[Sharpe Ratio])</f>
        <v>-0.24270262279420476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571</v>
      </c>
      <c r="AT577">
        <f>_xlfn.RANK.AVG(Table2[[#This Row],[6M Return vs Nifty Z-Score]],Table2[6M Return vs Nifty Z-Score])</f>
        <v>623</v>
      </c>
      <c r="AU577">
        <f>_xlfn.RANK.AVG(Table2[[#This Row],[Sharpe Ratio Z-Score]],Table2[Sharpe Ratio Z-Score])</f>
        <v>408</v>
      </c>
      <c r="AV577">
        <f>(Table2[[#This Row],[Rank 1Y]]+Table2[[#This Row],[Rank 6M]]+Table2[[#This Row],[Rank Sharpe]])/3</f>
        <v>534</v>
      </c>
    </row>
    <row r="578" spans="1:48" x14ac:dyDescent="0.3">
      <c r="A578" t="s">
        <v>825</v>
      </c>
      <c r="B578" t="s">
        <v>826</v>
      </c>
      <c r="C578" t="s">
        <v>622</v>
      </c>
      <c r="D578" t="s">
        <v>622</v>
      </c>
      <c r="E578">
        <v>18664.314190469999</v>
      </c>
      <c r="F578">
        <v>37.090000000000003</v>
      </c>
      <c r="G578">
        <v>-9.6999079807405693</v>
      </c>
      <c r="H578">
        <f>(Table2[[#This Row],[1Y Return vs Nifty]]-AVERAGE(Table2[1Y Return vs Nifty]))/_xlfn.STDEV.P(Table2[1Y Return vs Nifty])</f>
        <v>-0.65789477512703287</v>
      </c>
      <c r="I578">
        <v>-0.26626116073367101</v>
      </c>
      <c r="J578">
        <f>(Table2[[#This Row],[1M Return vs Nifty]]-AVERAGE(Table2[1M Return vs Nifty]))/_xlfn.STDEV.P(Table2[1M Return vs Nifty])</f>
        <v>-1.8803926338268474E-2</v>
      </c>
      <c r="K578">
        <v>-25.2605189003528</v>
      </c>
      <c r="L578">
        <f>(Table2[[#This Row],[6M Return vs Nifty]]-AVERAGE(Table2[6M Return vs Nifty]))/_xlfn.STDEV.P(Table2[6M Return vs Nifty])</f>
        <v>-1.0720803311612477</v>
      </c>
      <c r="M578">
        <v>-0.104747662965857</v>
      </c>
      <c r="N578">
        <f>(Table2[[#This Row],[1W Return vs Nifty]]-AVERAGE(Table2[1W Return vs Nifty]))/_xlfn.STDEV.P(Table2[1W Return vs Nifty])</f>
        <v>2.720689701321069E-2</v>
      </c>
      <c r="O578">
        <v>37.93</v>
      </c>
      <c r="P578">
        <v>38.174126268939098</v>
      </c>
      <c r="Q578">
        <v>38.459474579275202</v>
      </c>
      <c r="R578">
        <v>41.091306300738303</v>
      </c>
      <c r="S578" s="1">
        <f>(Table2[[#This Row],[Close Price]]-Table2[[#This Row],[20D EMA]])/Table2[[#This Row],[20D EMA]]</f>
        <v>-2.2146058528868872E-2</v>
      </c>
      <c r="T578" s="1">
        <f>(Table2[[#This Row],[Close Price]]-Table2[[#This Row],[50D EMA]])/Table2[[#This Row],[50D EMA]]</f>
        <v>-2.8399504452344432E-2</v>
      </c>
      <c r="U578" s="1">
        <f>(Table2[[#This Row],[Close Price]]-Table2[[#This Row],[200D EMA]])/Table2[[#This Row],[200D EMA]]</f>
        <v>-3.5608249833271842E-2</v>
      </c>
      <c r="V578">
        <v>2.0665641896188802</v>
      </c>
      <c r="W578">
        <v>36.6</v>
      </c>
      <c r="X578">
        <v>37.200000000000003</v>
      </c>
      <c r="Y578">
        <v>36.93</v>
      </c>
      <c r="Z578">
        <v>37.799999999999997</v>
      </c>
      <c r="AA578">
        <v>36.4</v>
      </c>
      <c r="AB578">
        <v>39.75</v>
      </c>
      <c r="AC578" s="1">
        <f>(Table2[[#This Row],[Close Price]]/Table2[[#This Row],[Day Low]])-1</f>
        <v>1.3387978142076484E-2</v>
      </c>
      <c r="AD578" s="1">
        <f>(Table2[[#This Row],[Day High]]/Table2[[#This Row],[Close Price]])-1</f>
        <v>2.9657589646805427E-3</v>
      </c>
      <c r="AE578" s="1">
        <f>(Table2[[#This Row],[Close Price]]/Table2[[#This Row],[Current Week Low]])-1</f>
        <v>4.3325209856486246E-3</v>
      </c>
      <c r="AF578" s="1">
        <f>(Table2[[#This Row],[Current Week High]]/Table2[[#This Row],[Close Price]])-1</f>
        <v>1.9142626044755806E-2</v>
      </c>
      <c r="AG578" s="1">
        <f>(Table2[[#This Row],[Close Price]]/Table2[[#This Row],[Current Month Low]])-1</f>
        <v>1.8956043956044111E-2</v>
      </c>
      <c r="AH578" s="1">
        <f>(Table2[[#This Row],[Current Month High]]/Table2[[#This Row],[Close Price]])-1</f>
        <v>7.1717444055001245E-2</v>
      </c>
      <c r="AI578">
        <v>41.2172984516817</v>
      </c>
      <c r="AJ578">
        <v>16.155038759689901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-0.09</v>
      </c>
      <c r="AM578" t="s">
        <v>3110</v>
      </c>
      <c r="AN578">
        <v>-1.75</v>
      </c>
      <c r="AO578" t="s">
        <v>3110</v>
      </c>
      <c r="AP578">
        <v>5.5394115944019003E-2</v>
      </c>
      <c r="AQ578">
        <f>(Table2[[#This Row],[Sharpe Ratio]]-AVERAGE(Table2[Sharpe Ratio]))/_xlfn.STDEV.P(Table2[Sharpe Ratio])</f>
        <v>-8.831499219472061E-2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560</v>
      </c>
      <c r="AT578">
        <f>_xlfn.RANK.AVG(Table2[[#This Row],[6M Return vs Nifty Z-Score]],Table2[6M Return vs Nifty Z-Score])</f>
        <v>670</v>
      </c>
      <c r="AU578">
        <f>_xlfn.RANK.AVG(Table2[[#This Row],[Sharpe Ratio Z-Score]],Table2[Sharpe Ratio Z-Score])</f>
        <v>373</v>
      </c>
      <c r="AV578">
        <f>(Table2[[#This Row],[Rank 1Y]]+Table2[[#This Row],[Rank 6M]]+Table2[[#This Row],[Rank Sharpe]])/3</f>
        <v>534.33333333333337</v>
      </c>
    </row>
    <row r="579" spans="1:48" x14ac:dyDescent="0.3">
      <c r="A579" t="s">
        <v>1456</v>
      </c>
      <c r="B579" t="s">
        <v>1457</v>
      </c>
      <c r="C579" t="s">
        <v>3076</v>
      </c>
      <c r="D579" t="s">
        <v>1458</v>
      </c>
      <c r="E579">
        <v>6932.9010647940004</v>
      </c>
      <c r="F579">
        <v>217.74</v>
      </c>
      <c r="G579">
        <v>-12.4851117308566</v>
      </c>
      <c r="H579">
        <f>(Table2[[#This Row],[1Y Return vs Nifty]]-AVERAGE(Table2[1Y Return vs Nifty]))/_xlfn.STDEV.P(Table2[1Y Return vs Nifty])</f>
        <v>-0.69992700409197139</v>
      </c>
      <c r="I579">
        <v>-3.1002718504515099</v>
      </c>
      <c r="J579">
        <f>(Table2[[#This Row],[1M Return vs Nifty]]-AVERAGE(Table2[1M Return vs Nifty]))/_xlfn.STDEV.P(Table2[1M Return vs Nifty])</f>
        <v>-0.28680962299942186</v>
      </c>
      <c r="K579">
        <v>0.36039229710589399</v>
      </c>
      <c r="L579">
        <f>(Table2[[#This Row],[6M Return vs Nifty]]-AVERAGE(Table2[6M Return vs Nifty]))/_xlfn.STDEV.P(Table2[6M Return vs Nifty])</f>
        <v>-0.21487320196851853</v>
      </c>
      <c r="M579">
        <v>5.8516598655049901</v>
      </c>
      <c r="N579">
        <f>(Table2[[#This Row],[1W Return vs Nifty]]-AVERAGE(Table2[1W Return vs Nifty]))/_xlfn.STDEV.P(Table2[1W Return vs Nifty])</f>
        <v>1.1560565644549656</v>
      </c>
      <c r="O579">
        <v>218.7</v>
      </c>
      <c r="P579">
        <v>212.21239220479299</v>
      </c>
      <c r="Q579">
        <v>198.70104874067101</v>
      </c>
      <c r="R579">
        <v>48.539113618193099</v>
      </c>
      <c r="S579" s="1">
        <f>(Table2[[#This Row],[Close Price]]-Table2[[#This Row],[20D EMA]])/Table2[[#This Row],[20D EMA]]</f>
        <v>-4.3895747599450368E-3</v>
      </c>
      <c r="T579" s="1">
        <f>(Table2[[#This Row],[Close Price]]-Table2[[#This Row],[50D EMA]])/Table2[[#This Row],[50D EMA]]</f>
        <v>2.604752596103185E-2</v>
      </c>
      <c r="U579" s="1">
        <f>(Table2[[#This Row],[Close Price]]-Table2[[#This Row],[200D EMA]])/Table2[[#This Row],[200D EMA]]</f>
        <v>9.5817064781460404E-2</v>
      </c>
      <c r="V579">
        <v>0.67151280316723005</v>
      </c>
      <c r="W579">
        <v>217.06</v>
      </c>
      <c r="X579">
        <v>248.5</v>
      </c>
      <c r="Y579">
        <v>213.16</v>
      </c>
      <c r="Z579">
        <v>228.78</v>
      </c>
      <c r="AA579">
        <v>207.4</v>
      </c>
      <c r="AB579">
        <v>228.78</v>
      </c>
      <c r="AC579" s="1">
        <f>(Table2[[#This Row],[Close Price]]/Table2[[#This Row],[Day Low]])-1</f>
        <v>3.1327743481064374E-3</v>
      </c>
      <c r="AD579" s="1">
        <f>(Table2[[#This Row],[Day High]]/Table2[[#This Row],[Close Price]])-1</f>
        <v>0.14126940387618259</v>
      </c>
      <c r="AE579" s="1">
        <f>(Table2[[#This Row],[Close Price]]/Table2[[#This Row],[Current Week Low]])-1</f>
        <v>2.1486207543629288E-2</v>
      </c>
      <c r="AF579" s="1">
        <f>(Table2[[#This Row],[Current Week High]]/Table2[[#This Row],[Close Price]])-1</f>
        <v>5.0702672912648072E-2</v>
      </c>
      <c r="AG579" s="1">
        <f>(Table2[[#This Row],[Close Price]]/Table2[[#This Row],[Current Month Low]])-1</f>
        <v>4.985535197685631E-2</v>
      </c>
      <c r="AH579" s="1">
        <f>(Table2[[#This Row],[Current Month High]]/Table2[[#This Row],[Close Price]])-1</f>
        <v>5.0702672912648072E-2</v>
      </c>
      <c r="AI579">
        <v>7.4633496223900497</v>
      </c>
      <c r="AJ579">
        <v>32.724056603773498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0.05</v>
      </c>
      <c r="AM579" t="s">
        <v>3111</v>
      </c>
      <c r="AN579">
        <v>-2.04</v>
      </c>
      <c r="AO579" t="s">
        <v>3110</v>
      </c>
      <c r="AP579">
        <v>-4.2962752718110002E-2</v>
      </c>
      <c r="AQ579">
        <f>(Table2[[#This Row],[Sharpe Ratio]]-AVERAGE(Table2[Sharpe Ratio]))/_xlfn.STDEV.P(Table2[Sharpe Ratio])</f>
        <v>-1.2090565920142367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-1.2546098566191828</v>
      </c>
      <c r="AS579">
        <f>_xlfn.RANK.AVG(Table2[[#This Row],[1Y Return vs Nifty Z-Score]],Table2[1Y Return vs Nifty Z-Score])</f>
        <v>581</v>
      </c>
      <c r="AT579">
        <f>_xlfn.RANK.AVG(Table2[[#This Row],[6M Return vs Nifty Z-Score]],Table2[6M Return vs Nifty Z-Score])</f>
        <v>381</v>
      </c>
      <c r="AU579">
        <f>_xlfn.RANK.AVG(Table2[[#This Row],[Sharpe Ratio Z-Score]],Table2[Sharpe Ratio Z-Score])</f>
        <v>643</v>
      </c>
      <c r="AV579">
        <f>(Table2[[#This Row],[Rank 1Y]]+Table2[[#This Row],[Rank 6M]]+Table2[[#This Row],[Rank Sharpe]])/3</f>
        <v>535</v>
      </c>
    </row>
    <row r="580" spans="1:48" x14ac:dyDescent="0.3">
      <c r="A580" t="s">
        <v>1000</v>
      </c>
      <c r="B580" t="s">
        <v>1001</v>
      </c>
      <c r="C580" t="s">
        <v>3065</v>
      </c>
      <c r="D580" t="s">
        <v>556</v>
      </c>
      <c r="E580">
        <v>13479.470254125001</v>
      </c>
      <c r="F580">
        <v>1703.25</v>
      </c>
      <c r="G580">
        <v>-18.1018241350124</v>
      </c>
      <c r="H580">
        <f>(Table2[[#This Row],[1Y Return vs Nifty]]-AVERAGE(Table2[1Y Return vs Nifty]))/_xlfn.STDEV.P(Table2[1Y Return vs Nifty])</f>
        <v>-0.78469026128342501</v>
      </c>
      <c r="I580">
        <v>-3.6473256767675202</v>
      </c>
      <c r="J580">
        <f>(Table2[[#This Row],[1M Return vs Nifty]]-AVERAGE(Table2[1M Return vs Nifty]))/_xlfn.STDEV.P(Table2[1M Return vs Nifty])</f>
        <v>-0.33854321114886149</v>
      </c>
      <c r="K580">
        <v>7.9715175400065403</v>
      </c>
      <c r="L580">
        <f>(Table2[[#This Row],[6M Return vs Nifty]]-AVERAGE(Table2[6M Return vs Nifty]))/_xlfn.STDEV.P(Table2[6M Return vs Nifty])</f>
        <v>3.977468190691192E-2</v>
      </c>
      <c r="M580">
        <v>2.70931782283344</v>
      </c>
      <c r="N580">
        <f>(Table2[[#This Row],[1W Return vs Nifty]]-AVERAGE(Table2[1W Return vs Nifty]))/_xlfn.STDEV.P(Table2[1W Return vs Nifty])</f>
        <v>0.56052448359872453</v>
      </c>
      <c r="O580">
        <v>1704.64</v>
      </c>
      <c r="P580">
        <v>1716.4213560263399</v>
      </c>
      <c r="Q580">
        <v>1631.41588272628</v>
      </c>
      <c r="R580">
        <v>54.478314469765202</v>
      </c>
      <c r="S580" s="1">
        <f>(Table2[[#This Row],[Close Price]]-Table2[[#This Row],[20D EMA]])/Table2[[#This Row],[20D EMA]]</f>
        <v>-8.1542143795763325E-4</v>
      </c>
      <c r="T580" s="1">
        <f>(Table2[[#This Row],[Close Price]]-Table2[[#This Row],[50D EMA]])/Table2[[#This Row],[50D EMA]]</f>
        <v>-7.6737311500439118E-3</v>
      </c>
      <c r="U580" s="1">
        <f>(Table2[[#This Row],[Close Price]]-Table2[[#This Row],[200D EMA]])/Table2[[#This Row],[200D EMA]]</f>
        <v>4.4031762859680593E-2</v>
      </c>
      <c r="V580">
        <v>1.12887006905915</v>
      </c>
      <c r="W580">
        <v>1665</v>
      </c>
      <c r="X580">
        <v>1724.95</v>
      </c>
      <c r="Y580">
        <v>1690.1</v>
      </c>
      <c r="Z580">
        <v>1779.3</v>
      </c>
      <c r="AA580">
        <v>1603.3</v>
      </c>
      <c r="AB580">
        <v>1779.3</v>
      </c>
      <c r="AC580" s="1">
        <f>(Table2[[#This Row],[Close Price]]/Table2[[#This Row],[Day Low]])-1</f>
        <v>2.2972972972973071E-2</v>
      </c>
      <c r="AD580" s="1">
        <f>(Table2[[#This Row],[Day High]]/Table2[[#This Row],[Close Price]])-1</f>
        <v>1.2740349332159173E-2</v>
      </c>
      <c r="AE580" s="1">
        <f>(Table2[[#This Row],[Close Price]]/Table2[[#This Row],[Current Week Low]])-1</f>
        <v>7.7806046979469468E-3</v>
      </c>
      <c r="AF580" s="1">
        <f>(Table2[[#This Row],[Current Week High]]/Table2[[#This Row],[Close Price]])-1</f>
        <v>4.4649933949801879E-2</v>
      </c>
      <c r="AG580" s="1">
        <f>(Table2[[#This Row],[Close Price]]/Table2[[#This Row],[Current Month Low]])-1</f>
        <v>6.2340173392378295E-2</v>
      </c>
      <c r="AH580" s="1">
        <f>(Table2[[#This Row],[Current Month High]]/Table2[[#This Row],[Close Price]])-1</f>
        <v>4.4649933949801879E-2</v>
      </c>
      <c r="AI580">
        <v>15.306627822286901</v>
      </c>
      <c r="AJ580">
        <v>31.312165263963202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0.02</v>
      </c>
      <c r="AM580" t="s">
        <v>3111</v>
      </c>
      <c r="AN580">
        <v>-2.5</v>
      </c>
      <c r="AO580" t="s">
        <v>3110</v>
      </c>
      <c r="AP580">
        <v>-8.2321131782889995E-2</v>
      </c>
      <c r="AQ580">
        <f>(Table2[[#This Row],[Sharpe Ratio]]-AVERAGE(Table2[Sharpe Ratio]))/_xlfn.STDEV.P(Table2[Sharpe Ratio])</f>
        <v>-1.6575313484737075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608</v>
      </c>
      <c r="AT580">
        <f>_xlfn.RANK.AVG(Table2[[#This Row],[6M Return vs Nifty Z-Score]],Table2[6M Return vs Nifty Z-Score])</f>
        <v>300</v>
      </c>
      <c r="AU580">
        <f>_xlfn.RANK.AVG(Table2[[#This Row],[Sharpe Ratio Z-Score]],Table2[Sharpe Ratio Z-Score])</f>
        <v>700</v>
      </c>
      <c r="AV580">
        <f>(Table2[[#This Row],[Rank 1Y]]+Table2[[#This Row],[Rank 6M]]+Table2[[#This Row],[Rank Sharpe]])/3</f>
        <v>536</v>
      </c>
    </row>
    <row r="581" spans="1:48" x14ac:dyDescent="0.3">
      <c r="A581" t="s">
        <v>175</v>
      </c>
      <c r="B581" t="s">
        <v>176</v>
      </c>
      <c r="C581" t="s">
        <v>3065</v>
      </c>
      <c r="D581" t="s">
        <v>37</v>
      </c>
      <c r="E581">
        <v>147339.87436350001</v>
      </c>
      <c r="F581">
        <v>685</v>
      </c>
      <c r="G581">
        <v>-17.059586241906999</v>
      </c>
      <c r="H581">
        <f>(Table2[[#This Row],[1Y Return vs Nifty]]-AVERAGE(Table2[1Y Return vs Nifty]))/_xlfn.STDEV.P(Table2[1Y Return vs Nifty])</f>
        <v>-0.76896158012064963</v>
      </c>
      <c r="I581">
        <v>11.5084366347991</v>
      </c>
      <c r="J581">
        <f>(Table2[[#This Row],[1M Return vs Nifty]]-AVERAGE(Table2[1M Return vs Nifty]))/_xlfn.STDEV.P(Table2[1M Return vs Nifty])</f>
        <v>1.0947014309687977</v>
      </c>
      <c r="K581">
        <v>3.5564152988262601</v>
      </c>
      <c r="L581">
        <f>(Table2[[#This Row],[6M Return vs Nifty]]-AVERAGE(Table2[6M Return vs Nifty]))/_xlfn.STDEV.P(Table2[6M Return vs Nifty])</f>
        <v>-0.10794282462852808</v>
      </c>
      <c r="M581">
        <v>-2.8152264362132602</v>
      </c>
      <c r="N581">
        <f>(Table2[[#This Row],[1W Return vs Nifty]]-AVERAGE(Table2[1W Return vs Nifty]))/_xlfn.STDEV.P(Table2[1W Return vs Nifty])</f>
        <v>-0.48647908688953473</v>
      </c>
      <c r="O581">
        <v>681.76</v>
      </c>
      <c r="P581">
        <v>644.71065047143895</v>
      </c>
      <c r="Q581">
        <v>615.729175645895</v>
      </c>
      <c r="R581">
        <v>45.988853905599001</v>
      </c>
      <c r="S581" s="1">
        <f>(Table2[[#This Row],[Close Price]]-Table2[[#This Row],[20D EMA]])/Table2[[#This Row],[20D EMA]]</f>
        <v>4.7524055386059744E-3</v>
      </c>
      <c r="T581" s="1">
        <f>(Table2[[#This Row],[Close Price]]-Table2[[#This Row],[50D EMA]])/Table2[[#This Row],[50D EMA]]</f>
        <v>6.2492142016111904E-2</v>
      </c>
      <c r="U581" s="1">
        <f>(Table2[[#This Row],[Close Price]]-Table2[[#This Row],[200D EMA]])/Table2[[#This Row],[200D EMA]]</f>
        <v>0.11250209847769591</v>
      </c>
      <c r="V581">
        <v>0.91291533376646095</v>
      </c>
      <c r="W581">
        <v>676.4</v>
      </c>
      <c r="X581">
        <v>688.35</v>
      </c>
      <c r="Y581">
        <v>677.5</v>
      </c>
      <c r="Z581">
        <v>713.65</v>
      </c>
      <c r="AA581">
        <v>677.3</v>
      </c>
      <c r="AB581">
        <v>722.5</v>
      </c>
      <c r="AC581" s="1">
        <f>(Table2[[#This Row],[Close Price]]/Table2[[#This Row],[Day Low]])-1</f>
        <v>1.271437019515087E-2</v>
      </c>
      <c r="AD581" s="1">
        <f>(Table2[[#This Row],[Day High]]/Table2[[#This Row],[Close Price]])-1</f>
        <v>4.8905109489052467E-3</v>
      </c>
      <c r="AE581" s="1">
        <f>(Table2[[#This Row],[Close Price]]/Table2[[#This Row],[Current Week Low]])-1</f>
        <v>1.1070110701107083E-2</v>
      </c>
      <c r="AF581" s="1">
        <f>(Table2[[#This Row],[Current Week High]]/Table2[[#This Row],[Close Price]])-1</f>
        <v>4.182481751824807E-2</v>
      </c>
      <c r="AG581" s="1">
        <f>(Table2[[#This Row],[Close Price]]/Table2[[#This Row],[Current Month Low]])-1</f>
        <v>1.1368669717997992E-2</v>
      </c>
      <c r="AH581" s="1">
        <f>(Table2[[#This Row],[Current Month High]]/Table2[[#This Row],[Close Price]])-1</f>
        <v>5.4744525547445244E-2</v>
      </c>
      <c r="AI581">
        <v>2.8542956794077798</v>
      </c>
      <c r="AJ581">
        <v>37.358232303480598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0.17</v>
      </c>
      <c r="AM581" t="s">
        <v>3111</v>
      </c>
      <c r="AN581">
        <v>-2.61</v>
      </c>
      <c r="AO581" t="s">
        <v>3110</v>
      </c>
      <c r="AP581">
        <v>-5.3022400439226999E-2</v>
      </c>
      <c r="AQ581">
        <f>(Table2[[#This Row],[Sharpe Ratio]]-AVERAGE(Table2[Sharpe Ratio]))/_xlfn.STDEV.P(Table2[Sharpe Ratio])</f>
        <v>-1.3236827064273973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-1.5923647670973122</v>
      </c>
      <c r="AS581">
        <f>_xlfn.RANK.AVG(Table2[[#This Row],[1Y Return vs Nifty Z-Score]],Table2[1Y Return vs Nifty Z-Score])</f>
        <v>607</v>
      </c>
      <c r="AT581">
        <f>_xlfn.RANK.AVG(Table2[[#This Row],[6M Return vs Nifty Z-Score]],Table2[6M Return vs Nifty Z-Score])</f>
        <v>341</v>
      </c>
      <c r="AU581">
        <f>_xlfn.RANK.AVG(Table2[[#This Row],[Sharpe Ratio Z-Score]],Table2[Sharpe Ratio Z-Score])</f>
        <v>661</v>
      </c>
      <c r="AV581">
        <f>(Table2[[#This Row],[Rank 1Y]]+Table2[[#This Row],[Rank 6M]]+Table2[[#This Row],[Rank Sharpe]])/3</f>
        <v>536.33333333333337</v>
      </c>
    </row>
    <row r="582" spans="1:48" x14ac:dyDescent="0.3">
      <c r="A582" t="s">
        <v>311</v>
      </c>
      <c r="B582" t="s">
        <v>312</v>
      </c>
      <c r="C582" t="s">
        <v>3069</v>
      </c>
      <c r="D582" t="s">
        <v>54</v>
      </c>
      <c r="E582">
        <v>87164.18379897</v>
      </c>
      <c r="F582">
        <v>2175.65</v>
      </c>
      <c r="G582">
        <v>-7.0564418283217298</v>
      </c>
      <c r="H582">
        <f>(Table2[[#This Row],[1Y Return vs Nifty]]-AVERAGE(Table2[1Y Return vs Nifty]))/_xlfn.STDEV.P(Table2[1Y Return vs Nifty])</f>
        <v>-0.61800154484723568</v>
      </c>
      <c r="I582">
        <v>0.52181239834873705</v>
      </c>
      <c r="J582">
        <f>(Table2[[#This Row],[1M Return vs Nifty]]-AVERAGE(Table2[1M Return vs Nifty]))/_xlfn.STDEV.P(Table2[1M Return vs Nifty])</f>
        <v>5.572232862202732E-2</v>
      </c>
      <c r="K582">
        <v>-12.672952874241901</v>
      </c>
      <c r="L582">
        <f>(Table2[[#This Row],[6M Return vs Nifty]]-AVERAGE(Table2[6M Return vs Nifty]))/_xlfn.STDEV.P(Table2[6M Return vs Nifty])</f>
        <v>-0.65093405523033088</v>
      </c>
      <c r="M582">
        <v>5.9677820390431799</v>
      </c>
      <c r="N582">
        <f>(Table2[[#This Row],[1W Return vs Nifty]]-AVERAGE(Table2[1W Return vs Nifty]))/_xlfn.STDEV.P(Table2[1W Return vs Nifty])</f>
        <v>1.1780638694210266</v>
      </c>
      <c r="O582">
        <v>2092.9</v>
      </c>
      <c r="P582">
        <v>2116.4114599281502</v>
      </c>
      <c r="Q582">
        <v>2055.2329009262799</v>
      </c>
      <c r="R582">
        <v>73.803205620596302</v>
      </c>
      <c r="S582" s="1">
        <f>(Table2[[#This Row],[Close Price]]-Table2[[#This Row],[20D EMA]])/Table2[[#This Row],[20D EMA]]</f>
        <v>3.953843948588083E-2</v>
      </c>
      <c r="T582" s="1">
        <f>(Table2[[#This Row],[Close Price]]-Table2[[#This Row],[50D EMA]])/Table2[[#This Row],[50D EMA]]</f>
        <v>2.7990086612865436E-2</v>
      </c>
      <c r="U582" s="1">
        <f>(Table2[[#This Row],[Close Price]]-Table2[[#This Row],[200D EMA]])/Table2[[#This Row],[200D EMA]]</f>
        <v>5.8590488221285798E-2</v>
      </c>
      <c r="V582">
        <v>0.99151298686784906</v>
      </c>
      <c r="W582">
        <v>2155.65</v>
      </c>
      <c r="X582">
        <v>2217</v>
      </c>
      <c r="Y582">
        <v>2096.4</v>
      </c>
      <c r="Z582">
        <v>2179.9499999999998</v>
      </c>
      <c r="AA582">
        <v>1901.05</v>
      </c>
      <c r="AB582">
        <v>2179.9499999999998</v>
      </c>
      <c r="AC582" s="1">
        <f>(Table2[[#This Row],[Close Price]]/Table2[[#This Row],[Day Low]])-1</f>
        <v>9.2779440076078412E-3</v>
      </c>
      <c r="AD582" s="1">
        <f>(Table2[[#This Row],[Day High]]/Table2[[#This Row],[Close Price]])-1</f>
        <v>1.9005814354330797E-2</v>
      </c>
      <c r="AE582" s="1">
        <f>(Table2[[#This Row],[Close Price]]/Table2[[#This Row],[Current Week Low]])-1</f>
        <v>3.7802900209883639E-2</v>
      </c>
      <c r="AF582" s="1">
        <f>(Table2[[#This Row],[Current Week High]]/Table2[[#This Row],[Close Price]])-1</f>
        <v>1.9764208397488048E-3</v>
      </c>
      <c r="AG582" s="1">
        <f>(Table2[[#This Row],[Close Price]]/Table2[[#This Row],[Current Month Low]])-1</f>
        <v>0.14444649009757771</v>
      </c>
      <c r="AH582" s="1">
        <f>(Table2[[#This Row],[Current Month High]]/Table2[[#This Row],[Close Price]])-1</f>
        <v>1.9764208397488048E-3</v>
      </c>
      <c r="AI582">
        <v>15.703631421202999</v>
      </c>
      <c r="AJ582">
        <v>27.8660764683164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-0.09</v>
      </c>
      <c r="AM582" t="s">
        <v>3110</v>
      </c>
      <c r="AN582">
        <v>5.82</v>
      </c>
      <c r="AO582" t="s">
        <v>3111</v>
      </c>
      <c r="AQ582">
        <f>(Table2[[#This Row],[Sharpe Ratio]]-AVERAGE(Table2[Sharpe Ratio]))/_xlfn.STDEV.P(Table2[Sharpe Ratio])</f>
        <v>-0.71951127739723697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541</v>
      </c>
      <c r="AT582">
        <f>_xlfn.RANK.AVG(Table2[[#This Row],[6M Return vs Nifty Z-Score]],Table2[6M Return vs Nifty Z-Score])</f>
        <v>529</v>
      </c>
      <c r="AU582">
        <f>_xlfn.RANK.AVG(Table2[[#This Row],[Sharpe Ratio Z-Score]],Table2[Sharpe Ratio Z-Score])</f>
        <v>542.5</v>
      </c>
      <c r="AV582">
        <f>(Table2[[#This Row],[Rank 1Y]]+Table2[[#This Row],[Rank 6M]]+Table2[[#This Row],[Rank Sharpe]])/3</f>
        <v>537.5</v>
      </c>
    </row>
    <row r="583" spans="1:48" x14ac:dyDescent="0.3">
      <c r="A583" t="s">
        <v>1305</v>
      </c>
      <c r="B583" t="s">
        <v>1306</v>
      </c>
      <c r="C583" t="s">
        <v>3064</v>
      </c>
      <c r="D583" t="s">
        <v>21</v>
      </c>
      <c r="E583">
        <v>8452.5483747750004</v>
      </c>
      <c r="F583">
        <v>2739.25</v>
      </c>
      <c r="G583">
        <v>6.9734259711919497</v>
      </c>
      <c r="H583">
        <f>(Table2[[#This Row],[1Y Return vs Nifty]]-AVERAGE(Table2[1Y Return vs Nifty]))/_xlfn.STDEV.P(Table2[1Y Return vs Nifty])</f>
        <v>-0.4062731872100579</v>
      </c>
      <c r="I583">
        <v>-4.4088070679854701</v>
      </c>
      <c r="J583">
        <f>(Table2[[#This Row],[1M Return vs Nifty]]-AVERAGE(Table2[1M Return vs Nifty]))/_xlfn.STDEV.P(Table2[1M Return vs Nifty])</f>
        <v>-0.41055470760803314</v>
      </c>
      <c r="K583">
        <v>-17.339065463784401</v>
      </c>
      <c r="L583">
        <f>(Table2[[#This Row],[6M Return vs Nifty]]-AVERAGE(Table2[6M Return vs Nifty]))/_xlfn.STDEV.P(Table2[6M Return vs Nifty])</f>
        <v>-0.80704969633869694</v>
      </c>
      <c r="M583">
        <v>-1.70449173281616</v>
      </c>
      <c r="N583">
        <f>(Table2[[#This Row],[1W Return vs Nifty]]-AVERAGE(Table2[1W Return vs Nifty]))/_xlfn.STDEV.P(Table2[1W Return vs Nifty])</f>
        <v>-0.27597426589591029</v>
      </c>
      <c r="O583">
        <v>2794.47</v>
      </c>
      <c r="P583">
        <v>2749.7503320702199</v>
      </c>
      <c r="Q583">
        <v>2605.7782684420599</v>
      </c>
      <c r="R583">
        <v>41.192422029121197</v>
      </c>
      <c r="S583" s="1">
        <f>(Table2[[#This Row],[Close Price]]-Table2[[#This Row],[20D EMA]])/Table2[[#This Row],[20D EMA]]</f>
        <v>-1.9760455470983693E-2</v>
      </c>
      <c r="T583" s="1">
        <f>(Table2[[#This Row],[Close Price]]-Table2[[#This Row],[50D EMA]])/Table2[[#This Row],[50D EMA]]</f>
        <v>-3.8186492598091407E-3</v>
      </c>
      <c r="U583" s="1">
        <f>(Table2[[#This Row],[Close Price]]-Table2[[#This Row],[200D EMA]])/Table2[[#This Row],[200D EMA]]</f>
        <v>5.1221446265932682E-2</v>
      </c>
      <c r="V583">
        <v>0.68141509681138401</v>
      </c>
      <c r="W583">
        <v>2685</v>
      </c>
      <c r="X583">
        <v>2752.65</v>
      </c>
      <c r="Y583">
        <v>2659.05</v>
      </c>
      <c r="Z583">
        <v>2886.95</v>
      </c>
      <c r="AA583">
        <v>2659.05</v>
      </c>
      <c r="AB583">
        <v>2917.9</v>
      </c>
      <c r="AC583" s="1">
        <f>(Table2[[#This Row],[Close Price]]/Table2[[#This Row],[Day Low]])-1</f>
        <v>2.0204841713221677E-2</v>
      </c>
      <c r="AD583" s="1">
        <f>(Table2[[#This Row],[Day High]]/Table2[[#This Row],[Close Price]])-1</f>
        <v>4.8918499589303277E-3</v>
      </c>
      <c r="AE583" s="1">
        <f>(Table2[[#This Row],[Close Price]]/Table2[[#This Row],[Current Week Low]])-1</f>
        <v>3.016114777834189E-2</v>
      </c>
      <c r="AF583" s="1">
        <f>(Table2[[#This Row],[Current Week High]]/Table2[[#This Row],[Close Price]])-1</f>
        <v>5.3919868577165131E-2</v>
      </c>
      <c r="AG583" s="1">
        <f>(Table2[[#This Row],[Close Price]]/Table2[[#This Row],[Current Month Low]])-1</f>
        <v>3.016114777834189E-2</v>
      </c>
      <c r="AH583" s="1">
        <f>(Table2[[#This Row],[Current Month High]]/Table2[[#This Row],[Close Price]])-1</f>
        <v>6.5218581728575309E-2</v>
      </c>
      <c r="AI583">
        <v>11.3274336283185</v>
      </c>
      <c r="AJ583">
        <v>38.854755468173998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-0.04</v>
      </c>
      <c r="AM583" t="s">
        <v>3110</v>
      </c>
      <c r="AN583">
        <v>-1.53</v>
      </c>
      <c r="AO583" t="s">
        <v>3110</v>
      </c>
      <c r="AP583">
        <v>-1.4659939059649E-2</v>
      </c>
      <c r="AQ583">
        <f>(Table2[[#This Row],[Sharpe Ratio]]-AVERAGE(Table2[Sharpe Ratio]))/_xlfn.STDEV.P(Table2[Sharpe Ratio])</f>
        <v>-0.88655607842081596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-2.7864079354735143</v>
      </c>
      <c r="AS583">
        <f>_xlfn.RANK.AVG(Table2[[#This Row],[1Y Return vs Nifty Z-Score]],Table2[1Y Return vs Nifty Z-Score])</f>
        <v>433</v>
      </c>
      <c r="AT583">
        <f>_xlfn.RANK.AVG(Table2[[#This Row],[6M Return vs Nifty Z-Score]],Table2[6M Return vs Nifty Z-Score])</f>
        <v>584</v>
      </c>
      <c r="AU583">
        <f>_xlfn.RANK.AVG(Table2[[#This Row],[Sharpe Ratio Z-Score]],Table2[Sharpe Ratio Z-Score])</f>
        <v>600</v>
      </c>
      <c r="AV583">
        <f>(Table2[[#This Row],[Rank 1Y]]+Table2[[#This Row],[Rank 6M]]+Table2[[#This Row],[Rank Sharpe]])/3</f>
        <v>539</v>
      </c>
    </row>
    <row r="584" spans="1:48" x14ac:dyDescent="0.3">
      <c r="A584" t="s">
        <v>1505</v>
      </c>
      <c r="B584" t="s">
        <v>1506</v>
      </c>
      <c r="C584" t="s">
        <v>3076</v>
      </c>
      <c r="D584" t="s">
        <v>1507</v>
      </c>
      <c r="E584">
        <v>6488.3811004749996</v>
      </c>
      <c r="F584">
        <v>497.05</v>
      </c>
      <c r="G584">
        <v>-13.9685077208315</v>
      </c>
      <c r="H584">
        <f>(Table2[[#This Row],[1Y Return vs Nifty]]-AVERAGE(Table2[1Y Return vs Nifty]))/_xlfn.STDEV.P(Table2[1Y Return vs Nifty])</f>
        <v>-0.72231331600674564</v>
      </c>
      <c r="I584">
        <v>0.50535765376476005</v>
      </c>
      <c r="J584">
        <f>(Table2[[#This Row],[1M Return vs Nifty]]-AVERAGE(Table2[1M Return vs Nifty]))/_xlfn.STDEV.P(Table2[1M Return vs Nifty])</f>
        <v>5.4166242294756216E-2</v>
      </c>
      <c r="K584">
        <v>-20.604645506057</v>
      </c>
      <c r="L584">
        <f>(Table2[[#This Row],[6M Return vs Nifty]]-AVERAGE(Table2[6M Return vs Nifty]))/_xlfn.STDEV.P(Table2[6M Return vs Nifty])</f>
        <v>-0.91630726612658264</v>
      </c>
      <c r="M584">
        <v>-2.6286984710382799</v>
      </c>
      <c r="N584">
        <f>(Table2[[#This Row],[1W Return vs Nifty]]-AVERAGE(Table2[1W Return vs Nifty]))/_xlfn.STDEV.P(Table2[1W Return vs Nifty])</f>
        <v>-0.4511285789785322</v>
      </c>
      <c r="O584">
        <v>516.52</v>
      </c>
      <c r="P584">
        <v>514.14116673881904</v>
      </c>
      <c r="Q584">
        <v>503.96467213230397</v>
      </c>
      <c r="R584">
        <v>37.762723803883702</v>
      </c>
      <c r="S584" s="1">
        <f>(Table2[[#This Row],[Close Price]]-Table2[[#This Row],[20D EMA]])/Table2[[#This Row],[20D EMA]]</f>
        <v>-3.7694571362193084E-2</v>
      </c>
      <c r="T584" s="1">
        <f>(Table2[[#This Row],[Close Price]]-Table2[[#This Row],[50D EMA]])/Table2[[#This Row],[50D EMA]]</f>
        <v>-3.3242167413334647E-2</v>
      </c>
      <c r="U584" s="1">
        <f>(Table2[[#This Row],[Close Price]]-Table2[[#This Row],[200D EMA]])/Table2[[#This Row],[200D EMA]]</f>
        <v>-1.372054930566379E-2</v>
      </c>
      <c r="V584">
        <v>1.0973628299701701</v>
      </c>
      <c r="W584">
        <v>486.05</v>
      </c>
      <c r="X584">
        <v>499.85</v>
      </c>
      <c r="Y584">
        <v>494.1</v>
      </c>
      <c r="Z584">
        <v>522.9</v>
      </c>
      <c r="AA584">
        <v>487.15</v>
      </c>
      <c r="AB584">
        <v>563</v>
      </c>
      <c r="AC584" s="1">
        <f>(Table2[[#This Row],[Close Price]]/Table2[[#This Row],[Day Low]])-1</f>
        <v>2.2631416520934033E-2</v>
      </c>
      <c r="AD584" s="1">
        <f>(Table2[[#This Row],[Day High]]/Table2[[#This Row],[Close Price]])-1</f>
        <v>5.6332360929485237E-3</v>
      </c>
      <c r="AE584" s="1">
        <f>(Table2[[#This Row],[Close Price]]/Table2[[#This Row],[Current Week Low]])-1</f>
        <v>5.9704513256426672E-3</v>
      </c>
      <c r="AF584" s="1">
        <f>(Table2[[#This Row],[Current Week High]]/Table2[[#This Row],[Close Price]])-1</f>
        <v>5.2006840358112871E-2</v>
      </c>
      <c r="AG584" s="1">
        <f>(Table2[[#This Row],[Close Price]]/Table2[[#This Row],[Current Month Low]])-1</f>
        <v>2.0322282664477109E-2</v>
      </c>
      <c r="AH584" s="1">
        <f>(Table2[[#This Row],[Current Month High]]/Table2[[#This Row],[Close Price]])-1</f>
        <v>0.13268282868926673</v>
      </c>
      <c r="AI584">
        <v>31.826686361398298</v>
      </c>
      <c r="AJ584">
        <v>29.842731108553799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-0.02</v>
      </c>
      <c r="AM584" t="s">
        <v>3110</v>
      </c>
      <c r="AN584">
        <v>-8.26</v>
      </c>
      <c r="AO584" t="s">
        <v>3110</v>
      </c>
      <c r="AP584">
        <v>4.6423625148807997E-2</v>
      </c>
      <c r="AQ584">
        <f>(Table2[[#This Row],[Sharpe Ratio]]-AVERAGE(Table2[Sharpe Ratio]))/_xlfn.STDEV.P(Table2[Sharpe Ratio])</f>
        <v>-0.19053055010889841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-2.2261134689260027</v>
      </c>
      <c r="AS584">
        <f>_xlfn.RANK.AVG(Table2[[#This Row],[1Y Return vs Nifty Z-Score]],Table2[1Y Return vs Nifty Z-Score])</f>
        <v>589</v>
      </c>
      <c r="AT584">
        <f>_xlfn.RANK.AVG(Table2[[#This Row],[6M Return vs Nifty Z-Score]],Table2[6M Return vs Nifty Z-Score])</f>
        <v>630</v>
      </c>
      <c r="AU584">
        <f>_xlfn.RANK.AVG(Table2[[#This Row],[Sharpe Ratio Z-Score]],Table2[Sharpe Ratio Z-Score])</f>
        <v>398</v>
      </c>
      <c r="AV584">
        <f>(Table2[[#This Row],[Rank 1Y]]+Table2[[#This Row],[Rank 6M]]+Table2[[#This Row],[Rank Sharpe]])/3</f>
        <v>539</v>
      </c>
    </row>
    <row r="585" spans="1:48" x14ac:dyDescent="0.3">
      <c r="A585" t="s">
        <v>905</v>
      </c>
      <c r="B585" t="s">
        <v>906</v>
      </c>
      <c r="C585" t="s">
        <v>3064</v>
      </c>
      <c r="D585" t="s">
        <v>21</v>
      </c>
      <c r="E585">
        <v>16207.016348879901</v>
      </c>
      <c r="F585">
        <v>583.79999999999995</v>
      </c>
      <c r="G585">
        <v>-8.1283278320271997</v>
      </c>
      <c r="H585">
        <f>(Table2[[#This Row],[1Y Return vs Nifty]]-AVERAGE(Table2[1Y Return vs Nifty]))/_xlfn.STDEV.P(Table2[1Y Return vs Nifty])</f>
        <v>-0.63417765330256304</v>
      </c>
      <c r="I585">
        <v>-12.584231537033199</v>
      </c>
      <c r="J585">
        <f>(Table2[[#This Row],[1M Return vs Nifty]]-AVERAGE(Table2[1M Return vs Nifty]))/_xlfn.STDEV.P(Table2[1M Return vs Nifty])</f>
        <v>-1.1836852883349267</v>
      </c>
      <c r="K585">
        <v>-37.850065363438098</v>
      </c>
      <c r="L585">
        <f>(Table2[[#This Row],[6M Return vs Nifty]]-AVERAGE(Table2[6M Return vs Nifty]))/_xlfn.STDEV.P(Table2[6M Return vs Nifty])</f>
        <v>-1.4932928672138395</v>
      </c>
      <c r="M585">
        <v>-7.4511740854293</v>
      </c>
      <c r="N585">
        <f>(Table2[[#This Row],[1W Return vs Nifty]]-AVERAGE(Table2[1W Return vs Nifty]))/_xlfn.STDEV.P(Table2[1W Return vs Nifty])</f>
        <v>-1.3650771238909458</v>
      </c>
      <c r="O585">
        <v>647.11</v>
      </c>
      <c r="P585">
        <v>643.09538062986701</v>
      </c>
      <c r="Q585">
        <v>636.30316645008702</v>
      </c>
      <c r="R585">
        <v>27.396226181301401</v>
      </c>
      <c r="S585" s="1">
        <f>(Table2[[#This Row],[Close Price]]-Table2[[#This Row],[20D EMA]])/Table2[[#This Row],[20D EMA]]</f>
        <v>-9.7834989414473675E-2</v>
      </c>
      <c r="T585" s="1">
        <f>(Table2[[#This Row],[Close Price]]-Table2[[#This Row],[50D EMA]])/Table2[[#This Row],[50D EMA]]</f>
        <v>-9.2203089022022469E-2</v>
      </c>
      <c r="U585" s="1">
        <f>(Table2[[#This Row],[Close Price]]-Table2[[#This Row],[200D EMA]])/Table2[[#This Row],[200D EMA]]</f>
        <v>-8.2512816560383284E-2</v>
      </c>
      <c r="V585">
        <v>0.98664636133557304</v>
      </c>
      <c r="W585">
        <v>587</v>
      </c>
      <c r="X585">
        <v>609.95000000000005</v>
      </c>
      <c r="Y585">
        <v>579.35</v>
      </c>
      <c r="Z585">
        <v>609.79999999999995</v>
      </c>
      <c r="AA585">
        <v>579.35</v>
      </c>
      <c r="AB585">
        <v>730</v>
      </c>
      <c r="AC585" s="1">
        <f>(Table2[[#This Row],[Close Price]]/Table2[[#This Row],[Day Low]])-1</f>
        <v>-5.4514480408859312E-3</v>
      </c>
      <c r="AD585" s="1">
        <f>(Table2[[#This Row],[Day High]]/Table2[[#This Row],[Close Price]])-1</f>
        <v>4.4792737238780633E-2</v>
      </c>
      <c r="AE585" s="1">
        <f>(Table2[[#This Row],[Close Price]]/Table2[[#This Row],[Current Week Low]])-1</f>
        <v>7.6810218348146719E-3</v>
      </c>
      <c r="AF585" s="1">
        <f>(Table2[[#This Row],[Current Week High]]/Table2[[#This Row],[Close Price]])-1</f>
        <v>4.4535799931483488E-2</v>
      </c>
      <c r="AG585" s="1">
        <f>(Table2[[#This Row],[Close Price]]/Table2[[#This Row],[Current Month Low]])-1</f>
        <v>7.6810218348146719E-3</v>
      </c>
      <c r="AH585" s="1">
        <f>(Table2[[#This Row],[Current Month High]]/Table2[[#This Row],[Close Price]])-1</f>
        <v>0.25042822884549509</v>
      </c>
      <c r="AI585">
        <v>44.027812267196403</v>
      </c>
      <c r="AJ585">
        <v>28.6307495741056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-0.03</v>
      </c>
      <c r="AM585" t="s">
        <v>3110</v>
      </c>
      <c r="AN585">
        <v>-20.91</v>
      </c>
      <c r="AO585" t="s">
        <v>3110</v>
      </c>
      <c r="AP585">
        <v>5.9200544564146002E-2</v>
      </c>
      <c r="AQ585">
        <f>(Table2[[#This Row],[Sharpe Ratio]]-AVERAGE(Table2[Sharpe Ratio]))/_xlfn.STDEV.P(Table2[Sharpe Ratio])</f>
        <v>-4.4942089423950511E-2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-4.7211750221662259</v>
      </c>
      <c r="AS585">
        <f>_xlfn.RANK.AVG(Table2[[#This Row],[1Y Return vs Nifty Z-Score]],Table2[1Y Return vs Nifty Z-Score])</f>
        <v>551</v>
      </c>
      <c r="AT585">
        <f>_xlfn.RANK.AVG(Table2[[#This Row],[6M Return vs Nifty Z-Score]],Table2[6M Return vs Nifty Z-Score])</f>
        <v>712</v>
      </c>
      <c r="AU585">
        <f>_xlfn.RANK.AVG(Table2[[#This Row],[Sharpe Ratio Z-Score]],Table2[Sharpe Ratio Z-Score])</f>
        <v>358</v>
      </c>
      <c r="AV585">
        <f>(Table2[[#This Row],[Rank 1Y]]+Table2[[#This Row],[Rank 6M]]+Table2[[#This Row],[Rank Sharpe]])/3</f>
        <v>540.33333333333337</v>
      </c>
    </row>
    <row r="586" spans="1:48" x14ac:dyDescent="0.3">
      <c r="A586" t="s">
        <v>1810</v>
      </c>
      <c r="B586" t="s">
        <v>1811</v>
      </c>
      <c r="C586" t="s">
        <v>3076</v>
      </c>
      <c r="D586" t="s">
        <v>133</v>
      </c>
      <c r="E586">
        <v>4021.9010185229999</v>
      </c>
      <c r="F586">
        <v>209.87</v>
      </c>
      <c r="G586">
        <v>-13.4385454902843</v>
      </c>
      <c r="H586">
        <f>(Table2[[#This Row],[1Y Return vs Nifty]]-AVERAGE(Table2[1Y Return vs Nifty]))/_xlfn.STDEV.P(Table2[1Y Return vs Nifty])</f>
        <v>-0.71431551914315838</v>
      </c>
      <c r="I586">
        <v>-3.4867902612627799</v>
      </c>
      <c r="J586">
        <f>(Table2[[#This Row],[1M Return vs Nifty]]-AVERAGE(Table2[1M Return vs Nifty]))/_xlfn.STDEV.P(Table2[1M Return vs Nifty])</f>
        <v>-0.32336175610804818</v>
      </c>
      <c r="K586">
        <v>-28.500806543768999</v>
      </c>
      <c r="L586">
        <f>(Table2[[#This Row],[6M Return vs Nifty]]-AVERAGE(Table2[6M Return vs Nifty]))/_xlfn.STDEV.P(Table2[6M Return vs Nifty])</f>
        <v>-1.1804916849638003</v>
      </c>
      <c r="M586">
        <v>5.7445147134473</v>
      </c>
      <c r="N586">
        <f>(Table2[[#This Row],[1W Return vs Nifty]]-AVERAGE(Table2[1W Return vs Nifty]))/_xlfn.STDEV.P(Table2[1W Return vs Nifty])</f>
        <v>1.1357505715070031</v>
      </c>
      <c r="O586">
        <v>213.14</v>
      </c>
      <c r="P586">
        <v>216.4582150759</v>
      </c>
      <c r="Q586">
        <v>216.75431202284199</v>
      </c>
      <c r="R586">
        <v>45.851117710654499</v>
      </c>
      <c r="S586" s="1">
        <f>(Table2[[#This Row],[Close Price]]-Table2[[#This Row],[20D EMA]])/Table2[[#This Row],[20D EMA]]</f>
        <v>-1.5342028713521545E-2</v>
      </c>
      <c r="T586" s="1">
        <f>(Table2[[#This Row],[Close Price]]-Table2[[#This Row],[50D EMA]])/Table2[[#This Row],[50D EMA]]</f>
        <v>-3.0436428913496634E-2</v>
      </c>
      <c r="U586" s="1">
        <f>(Table2[[#This Row],[Close Price]]-Table2[[#This Row],[200D EMA]])/Table2[[#This Row],[200D EMA]]</f>
        <v>-3.1760899972852676E-2</v>
      </c>
      <c r="V586">
        <v>1.1636791569540601</v>
      </c>
      <c r="W586">
        <v>207.15</v>
      </c>
      <c r="X586">
        <v>212.69</v>
      </c>
      <c r="Y586">
        <v>209.04</v>
      </c>
      <c r="Z586">
        <v>222.79</v>
      </c>
      <c r="AA586">
        <v>195.9</v>
      </c>
      <c r="AB586">
        <v>222.79</v>
      </c>
      <c r="AC586" s="1">
        <f>(Table2[[#This Row],[Close Price]]/Table2[[#This Row],[Day Low]])-1</f>
        <v>1.3130581704079214E-2</v>
      </c>
      <c r="AD586" s="1">
        <f>(Table2[[#This Row],[Day High]]/Table2[[#This Row],[Close Price]])-1</f>
        <v>1.3436889503025684E-2</v>
      </c>
      <c r="AE586" s="1">
        <f>(Table2[[#This Row],[Close Price]]/Table2[[#This Row],[Current Week Low]])-1</f>
        <v>3.9705319556067042E-3</v>
      </c>
      <c r="AF586" s="1">
        <f>(Table2[[#This Row],[Current Week High]]/Table2[[#This Row],[Close Price]])-1</f>
        <v>6.1561919283365851E-2</v>
      </c>
      <c r="AG586" s="1">
        <f>(Table2[[#This Row],[Close Price]]/Table2[[#This Row],[Current Month Low]])-1</f>
        <v>7.1311893823379213E-2</v>
      </c>
      <c r="AH586" s="1">
        <f>(Table2[[#This Row],[Current Month High]]/Table2[[#This Row],[Close Price]])-1</f>
        <v>6.1561919283365851E-2</v>
      </c>
      <c r="AI586">
        <v>28.8647846845594</v>
      </c>
      <c r="AJ586">
        <v>29.257040143798601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7.0000000000000007E-2</v>
      </c>
      <c r="AM586" t="s">
        <v>3111</v>
      </c>
      <c r="AN586">
        <v>-1.1200000000000001</v>
      </c>
      <c r="AO586" t="s">
        <v>3110</v>
      </c>
      <c r="AP586">
        <v>6.3066411886240001E-2</v>
      </c>
      <c r="AQ586">
        <f>(Table2[[#This Row],[Sharpe Ratio]]-AVERAGE(Table2[Sharpe Ratio]))/_xlfn.STDEV.P(Table2[Sharpe Ratio])</f>
        <v>-8.9190374615207165E-4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586</v>
      </c>
      <c r="AT586">
        <f>_xlfn.RANK.AVG(Table2[[#This Row],[6M Return vs Nifty Z-Score]],Table2[6M Return vs Nifty Z-Score])</f>
        <v>689</v>
      </c>
      <c r="AU586">
        <f>_xlfn.RANK.AVG(Table2[[#This Row],[Sharpe Ratio Z-Score]],Table2[Sharpe Ratio Z-Score])</f>
        <v>346</v>
      </c>
      <c r="AV586">
        <f>(Table2[[#This Row],[Rank 1Y]]+Table2[[#This Row],[Rank 6M]]+Table2[[#This Row],[Rank Sharpe]])/3</f>
        <v>540.33333333333337</v>
      </c>
    </row>
    <row r="587" spans="1:48" x14ac:dyDescent="0.3">
      <c r="A587" t="s">
        <v>1642</v>
      </c>
      <c r="B587" t="s">
        <v>1643</v>
      </c>
      <c r="C587" t="s">
        <v>3069</v>
      </c>
      <c r="D587" t="s">
        <v>54</v>
      </c>
      <c r="E587">
        <v>5047.1806565199904</v>
      </c>
      <c r="F587">
        <v>1233.2</v>
      </c>
      <c r="G587">
        <v>-26.830830041231</v>
      </c>
      <c r="H587">
        <f>(Table2[[#This Row],[1Y Return vs Nifty]]-AVERAGE(Table2[1Y Return vs Nifty]))/_xlfn.STDEV.P(Table2[1Y Return vs Nifty])</f>
        <v>-0.91642194334481641</v>
      </c>
      <c r="I587">
        <v>-6.0023791606727901</v>
      </c>
      <c r="J587">
        <f>(Table2[[#This Row],[1M Return vs Nifty]]-AVERAGE(Table2[1M Return vs Nifty]))/_xlfn.STDEV.P(Table2[1M Return vs Nifty])</f>
        <v>-0.56125505620938554</v>
      </c>
      <c r="K587">
        <v>-0.42279834702830299</v>
      </c>
      <c r="L587">
        <f>(Table2[[#This Row],[6M Return vs Nifty]]-AVERAGE(Table2[6M Return vs Nifty]))/_xlfn.STDEV.P(Table2[6M Return vs Nifty])</f>
        <v>-0.24107666516679346</v>
      </c>
      <c r="M587">
        <v>0.88342260647208404</v>
      </c>
      <c r="N587">
        <f>(Table2[[#This Row],[1W Return vs Nifty]]-AVERAGE(Table2[1W Return vs Nifty]))/_xlfn.STDEV.P(Table2[1W Return vs Nifty])</f>
        <v>0.21448348524175717</v>
      </c>
      <c r="O587">
        <v>1303.56</v>
      </c>
      <c r="P587">
        <v>1300.8766846703099</v>
      </c>
      <c r="Q587">
        <v>1217.9342273698601</v>
      </c>
      <c r="R587">
        <v>30.4149751039865</v>
      </c>
      <c r="S587" s="1">
        <f>(Table2[[#This Row],[Close Price]]-Table2[[#This Row],[20D EMA]])/Table2[[#This Row],[20D EMA]]</f>
        <v>-5.3975267728374528E-2</v>
      </c>
      <c r="T587" s="1">
        <f>(Table2[[#This Row],[Close Price]]-Table2[[#This Row],[50D EMA]])/Table2[[#This Row],[50D EMA]]</f>
        <v>-5.2023904700437967E-2</v>
      </c>
      <c r="U587" s="1">
        <f>(Table2[[#This Row],[Close Price]]-Table2[[#This Row],[200D EMA]])/Table2[[#This Row],[200D EMA]]</f>
        <v>1.253415191648447E-2</v>
      </c>
      <c r="V587">
        <v>0.62294172775619805</v>
      </c>
      <c r="W587">
        <v>1225</v>
      </c>
      <c r="X587">
        <v>1245.95</v>
      </c>
      <c r="Y587">
        <v>1225</v>
      </c>
      <c r="Z587">
        <v>1322.35</v>
      </c>
      <c r="AA587">
        <v>1220.2</v>
      </c>
      <c r="AB587">
        <v>1365.9</v>
      </c>
      <c r="AC587" s="1">
        <f>(Table2[[#This Row],[Close Price]]/Table2[[#This Row],[Day Low]])-1</f>
        <v>6.6938775510203552E-3</v>
      </c>
      <c r="AD587" s="1">
        <f>(Table2[[#This Row],[Day High]]/Table2[[#This Row],[Close Price]])-1</f>
        <v>1.0338955562763541E-2</v>
      </c>
      <c r="AE587" s="1">
        <f>(Table2[[#This Row],[Close Price]]/Table2[[#This Row],[Current Week Low]])-1</f>
        <v>6.6938775510203552E-3</v>
      </c>
      <c r="AF587" s="1">
        <f>(Table2[[#This Row],[Current Week High]]/Table2[[#This Row],[Close Price]])-1</f>
        <v>7.2291599091793612E-2</v>
      </c>
      <c r="AG587" s="1">
        <f>(Table2[[#This Row],[Close Price]]/Table2[[#This Row],[Current Month Low]])-1</f>
        <v>1.0653991148992015E-2</v>
      </c>
      <c r="AH587" s="1">
        <f>(Table2[[#This Row],[Current Month High]]/Table2[[#This Row],[Close Price]])-1</f>
        <v>0.10760622770029205</v>
      </c>
      <c r="AI587">
        <v>14.604462474645</v>
      </c>
      <c r="AJ587">
        <v>27.612126039125801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-0.11</v>
      </c>
      <c r="AM587" t="s">
        <v>3110</v>
      </c>
      <c r="AN587">
        <v>-6.23</v>
      </c>
      <c r="AO587" t="s">
        <v>3110</v>
      </c>
      <c r="AP587">
        <v>-1.5665802497460999E-2</v>
      </c>
      <c r="AQ587">
        <f>(Table2[[#This Row],[Sharpe Ratio]]-AVERAGE(Table2[Sharpe Ratio]))/_xlfn.STDEV.P(Table2[Sharpe Ratio])</f>
        <v>-0.89801753519376248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-2.4022877146730006</v>
      </c>
      <c r="AS587">
        <f>_xlfn.RANK.AVG(Table2[[#This Row],[1Y Return vs Nifty Z-Score]],Table2[1Y Return vs Nifty Z-Score])</f>
        <v>639</v>
      </c>
      <c r="AT587">
        <f>_xlfn.RANK.AVG(Table2[[#This Row],[6M Return vs Nifty Z-Score]],Table2[6M Return vs Nifty Z-Score])</f>
        <v>386</v>
      </c>
      <c r="AU587">
        <f>_xlfn.RANK.AVG(Table2[[#This Row],[Sharpe Ratio Z-Score]],Table2[Sharpe Ratio Z-Score])</f>
        <v>601</v>
      </c>
      <c r="AV587">
        <f>(Table2[[#This Row],[Rank 1Y]]+Table2[[#This Row],[Rank 6M]]+Table2[[#This Row],[Rank Sharpe]])/3</f>
        <v>542</v>
      </c>
    </row>
    <row r="588" spans="1:48" x14ac:dyDescent="0.3">
      <c r="A588" t="s">
        <v>819</v>
      </c>
      <c r="B588" t="s">
        <v>820</v>
      </c>
      <c r="C588" t="s">
        <v>3065</v>
      </c>
      <c r="D588" t="s">
        <v>536</v>
      </c>
      <c r="E588">
        <v>18862.6567215</v>
      </c>
      <c r="F588">
        <v>2093.25</v>
      </c>
      <c r="G588">
        <v>-6.7894947278319897</v>
      </c>
      <c r="H588">
        <f>(Table2[[#This Row],[1Y Return vs Nifty]]-AVERAGE(Table2[1Y Return vs Nifty]))/_xlfn.STDEV.P(Table2[1Y Return vs Nifty])</f>
        <v>-0.61397297722490507</v>
      </c>
      <c r="I588">
        <v>-6.8392549214953604</v>
      </c>
      <c r="J588">
        <f>(Table2[[#This Row],[1M Return vs Nifty]]-AVERAGE(Table2[1M Return vs Nifty]))/_xlfn.STDEV.P(Table2[1M Return vs Nifty])</f>
        <v>-0.64039642011172715</v>
      </c>
      <c r="K588">
        <v>-48.483794384790201</v>
      </c>
      <c r="L588">
        <f>(Table2[[#This Row],[6M Return vs Nifty]]-AVERAGE(Table2[6M Return vs Nifty]))/_xlfn.STDEV.P(Table2[6M Return vs Nifty])</f>
        <v>-1.8490689852744175</v>
      </c>
      <c r="M588">
        <v>-4.4573373600201602</v>
      </c>
      <c r="N588">
        <f>(Table2[[#This Row],[1W Return vs Nifty]]-AVERAGE(Table2[1W Return vs Nifty]))/_xlfn.STDEV.P(Table2[1W Return vs Nifty])</f>
        <v>-0.7976895541689254</v>
      </c>
      <c r="O588">
        <v>2177.36</v>
      </c>
      <c r="P588">
        <v>2326.05731566335</v>
      </c>
      <c r="Q588">
        <v>2502.6474246328098</v>
      </c>
      <c r="R588">
        <v>39.7069728724667</v>
      </c>
      <c r="S588" s="1">
        <f>(Table2[[#This Row],[Close Price]]-Table2[[#This Row],[20D EMA]])/Table2[[#This Row],[20D EMA]]</f>
        <v>-3.8629349303744037E-2</v>
      </c>
      <c r="T588" s="1">
        <f>(Table2[[#This Row],[Close Price]]-Table2[[#This Row],[50D EMA]])/Table2[[#This Row],[50D EMA]]</f>
        <v>-0.10008666342641583</v>
      </c>
      <c r="U588" s="1">
        <f>(Table2[[#This Row],[Close Price]]-Table2[[#This Row],[200D EMA]])/Table2[[#This Row],[200D EMA]]</f>
        <v>-0.16358573748872232</v>
      </c>
      <c r="V588">
        <v>1.2317412509021599</v>
      </c>
      <c r="W588">
        <v>2078</v>
      </c>
      <c r="X588">
        <v>2118</v>
      </c>
      <c r="Y588">
        <v>2082.75</v>
      </c>
      <c r="Z588">
        <v>2208.1</v>
      </c>
      <c r="AA588">
        <v>2030</v>
      </c>
      <c r="AB588">
        <v>2309.5</v>
      </c>
      <c r="AC588" s="1">
        <f>(Table2[[#This Row],[Close Price]]/Table2[[#This Row],[Day Low]])-1</f>
        <v>7.3387872954764344E-3</v>
      </c>
      <c r="AD588" s="1">
        <f>(Table2[[#This Row],[Day High]]/Table2[[#This Row],[Close Price]])-1</f>
        <v>1.1823719097097785E-2</v>
      </c>
      <c r="AE588" s="1">
        <f>(Table2[[#This Row],[Close Price]]/Table2[[#This Row],[Current Week Low]])-1</f>
        <v>5.0414115952466254E-3</v>
      </c>
      <c r="AF588" s="1">
        <f>(Table2[[#This Row],[Current Week High]]/Table2[[#This Row],[Close Price]])-1</f>
        <v>5.4866833870775178E-2</v>
      </c>
      <c r="AG588" s="1">
        <f>(Table2[[#This Row],[Close Price]]/Table2[[#This Row],[Current Month Low]])-1</f>
        <v>3.1157635467980338E-2</v>
      </c>
      <c r="AH588" s="1">
        <f>(Table2[[#This Row],[Current Month High]]/Table2[[#This Row],[Close Price]])-1</f>
        <v>0.10330825271706678</v>
      </c>
      <c r="AI588">
        <v>85.135905721345694</v>
      </c>
      <c r="AJ588">
        <v>25.932796744561799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-0.22</v>
      </c>
      <c r="AM588" t="s">
        <v>3110</v>
      </c>
      <c r="AN588">
        <v>-1.71</v>
      </c>
      <c r="AO588" t="s">
        <v>3110</v>
      </c>
      <c r="AP588">
        <v>5.6564940300649E-2</v>
      </c>
      <c r="AQ588">
        <f>(Table2[[#This Row],[Sharpe Ratio]]-AVERAGE(Table2[Sharpe Ratio]))/_xlfn.STDEV.P(Table2[Sharpe Ratio])</f>
        <v>-7.4973864316150801E-2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535</v>
      </c>
      <c r="AT588">
        <f>_xlfn.RANK.AVG(Table2[[#This Row],[6M Return vs Nifty Z-Score]],Table2[6M Return vs Nifty Z-Score])</f>
        <v>726</v>
      </c>
      <c r="AU588">
        <f>_xlfn.RANK.AVG(Table2[[#This Row],[Sharpe Ratio Z-Score]],Table2[Sharpe Ratio Z-Score])</f>
        <v>368</v>
      </c>
      <c r="AV588">
        <f>(Table2[[#This Row],[Rank 1Y]]+Table2[[#This Row],[Rank 6M]]+Table2[[#This Row],[Rank Sharpe]])/3</f>
        <v>543</v>
      </c>
    </row>
    <row r="589" spans="1:48" x14ac:dyDescent="0.3">
      <c r="A589" t="s">
        <v>588</v>
      </c>
      <c r="B589" t="s">
        <v>589</v>
      </c>
      <c r="C589" t="s">
        <v>3065</v>
      </c>
      <c r="D589" t="s">
        <v>590</v>
      </c>
      <c r="E589">
        <v>32205.013065349998</v>
      </c>
      <c r="F589">
        <v>506.15</v>
      </c>
      <c r="G589">
        <v>-65.743216474075993</v>
      </c>
      <c r="H589">
        <f>(Table2[[#This Row],[1Y Return vs Nifty]]-AVERAGE(Table2[1Y Return vs Nifty]))/_xlfn.STDEV.P(Table2[1Y Return vs Nifty])</f>
        <v>-1.503658814632731</v>
      </c>
      <c r="I589">
        <v>11.0387021223458</v>
      </c>
      <c r="J589">
        <f>(Table2[[#This Row],[1M Return vs Nifty]]-AVERAGE(Table2[1M Return vs Nifty]))/_xlfn.STDEV.P(Table2[1M Return vs Nifty])</f>
        <v>1.0502797476940717</v>
      </c>
      <c r="K589">
        <v>20.510911910775398</v>
      </c>
      <c r="L589">
        <f>(Table2[[#This Row],[6M Return vs Nifty]]-AVERAGE(Table2[6M Return vs Nifty]))/_xlfn.STDEV.P(Table2[6M Return vs Nifty])</f>
        <v>0.45930926315351522</v>
      </c>
      <c r="M589">
        <v>0.63920867670911496</v>
      </c>
      <c r="N589">
        <f>(Table2[[#This Row],[1W Return vs Nifty]]-AVERAGE(Table2[1W Return vs Nifty]))/_xlfn.STDEV.P(Table2[1W Return vs Nifty])</f>
        <v>0.1682004174563759</v>
      </c>
      <c r="O589">
        <v>489.04</v>
      </c>
      <c r="P589">
        <v>453.89523400808997</v>
      </c>
      <c r="Q589">
        <v>514.11864664797702</v>
      </c>
      <c r="R589">
        <v>56.476571992175799</v>
      </c>
      <c r="S589" s="1">
        <f>(Table2[[#This Row],[Close Price]]-Table2[[#This Row],[20D EMA]])/Table2[[#This Row],[20D EMA]]</f>
        <v>3.4986913135939712E-2</v>
      </c>
      <c r="T589" s="1">
        <f>(Table2[[#This Row],[Close Price]]-Table2[[#This Row],[50D EMA]])/Table2[[#This Row],[50D EMA]]</f>
        <v>0.11512517003203132</v>
      </c>
      <c r="U589" s="1">
        <f>(Table2[[#This Row],[Close Price]]-Table2[[#This Row],[200D EMA]])/Table2[[#This Row],[200D EMA]]</f>
        <v>-1.5499625815815359E-2</v>
      </c>
      <c r="V589">
        <v>1.2344085627557899</v>
      </c>
      <c r="W589">
        <v>505.5</v>
      </c>
      <c r="X589">
        <v>527</v>
      </c>
      <c r="Y589">
        <v>499.45</v>
      </c>
      <c r="Z589">
        <v>527</v>
      </c>
      <c r="AA589">
        <v>481.65</v>
      </c>
      <c r="AB589">
        <v>542.6</v>
      </c>
      <c r="AC589" s="1">
        <f>(Table2[[#This Row],[Close Price]]/Table2[[#This Row],[Day Low]])-1</f>
        <v>1.2858555885262302E-3</v>
      </c>
      <c r="AD589" s="1">
        <f>(Table2[[#This Row],[Day High]]/Table2[[#This Row],[Close Price]])-1</f>
        <v>4.1193322137706323E-2</v>
      </c>
      <c r="AE589" s="1">
        <f>(Table2[[#This Row],[Close Price]]/Table2[[#This Row],[Current Week Low]])-1</f>
        <v>1.3414756231854952E-2</v>
      </c>
      <c r="AF589" s="1">
        <f>(Table2[[#This Row],[Current Week High]]/Table2[[#This Row],[Close Price]])-1</f>
        <v>4.1193322137706323E-2</v>
      </c>
      <c r="AG589" s="1">
        <f>(Table2[[#This Row],[Close Price]]/Table2[[#This Row],[Current Month Low]])-1</f>
        <v>5.0866812000415207E-2</v>
      </c>
      <c r="AH589" s="1">
        <f>(Table2[[#This Row],[Current Month High]]/Table2[[#This Row],[Close Price]])-1</f>
        <v>7.2014225032105195E-2</v>
      </c>
      <c r="AI589">
        <v>93.995336183443399</v>
      </c>
      <c r="AJ589">
        <v>66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0.28000000000000003</v>
      </c>
      <c r="AM589" t="s">
        <v>3111</v>
      </c>
      <c r="AN589">
        <v>-0.56999999999999995</v>
      </c>
      <c r="AO589" t="s">
        <v>3110</v>
      </c>
      <c r="AP589">
        <v>-8.1810035308404E-2</v>
      </c>
      <c r="AQ589">
        <f>(Table2[[#This Row],[Sharpe Ratio]]-AVERAGE(Table2[Sharpe Ratio]))/_xlfn.STDEV.P(Table2[Sharpe Ratio])</f>
        <v>-1.6517075855960459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731</v>
      </c>
      <c r="AT589">
        <f>_xlfn.RANK.AVG(Table2[[#This Row],[6M Return vs Nifty Z-Score]],Table2[6M Return vs Nifty Z-Score])</f>
        <v>204</v>
      </c>
      <c r="AU589">
        <f>_xlfn.RANK.AVG(Table2[[#This Row],[Sharpe Ratio Z-Score]],Table2[Sharpe Ratio Z-Score])</f>
        <v>699</v>
      </c>
      <c r="AV589">
        <f>(Table2[[#This Row],[Rank 1Y]]+Table2[[#This Row],[Rank 6M]]+Table2[[#This Row],[Rank Sharpe]])/3</f>
        <v>544.66666666666663</v>
      </c>
    </row>
    <row r="590" spans="1:48" x14ac:dyDescent="0.3">
      <c r="A590" t="s">
        <v>289</v>
      </c>
      <c r="B590" t="s">
        <v>290</v>
      </c>
      <c r="C590" t="s">
        <v>3063</v>
      </c>
      <c r="D590" t="s">
        <v>174</v>
      </c>
      <c r="E590">
        <v>93632.331416204994</v>
      </c>
      <c r="F590">
        <v>851.35</v>
      </c>
      <c r="G590">
        <v>5.9367413600203403</v>
      </c>
      <c r="H590">
        <f>(Table2[[#This Row],[1Y Return vs Nifty]]-AVERAGE(Table2[1Y Return vs Nifty]))/_xlfn.STDEV.P(Table2[1Y Return vs Nifty])</f>
        <v>-0.42191806236124851</v>
      </c>
      <c r="I590">
        <v>-6.0606723773571796</v>
      </c>
      <c r="J590">
        <f>(Table2[[#This Row],[1M Return vs Nifty]]-AVERAGE(Table2[1M Return vs Nifty]))/_xlfn.STDEV.P(Table2[1M Return vs Nifty])</f>
        <v>-0.56676770801581711</v>
      </c>
      <c r="K590">
        <v>-28.157812822834</v>
      </c>
      <c r="L590">
        <f>(Table2[[#This Row],[6M Return vs Nifty]]-AVERAGE(Table2[6M Return vs Nifty]))/_xlfn.STDEV.P(Table2[6M Return vs Nifty])</f>
        <v>-1.1690160328846118</v>
      </c>
      <c r="M590">
        <v>-4.7662736433235997</v>
      </c>
      <c r="N590">
        <f>(Table2[[#This Row],[1W Return vs Nifty]]-AVERAGE(Table2[1W Return vs Nifty]))/_xlfn.STDEV.P(Table2[1W Return vs Nifty])</f>
        <v>-0.85623870800046487</v>
      </c>
      <c r="O590">
        <v>879.18</v>
      </c>
      <c r="P590">
        <v>900.97466788649001</v>
      </c>
      <c r="Q590">
        <v>946.90399574510297</v>
      </c>
      <c r="R590">
        <v>37.771776696837797</v>
      </c>
      <c r="S590" s="1">
        <f>(Table2[[#This Row],[Close Price]]-Table2[[#This Row],[20D EMA]])/Table2[[#This Row],[20D EMA]]</f>
        <v>-3.1654496235128109E-2</v>
      </c>
      <c r="T590" s="1">
        <f>(Table2[[#This Row],[Close Price]]-Table2[[#This Row],[50D EMA]])/Table2[[#This Row],[50D EMA]]</f>
        <v>-5.5078871421434895E-2</v>
      </c>
      <c r="U590" s="1">
        <f>(Table2[[#This Row],[Close Price]]-Table2[[#This Row],[200D EMA]])/Table2[[#This Row],[200D EMA]]</f>
        <v>-0.10091202083260099</v>
      </c>
      <c r="V590">
        <v>1.2901086592492199</v>
      </c>
      <c r="W590">
        <v>833</v>
      </c>
      <c r="X590">
        <v>853.9</v>
      </c>
      <c r="Y590">
        <v>752.35</v>
      </c>
      <c r="Z590">
        <v>867.75</v>
      </c>
      <c r="AA590">
        <v>752.35</v>
      </c>
      <c r="AB590">
        <v>941.9</v>
      </c>
      <c r="AC590" s="1">
        <f>(Table2[[#This Row],[Close Price]]/Table2[[#This Row],[Day Low]])-1</f>
        <v>2.2028811524609893E-2</v>
      </c>
      <c r="AD590" s="1">
        <f>(Table2[[#This Row],[Day High]]/Table2[[#This Row],[Close Price]])-1</f>
        <v>2.9952428495918504E-3</v>
      </c>
      <c r="AE590" s="1">
        <f>(Table2[[#This Row],[Close Price]]/Table2[[#This Row],[Current Week Low]])-1</f>
        <v>0.13158769189871733</v>
      </c>
      <c r="AF590" s="1">
        <f>(Table2[[#This Row],[Current Week High]]/Table2[[#This Row],[Close Price]])-1</f>
        <v>1.926352264051201E-2</v>
      </c>
      <c r="AG590" s="1">
        <f>(Table2[[#This Row],[Close Price]]/Table2[[#This Row],[Current Month Low]])-1</f>
        <v>0.13158769189871733</v>
      </c>
      <c r="AH590" s="1">
        <f>(Table2[[#This Row],[Current Month High]]/Table2[[#This Row],[Close Price]])-1</f>
        <v>0.1063604862864862</v>
      </c>
      <c r="AI590">
        <v>50.961941863949598</v>
      </c>
      <c r="AJ590">
        <v>59.8180076628352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-0.15</v>
      </c>
      <c r="AM590" t="s">
        <v>3110</v>
      </c>
      <c r="AN590">
        <v>-4.18</v>
      </c>
      <c r="AO590" t="s">
        <v>3110</v>
      </c>
      <c r="AP590">
        <v>7.3151585051100003E-3</v>
      </c>
      <c r="AQ590">
        <f>(Table2[[#This Row],[Sharpe Ratio]]-AVERAGE(Table2[Sharpe Ratio]))/_xlfn.STDEV.P(Table2[Sharpe Ratio])</f>
        <v>-0.63615764325386981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447</v>
      </c>
      <c r="AT590">
        <f>_xlfn.RANK.AVG(Table2[[#This Row],[6M Return vs Nifty Z-Score]],Table2[6M Return vs Nifty Z-Score])</f>
        <v>686</v>
      </c>
      <c r="AU590">
        <f>_xlfn.RANK.AVG(Table2[[#This Row],[Sharpe Ratio Z-Score]],Table2[Sharpe Ratio Z-Score])</f>
        <v>504</v>
      </c>
      <c r="AV590">
        <f>(Table2[[#This Row],[Rank 1Y]]+Table2[[#This Row],[Rank 6M]]+Table2[[#This Row],[Rank Sharpe]])/3</f>
        <v>545.66666666666663</v>
      </c>
    </row>
    <row r="591" spans="1:48" x14ac:dyDescent="0.3">
      <c r="A591" t="s">
        <v>1662</v>
      </c>
      <c r="B591" t="s">
        <v>1663</v>
      </c>
      <c r="C591" t="s">
        <v>3079</v>
      </c>
      <c r="D591" t="s">
        <v>539</v>
      </c>
      <c r="E591">
        <v>4883.1479731199997</v>
      </c>
      <c r="F591">
        <v>883.2</v>
      </c>
      <c r="G591">
        <v>-15.7599565101915</v>
      </c>
      <c r="H591">
        <f>(Table2[[#This Row],[1Y Return vs Nifty]]-AVERAGE(Table2[1Y Return vs Nifty]))/_xlfn.STDEV.P(Table2[1Y Return vs Nifty])</f>
        <v>-0.74934853225984899</v>
      </c>
      <c r="I591">
        <v>13.105493552484401</v>
      </c>
      <c r="J591">
        <f>(Table2[[#This Row],[1M Return vs Nifty]]-AVERAGE(Table2[1M Return vs Nifty]))/_xlfn.STDEV.P(Table2[1M Return vs Nifty])</f>
        <v>1.245731331238644</v>
      </c>
      <c r="K591">
        <v>6.4760129919134304</v>
      </c>
      <c r="L591">
        <f>(Table2[[#This Row],[6M Return vs Nifty]]-AVERAGE(Table2[6M Return vs Nifty]))/_xlfn.STDEV.P(Table2[6M Return vs Nifty])</f>
        <v>-1.0260898423764231E-2</v>
      </c>
      <c r="M591">
        <v>-1.6801018321472201</v>
      </c>
      <c r="N591">
        <f>(Table2[[#This Row],[1W Return vs Nifty]]-AVERAGE(Table2[1W Return vs Nifty]))/_xlfn.STDEV.P(Table2[1W Return vs Nifty])</f>
        <v>-0.27135192749353126</v>
      </c>
      <c r="O591">
        <v>866.74</v>
      </c>
      <c r="P591">
        <v>819.91158816924997</v>
      </c>
      <c r="Q591">
        <v>777.17777770413704</v>
      </c>
      <c r="R591">
        <v>51.594598036821502</v>
      </c>
      <c r="S591" s="1">
        <f>(Table2[[#This Row],[Close Price]]-Table2[[#This Row],[20D EMA]])/Table2[[#This Row],[20D EMA]]</f>
        <v>1.8990700786856538E-2</v>
      </c>
      <c r="T591" s="1">
        <f>(Table2[[#This Row],[Close Price]]-Table2[[#This Row],[50D EMA]])/Table2[[#This Row],[50D EMA]]</f>
        <v>7.7189312535592303E-2</v>
      </c>
      <c r="U591" s="1">
        <f>(Table2[[#This Row],[Close Price]]-Table2[[#This Row],[200D EMA]])/Table2[[#This Row],[200D EMA]]</f>
        <v>0.13641952374019692</v>
      </c>
      <c r="V591">
        <v>2.7441005430981802</v>
      </c>
      <c r="W591">
        <v>875.7</v>
      </c>
      <c r="X591">
        <v>916.7</v>
      </c>
      <c r="Y591">
        <v>873</v>
      </c>
      <c r="Z591">
        <v>927</v>
      </c>
      <c r="AA591">
        <v>828.05</v>
      </c>
      <c r="AB591">
        <v>953.2</v>
      </c>
      <c r="AC591" s="1">
        <f>(Table2[[#This Row],[Close Price]]/Table2[[#This Row],[Day Low]])-1</f>
        <v>8.5645769099007563E-3</v>
      </c>
      <c r="AD591" s="1">
        <f>(Table2[[#This Row],[Day High]]/Table2[[#This Row],[Close Price]])-1</f>
        <v>3.793025362318847E-2</v>
      </c>
      <c r="AE591" s="1">
        <f>(Table2[[#This Row],[Close Price]]/Table2[[#This Row],[Current Week Low]])-1</f>
        <v>1.1683848797250818E-2</v>
      </c>
      <c r="AF591" s="1">
        <f>(Table2[[#This Row],[Current Week High]]/Table2[[#This Row],[Close Price]])-1</f>
        <v>4.9592391304347672E-2</v>
      </c>
      <c r="AG591" s="1">
        <f>(Table2[[#This Row],[Close Price]]/Table2[[#This Row],[Current Month Low]])-1</f>
        <v>6.6602258317734586E-2</v>
      </c>
      <c r="AH591" s="1">
        <f>(Table2[[#This Row],[Current Month High]]/Table2[[#This Row],[Close Price]])-1</f>
        <v>7.925724637681153E-2</v>
      </c>
      <c r="AI591">
        <v>4.39734954274138</v>
      </c>
      <c r="AJ591">
        <v>38.983179846259198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0.27</v>
      </c>
      <c r="AM591" t="s">
        <v>3111</v>
      </c>
      <c r="AN591">
        <v>5.67</v>
      </c>
      <c r="AO591" t="s">
        <v>3111</v>
      </c>
      <c r="AP591">
        <v>-0.125818260058013</v>
      </c>
      <c r="AQ591">
        <f>(Table2[[#This Row],[Sharpe Ratio]]-AVERAGE(Table2[Sharpe Ratio]))/_xlfn.STDEV.P(Table2[Sharpe Ratio])</f>
        <v>-2.1531656828492411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-1.9383957097877416</v>
      </c>
      <c r="AS591">
        <f>_xlfn.RANK.AVG(Table2[[#This Row],[1Y Return vs Nifty Z-Score]],Table2[1Y Return vs Nifty Z-Score])</f>
        <v>600</v>
      </c>
      <c r="AT591">
        <f>_xlfn.RANK.AVG(Table2[[#This Row],[6M Return vs Nifty Z-Score]],Table2[6M Return vs Nifty Z-Score])</f>
        <v>315</v>
      </c>
      <c r="AU591">
        <f>_xlfn.RANK.AVG(Table2[[#This Row],[Sharpe Ratio Z-Score]],Table2[Sharpe Ratio Z-Score])</f>
        <v>730</v>
      </c>
      <c r="AV591">
        <f>(Table2[[#This Row],[Rank 1Y]]+Table2[[#This Row],[Rank 6M]]+Table2[[#This Row],[Rank Sharpe]])/3</f>
        <v>548.33333333333337</v>
      </c>
    </row>
    <row r="592" spans="1:48" x14ac:dyDescent="0.3">
      <c r="A592" t="s">
        <v>932</v>
      </c>
      <c r="B592" t="s">
        <v>933</v>
      </c>
      <c r="C592" t="s">
        <v>3064</v>
      </c>
      <c r="D592" t="s">
        <v>21</v>
      </c>
      <c r="E592">
        <v>15626.69464086</v>
      </c>
      <c r="F592">
        <v>565.65</v>
      </c>
      <c r="G592">
        <v>5.73267976338719</v>
      </c>
      <c r="H592">
        <f>(Table2[[#This Row],[1Y Return vs Nifty]]-AVERAGE(Table2[1Y Return vs Nifty]))/_xlfn.STDEV.P(Table2[1Y Return vs Nifty])</f>
        <v>-0.42499760860711228</v>
      </c>
      <c r="I592">
        <v>-20.098332979578299</v>
      </c>
      <c r="J592">
        <f>(Table2[[#This Row],[1M Return vs Nifty]]-AVERAGE(Table2[1M Return vs Nifty]))/_xlfn.STDEV.P(Table2[1M Return vs Nifty])</f>
        <v>-1.8942761125679779</v>
      </c>
      <c r="K592">
        <v>-45.546192534204003</v>
      </c>
      <c r="L592">
        <f>(Table2[[#This Row],[6M Return vs Nifty]]-AVERAGE(Table2[6M Return vs Nifty]))/_xlfn.STDEV.P(Table2[6M Return vs Nifty])</f>
        <v>-1.750784688137397</v>
      </c>
      <c r="M592">
        <v>-1.85422957539109</v>
      </c>
      <c r="N592">
        <f>(Table2[[#This Row],[1W Return vs Nifty]]-AVERAGE(Table2[1W Return vs Nifty]))/_xlfn.STDEV.P(Table2[1W Return vs Nifty])</f>
        <v>-0.30435236342973532</v>
      </c>
      <c r="O592">
        <v>634.03</v>
      </c>
      <c r="P592">
        <v>665.84833129239996</v>
      </c>
      <c r="Q592">
        <v>650.17859348446598</v>
      </c>
      <c r="R592">
        <v>22.257204418845301</v>
      </c>
      <c r="S592" s="1">
        <f>(Table2[[#This Row],[Close Price]]-Table2[[#This Row],[20D EMA]])/Table2[[#This Row],[20D EMA]]</f>
        <v>-0.10784978628771509</v>
      </c>
      <c r="T592" s="1">
        <f>(Table2[[#This Row],[Close Price]]-Table2[[#This Row],[50D EMA]])/Table2[[#This Row],[50D EMA]]</f>
        <v>-0.15048221431736081</v>
      </c>
      <c r="U592" s="1">
        <f>(Table2[[#This Row],[Close Price]]-Table2[[#This Row],[200D EMA]])/Table2[[#This Row],[200D EMA]]</f>
        <v>-0.13000826900722248</v>
      </c>
      <c r="V592">
        <v>1.45742707962745</v>
      </c>
      <c r="W592">
        <v>553</v>
      </c>
      <c r="X592">
        <v>568.79999999999995</v>
      </c>
      <c r="Y592">
        <v>561.25</v>
      </c>
      <c r="Z592">
        <v>593</v>
      </c>
      <c r="AA592">
        <v>550.85</v>
      </c>
      <c r="AB592">
        <v>675.5</v>
      </c>
      <c r="AC592" s="1">
        <f>(Table2[[#This Row],[Close Price]]/Table2[[#This Row],[Day Low]])-1</f>
        <v>2.287522603978287E-2</v>
      </c>
      <c r="AD592" s="1">
        <f>(Table2[[#This Row],[Day High]]/Table2[[#This Row],[Close Price]])-1</f>
        <v>5.5688146380270531E-3</v>
      </c>
      <c r="AE592" s="1">
        <f>(Table2[[#This Row],[Close Price]]/Table2[[#This Row],[Current Week Low]])-1</f>
        <v>7.839643652561179E-3</v>
      </c>
      <c r="AF592" s="1">
        <f>(Table2[[#This Row],[Current Week High]]/Table2[[#This Row],[Close Price]])-1</f>
        <v>4.8351454079377687E-2</v>
      </c>
      <c r="AG592" s="1">
        <f>(Table2[[#This Row],[Close Price]]/Table2[[#This Row],[Current Month Low]])-1</f>
        <v>2.6867568303530875E-2</v>
      </c>
      <c r="AH592" s="1">
        <f>(Table2[[#This Row],[Current Month High]]/Table2[[#This Row],[Close Price]])-1</f>
        <v>0.19420136126580045</v>
      </c>
      <c r="AI592">
        <v>46.747829048186603</v>
      </c>
      <c r="AJ592">
        <v>33.888065655989898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-0.21</v>
      </c>
      <c r="AM592" t="s">
        <v>3110</v>
      </c>
      <c r="AN592">
        <v>-22.28</v>
      </c>
      <c r="AO592" t="s">
        <v>3110</v>
      </c>
      <c r="AP592">
        <v>1.7927809339540999E-2</v>
      </c>
      <c r="AQ592">
        <f>(Table2[[#This Row],[Sharpe Ratio]]-AVERAGE(Table2[Sharpe Ratio]))/_xlfn.STDEV.P(Table2[Sharpe Ratio])</f>
        <v>-0.51523025469126738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449</v>
      </c>
      <c r="AT592">
        <f>_xlfn.RANK.AVG(Table2[[#This Row],[6M Return vs Nifty Z-Score]],Table2[6M Return vs Nifty Z-Score])</f>
        <v>724</v>
      </c>
      <c r="AU592">
        <f>_xlfn.RANK.AVG(Table2[[#This Row],[Sharpe Ratio Z-Score]],Table2[Sharpe Ratio Z-Score])</f>
        <v>473</v>
      </c>
      <c r="AV592">
        <f>(Table2[[#This Row],[Rank 1Y]]+Table2[[#This Row],[Rank 6M]]+Table2[[#This Row],[Rank Sharpe]])/3</f>
        <v>548.66666666666663</v>
      </c>
    </row>
    <row r="593" spans="1:48" x14ac:dyDescent="0.3">
      <c r="A593" t="s">
        <v>38</v>
      </c>
      <c r="B593" t="s">
        <v>39</v>
      </c>
      <c r="C593" t="s">
        <v>3067</v>
      </c>
      <c r="D593" t="s">
        <v>40</v>
      </c>
      <c r="E593">
        <v>644116.94856467994</v>
      </c>
      <c r="F593">
        <v>2741.4</v>
      </c>
      <c r="G593">
        <v>-16.805881679097698</v>
      </c>
      <c r="H593">
        <f>(Table2[[#This Row],[1Y Return vs Nifty]]-AVERAGE(Table2[1Y Return vs Nifty]))/_xlfn.STDEV.P(Table2[1Y Return vs Nifty])</f>
        <v>-0.76513285905383155</v>
      </c>
      <c r="I593">
        <v>5.4633998571559896</v>
      </c>
      <c r="J593">
        <f>(Table2[[#This Row],[1M Return vs Nifty]]-AVERAGE(Table2[1M Return vs Nifty]))/_xlfn.STDEV.P(Table2[1M Return vs Nifty])</f>
        <v>0.52303658199257985</v>
      </c>
      <c r="K593">
        <v>1.87737884755049</v>
      </c>
      <c r="L593">
        <f>(Table2[[#This Row],[6M Return vs Nifty]]-AVERAGE(Table2[6M Return vs Nifty]))/_xlfn.STDEV.P(Table2[6M Return vs Nifty])</f>
        <v>-0.1641188913232525</v>
      </c>
      <c r="M593">
        <v>-0.35273927928585003</v>
      </c>
      <c r="N593">
        <f>(Table2[[#This Row],[1W Return vs Nifty]]-AVERAGE(Table2[1W Return vs Nifty]))/_xlfn.STDEV.P(Table2[1W Return vs Nifty])</f>
        <v>-1.9792112418744033E-2</v>
      </c>
      <c r="O593">
        <v>2703.13</v>
      </c>
      <c r="P593">
        <v>2604.3856326749001</v>
      </c>
      <c r="Q593">
        <v>2493.9232067191401</v>
      </c>
      <c r="R593">
        <v>60.765094971075698</v>
      </c>
      <c r="S593" s="1">
        <f>(Table2[[#This Row],[Close Price]]-Table2[[#This Row],[20D EMA]])/Table2[[#This Row],[20D EMA]]</f>
        <v>1.4157661673689382E-2</v>
      </c>
      <c r="T593" s="1">
        <f>(Table2[[#This Row],[Close Price]]-Table2[[#This Row],[50D EMA]])/Table2[[#This Row],[50D EMA]]</f>
        <v>5.2609093525207304E-2</v>
      </c>
      <c r="U593" s="1">
        <f>(Table2[[#This Row],[Close Price]]-Table2[[#This Row],[200D EMA]])/Table2[[#This Row],[200D EMA]]</f>
        <v>9.9231922063240274E-2</v>
      </c>
      <c r="V593">
        <v>0.77132776570350803</v>
      </c>
      <c r="W593">
        <v>2706.6</v>
      </c>
      <c r="X593">
        <v>2742.55</v>
      </c>
      <c r="Y593">
        <v>2722.4</v>
      </c>
      <c r="Z593">
        <v>2763.4</v>
      </c>
      <c r="AA593">
        <v>2666.2</v>
      </c>
      <c r="AB593">
        <v>2781.85</v>
      </c>
      <c r="AC593" s="1">
        <f>(Table2[[#This Row],[Close Price]]/Table2[[#This Row],[Day Low]])-1</f>
        <v>1.2857459543338612E-2</v>
      </c>
      <c r="AD593" s="1">
        <f>(Table2[[#This Row],[Day High]]/Table2[[#This Row],[Close Price]])-1</f>
        <v>4.1949368935578768E-4</v>
      </c>
      <c r="AE593" s="1">
        <f>(Table2[[#This Row],[Close Price]]/Table2[[#This Row],[Current Week Low]])-1</f>
        <v>6.9791360564208649E-3</v>
      </c>
      <c r="AF593" s="1">
        <f>(Table2[[#This Row],[Current Week High]]/Table2[[#This Row],[Close Price]])-1</f>
        <v>8.0250966659372036E-3</v>
      </c>
      <c r="AG593" s="1">
        <f>(Table2[[#This Row],[Close Price]]/Table2[[#This Row],[Current Month Low]])-1</f>
        <v>2.820493586377637E-2</v>
      </c>
      <c r="AH593" s="1">
        <f>(Table2[[#This Row],[Current Month High]]/Table2[[#This Row],[Close Price]])-1</f>
        <v>1.4755234551688812E-2</v>
      </c>
      <c r="AI593">
        <v>2.2774402444792199</v>
      </c>
      <c r="AJ593">
        <v>26.548652194931002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0.04</v>
      </c>
      <c r="AM593" t="s">
        <v>3111</v>
      </c>
      <c r="AN593">
        <v>1.1200000000000001</v>
      </c>
      <c r="AO593" t="s">
        <v>3111</v>
      </c>
      <c r="AP593">
        <v>-6.6104031700371005E-2</v>
      </c>
      <c r="AQ593">
        <f>(Table2[[#This Row],[Sharpe Ratio]]-AVERAGE(Table2[Sharpe Ratio]))/_xlfn.STDEV.P(Table2[Sharpe Ratio])</f>
        <v>-1.4727432504167222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-1.8987505312199704</v>
      </c>
      <c r="AS593">
        <f>_xlfn.RANK.AVG(Table2[[#This Row],[1Y Return vs Nifty Z-Score]],Table2[1Y Return vs Nifty Z-Score])</f>
        <v>606</v>
      </c>
      <c r="AT593">
        <f>_xlfn.RANK.AVG(Table2[[#This Row],[6M Return vs Nifty Z-Score]],Table2[6M Return vs Nifty Z-Score])</f>
        <v>363</v>
      </c>
      <c r="AU593">
        <f>_xlfn.RANK.AVG(Table2[[#This Row],[Sharpe Ratio Z-Score]],Table2[Sharpe Ratio Z-Score])</f>
        <v>680</v>
      </c>
      <c r="AV593">
        <f>(Table2[[#This Row],[Rank 1Y]]+Table2[[#This Row],[Rank 6M]]+Table2[[#This Row],[Rank Sharpe]])/3</f>
        <v>549.66666666666663</v>
      </c>
    </row>
    <row r="594" spans="1:48" x14ac:dyDescent="0.3">
      <c r="A594" t="s">
        <v>680</v>
      </c>
      <c r="B594" t="s">
        <v>681</v>
      </c>
      <c r="C594" t="s">
        <v>3065</v>
      </c>
      <c r="D594" t="s">
        <v>536</v>
      </c>
      <c r="E594">
        <v>25455.129909570001</v>
      </c>
      <c r="F594">
        <v>785.9</v>
      </c>
      <c r="G594">
        <v>-3.1576886654921901</v>
      </c>
      <c r="H594">
        <f>(Table2[[#This Row],[1Y Return vs Nifty]]-AVERAGE(Table2[1Y Return vs Nifty]))/_xlfn.STDEV.P(Table2[1Y Return vs Nifty])</f>
        <v>-0.5591644541636539</v>
      </c>
      <c r="I594">
        <v>-2.2578159022884101</v>
      </c>
      <c r="J594">
        <f>(Table2[[#This Row],[1M Return vs Nifty]]-AVERAGE(Table2[1M Return vs Nifty]))/_xlfn.STDEV.P(Table2[1M Return vs Nifty])</f>
        <v>-0.20714055396134298</v>
      </c>
      <c r="K594">
        <v>-12.5447500866035</v>
      </c>
      <c r="L594">
        <f>(Table2[[#This Row],[6M Return vs Nifty]]-AVERAGE(Table2[6M Return vs Nifty]))/_xlfn.STDEV.P(Table2[6M Return vs Nifty])</f>
        <v>-0.64664473301618108</v>
      </c>
      <c r="M594">
        <v>-0.41290403074030602</v>
      </c>
      <c r="N594">
        <f>(Table2[[#This Row],[1W Return vs Nifty]]-AVERAGE(Table2[1W Return vs Nifty]))/_xlfn.STDEV.P(Table2[1W Return vs Nifty])</f>
        <v>-3.1194448364772628E-2</v>
      </c>
      <c r="O594">
        <v>762.22</v>
      </c>
      <c r="P594">
        <v>756.41981462839897</v>
      </c>
      <c r="Q594">
        <v>723.83682766846596</v>
      </c>
      <c r="R594">
        <v>69.962863201859093</v>
      </c>
      <c r="S594" s="1">
        <f>(Table2[[#This Row],[Close Price]]-Table2[[#This Row],[20D EMA]])/Table2[[#This Row],[20D EMA]]</f>
        <v>3.1067145968355525E-2</v>
      </c>
      <c r="T594" s="1">
        <f>(Table2[[#This Row],[Close Price]]-Table2[[#This Row],[50D EMA]])/Table2[[#This Row],[50D EMA]]</f>
        <v>3.897331191156532E-2</v>
      </c>
      <c r="U594" s="1">
        <f>(Table2[[#This Row],[Close Price]]-Table2[[#This Row],[200D EMA]])/Table2[[#This Row],[200D EMA]]</f>
        <v>8.5741937905320822E-2</v>
      </c>
      <c r="V594">
        <v>0.59278063521311297</v>
      </c>
      <c r="W594">
        <v>786.6</v>
      </c>
      <c r="X594">
        <v>805.45</v>
      </c>
      <c r="Y594">
        <v>743.45</v>
      </c>
      <c r="Z594">
        <v>794</v>
      </c>
      <c r="AA594">
        <v>723</v>
      </c>
      <c r="AB594">
        <v>794</v>
      </c>
      <c r="AC594" s="1">
        <f>(Table2[[#This Row],[Close Price]]/Table2[[#This Row],[Day Low]])-1</f>
        <v>-8.8990592423088266E-4</v>
      </c>
      <c r="AD594" s="1">
        <f>(Table2[[#This Row],[Day High]]/Table2[[#This Row],[Close Price]])-1</f>
        <v>2.4875938414556709E-2</v>
      </c>
      <c r="AE594" s="1">
        <f>(Table2[[#This Row],[Close Price]]/Table2[[#This Row],[Current Week Low]])-1</f>
        <v>5.70986616450333E-2</v>
      </c>
      <c r="AF594" s="1">
        <f>(Table2[[#This Row],[Current Week High]]/Table2[[#This Row],[Close Price]])-1</f>
        <v>1.0306654790685821E-2</v>
      </c>
      <c r="AG594" s="1">
        <f>(Table2[[#This Row],[Close Price]]/Table2[[#This Row],[Current Month Low]])-1</f>
        <v>8.6998616874135459E-2</v>
      </c>
      <c r="AH594" s="1">
        <f>(Table2[[#This Row],[Current Month High]]/Table2[[#This Row],[Close Price]])-1</f>
        <v>1.0306654790685821E-2</v>
      </c>
      <c r="AI594">
        <v>14.3903888045415</v>
      </c>
      <c r="AJ594">
        <v>24.611335033314099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0.05</v>
      </c>
      <c r="AM594" t="s">
        <v>3111</v>
      </c>
      <c r="AN594">
        <v>2.42</v>
      </c>
      <c r="AO594" t="s">
        <v>3111</v>
      </c>
      <c r="AP594">
        <v>-2.3812562686210001E-2</v>
      </c>
      <c r="AQ594">
        <f>(Table2[[#This Row],[Sharpe Ratio]]-AVERAGE(Table2[Sharpe Ratio]))/_xlfn.STDEV.P(Table2[Sharpe Ratio])</f>
        <v>-0.99084697528755894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-2.4349911647935092</v>
      </c>
      <c r="AS594">
        <f>_xlfn.RANK.AVG(Table2[[#This Row],[1Y Return vs Nifty Z-Score]],Table2[1Y Return vs Nifty Z-Score])</f>
        <v>510</v>
      </c>
      <c r="AT594">
        <f>_xlfn.RANK.AVG(Table2[[#This Row],[6M Return vs Nifty Z-Score]],Table2[6M Return vs Nifty Z-Score])</f>
        <v>527</v>
      </c>
      <c r="AU594">
        <f>_xlfn.RANK.AVG(Table2[[#This Row],[Sharpe Ratio Z-Score]],Table2[Sharpe Ratio Z-Score])</f>
        <v>613</v>
      </c>
      <c r="AV594">
        <f>(Table2[[#This Row],[Rank 1Y]]+Table2[[#This Row],[Rank 6M]]+Table2[[#This Row],[Rank Sharpe]])/3</f>
        <v>550</v>
      </c>
    </row>
    <row r="595" spans="1:48" x14ac:dyDescent="0.3">
      <c r="A595" t="s">
        <v>461</v>
      </c>
      <c r="B595" t="s">
        <v>462</v>
      </c>
      <c r="C595" t="s">
        <v>3067</v>
      </c>
      <c r="D595" t="s">
        <v>119</v>
      </c>
      <c r="E595">
        <v>46840.416924199999</v>
      </c>
      <c r="F595">
        <v>360.4</v>
      </c>
      <c r="G595">
        <v>-27.100055156477602</v>
      </c>
      <c r="H595">
        <f>(Table2[[#This Row],[1Y Return vs Nifty]]-AVERAGE(Table2[1Y Return vs Nifty]))/_xlfn.STDEV.P(Table2[1Y Return vs Nifty])</f>
        <v>-0.92048488907605264</v>
      </c>
      <c r="I595">
        <v>10.435381388298399</v>
      </c>
      <c r="J595">
        <f>(Table2[[#This Row],[1M Return vs Nifty]]-AVERAGE(Table2[1M Return vs Nifty]))/_xlfn.STDEV.P(Table2[1M Return vs Nifty])</f>
        <v>0.99322513098950627</v>
      </c>
      <c r="K595">
        <v>-4.6650557290047399</v>
      </c>
      <c r="L595">
        <f>(Table2[[#This Row],[6M Return vs Nifty]]-AVERAGE(Table2[6M Return vs Nifty]))/_xlfn.STDEV.P(Table2[6M Return vs Nifty])</f>
        <v>-0.3830112452320561</v>
      </c>
      <c r="M595">
        <v>-7.4597728453508996</v>
      </c>
      <c r="N595">
        <f>(Table2[[#This Row],[1W Return vs Nifty]]-AVERAGE(Table2[1W Return vs Nifty]))/_xlfn.STDEV.P(Table2[1W Return vs Nifty])</f>
        <v>-1.3667067483300919</v>
      </c>
      <c r="O595">
        <v>358.15</v>
      </c>
      <c r="P595">
        <v>347.59199228479901</v>
      </c>
      <c r="Q595">
        <v>355.93572875312702</v>
      </c>
      <c r="R595">
        <v>47.551461345537298</v>
      </c>
      <c r="S595" s="1">
        <f>(Table2[[#This Row],[Close Price]]-Table2[[#This Row],[20D EMA]])/Table2[[#This Row],[20D EMA]]</f>
        <v>6.2822839592349576E-3</v>
      </c>
      <c r="T595" s="1">
        <f>(Table2[[#This Row],[Close Price]]-Table2[[#This Row],[50D EMA]])/Table2[[#This Row],[50D EMA]]</f>
        <v>3.6847821582456794E-2</v>
      </c>
      <c r="U595" s="1">
        <f>(Table2[[#This Row],[Close Price]]-Table2[[#This Row],[200D EMA]])/Table2[[#This Row],[200D EMA]]</f>
        <v>1.2542352133380019E-2</v>
      </c>
      <c r="V595">
        <v>3.5210305251145502</v>
      </c>
      <c r="W595">
        <v>352.25</v>
      </c>
      <c r="X595">
        <v>362.2</v>
      </c>
      <c r="Y595">
        <v>358.2</v>
      </c>
      <c r="Z595">
        <v>378.85</v>
      </c>
      <c r="AA595">
        <v>342.5</v>
      </c>
      <c r="AB595">
        <v>403.95</v>
      </c>
      <c r="AC595" s="1">
        <f>(Table2[[#This Row],[Close Price]]/Table2[[#This Row],[Day Low]])-1</f>
        <v>2.313697657913405E-2</v>
      </c>
      <c r="AD595" s="1">
        <f>(Table2[[#This Row],[Day High]]/Table2[[#This Row],[Close Price]])-1</f>
        <v>4.9944506104329101E-3</v>
      </c>
      <c r="AE595" s="1">
        <f>(Table2[[#This Row],[Close Price]]/Table2[[#This Row],[Current Week Low]])-1</f>
        <v>6.1418202121719112E-3</v>
      </c>
      <c r="AF595" s="1">
        <f>(Table2[[#This Row],[Current Week High]]/Table2[[#This Row],[Close Price]])-1</f>
        <v>5.1193118756936773E-2</v>
      </c>
      <c r="AG595" s="1">
        <f>(Table2[[#This Row],[Close Price]]/Table2[[#This Row],[Current Month Low]])-1</f>
        <v>5.2262773722627776E-2</v>
      </c>
      <c r="AH595" s="1">
        <f>(Table2[[#This Row],[Current Month High]]/Table2[[#This Row],[Close Price]])-1</f>
        <v>0.12083795782463924</v>
      </c>
      <c r="AI595">
        <v>11.2164725006773</v>
      </c>
      <c r="AJ595">
        <v>29.146256123162999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-0.06</v>
      </c>
      <c r="AM595" t="s">
        <v>3110</v>
      </c>
      <c r="AN595">
        <v>10.84</v>
      </c>
      <c r="AO595" t="s">
        <v>3111</v>
      </c>
      <c r="AP595">
        <v>-3.18427976425E-3</v>
      </c>
      <c r="AQ595">
        <f>(Table2[[#This Row],[Sharpe Ratio]]-AVERAGE(Table2[Sharpe Ratio]))/_xlfn.STDEV.P(Table2[Sharpe Ratio])</f>
        <v>-0.75579501483013223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640</v>
      </c>
      <c r="AT595">
        <f>_xlfn.RANK.AVG(Table2[[#This Row],[6M Return vs Nifty Z-Score]],Table2[6M Return vs Nifty Z-Score])</f>
        <v>436</v>
      </c>
      <c r="AU595">
        <f>_xlfn.RANK.AVG(Table2[[#This Row],[Sharpe Ratio Z-Score]],Table2[Sharpe Ratio Z-Score])</f>
        <v>575</v>
      </c>
      <c r="AV595">
        <f>(Table2[[#This Row],[Rank 1Y]]+Table2[[#This Row],[Rank 6M]]+Table2[[#This Row],[Rank Sharpe]])/3</f>
        <v>550.33333333333337</v>
      </c>
    </row>
    <row r="596" spans="1:48" x14ac:dyDescent="0.3">
      <c r="A596" t="s">
        <v>2359</v>
      </c>
      <c r="B596" t="s">
        <v>2360</v>
      </c>
      <c r="C596" t="s">
        <v>3069</v>
      </c>
      <c r="D596" t="s">
        <v>286</v>
      </c>
      <c r="E596">
        <v>2147.9150347599998</v>
      </c>
      <c r="F596">
        <v>665.2</v>
      </c>
      <c r="G596">
        <v>14.396745987084</v>
      </c>
      <c r="H596">
        <f>(Table2[[#This Row],[1Y Return vs Nifty]]-AVERAGE(Table2[1Y Return vs Nifty]))/_xlfn.STDEV.P(Table2[1Y Return vs Nifty])</f>
        <v>-0.29424594806283699</v>
      </c>
      <c r="I596">
        <v>4.0341106396381097</v>
      </c>
      <c r="J596">
        <f>(Table2[[#This Row],[1M Return vs Nifty]]-AVERAGE(Table2[1M Return vs Nifty]))/_xlfn.STDEV.P(Table2[1M Return vs Nifty])</f>
        <v>0.38787207684059244</v>
      </c>
      <c r="K596">
        <v>-17.896307665249299</v>
      </c>
      <c r="L596">
        <f>(Table2[[#This Row],[6M Return vs Nifty]]-AVERAGE(Table2[6M Return vs Nifty]))/_xlfn.STDEV.P(Table2[6M Return vs Nifty])</f>
        <v>-0.82569352926491002</v>
      </c>
      <c r="M596">
        <v>2.6104397419308798</v>
      </c>
      <c r="N596">
        <f>(Table2[[#This Row],[1W Return vs Nifty]]-AVERAGE(Table2[1W Return vs Nifty]))/_xlfn.STDEV.P(Table2[1W Return vs Nifty])</f>
        <v>0.54178525391865107</v>
      </c>
      <c r="O596">
        <v>671.66</v>
      </c>
      <c r="P596">
        <v>652.69275735587905</v>
      </c>
      <c r="Q596">
        <v>631.25351580564495</v>
      </c>
      <c r="R596">
        <v>44.658523262683303</v>
      </c>
      <c r="S596" s="1">
        <f>(Table2[[#This Row],[Close Price]]-Table2[[#This Row],[20D EMA]])/Table2[[#This Row],[20D EMA]]</f>
        <v>-9.6179614686000697E-3</v>
      </c>
      <c r="T596" s="1">
        <f>(Table2[[#This Row],[Close Price]]-Table2[[#This Row],[50D EMA]])/Table2[[#This Row],[50D EMA]]</f>
        <v>1.9162527089758175E-2</v>
      </c>
      <c r="U596" s="1">
        <f>(Table2[[#This Row],[Close Price]]-Table2[[#This Row],[200D EMA]])/Table2[[#This Row],[200D EMA]]</f>
        <v>5.3776309112560712E-2</v>
      </c>
      <c r="V596">
        <v>0.90037677741511202</v>
      </c>
      <c r="W596">
        <v>639.04999999999995</v>
      </c>
      <c r="X596">
        <v>666</v>
      </c>
      <c r="Y596">
        <v>657</v>
      </c>
      <c r="Z596">
        <v>699.95</v>
      </c>
      <c r="AA596">
        <v>636.1</v>
      </c>
      <c r="AB596">
        <v>717.9</v>
      </c>
      <c r="AC596" s="1">
        <f>(Table2[[#This Row],[Close Price]]/Table2[[#This Row],[Day Low]])-1</f>
        <v>4.0920115796886147E-2</v>
      </c>
      <c r="AD596" s="1">
        <f>(Table2[[#This Row],[Day High]]/Table2[[#This Row],[Close Price]])-1</f>
        <v>1.2026458208056479E-3</v>
      </c>
      <c r="AE596" s="1">
        <f>(Table2[[#This Row],[Close Price]]/Table2[[#This Row],[Current Week Low]])-1</f>
        <v>1.2480974124809752E-2</v>
      </c>
      <c r="AF596" s="1">
        <f>(Table2[[#This Row],[Current Week High]]/Table2[[#This Row],[Close Price]])-1</f>
        <v>5.2239927841250644E-2</v>
      </c>
      <c r="AG596" s="1">
        <f>(Table2[[#This Row],[Close Price]]/Table2[[#This Row],[Current Month Low]])-1</f>
        <v>4.5747523974217996E-2</v>
      </c>
      <c r="AH596" s="1">
        <f>(Table2[[#This Row],[Current Month High]]/Table2[[#This Row],[Close Price]])-1</f>
        <v>7.9224293445580241E-2</v>
      </c>
      <c r="AI596">
        <v>11.50802294344</v>
      </c>
      <c r="AJ596">
        <v>42.843808338518897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-0.03</v>
      </c>
      <c r="AM596" t="s">
        <v>3110</v>
      </c>
      <c r="AN596">
        <v>-4.45</v>
      </c>
      <c r="AO596" t="s">
        <v>3110</v>
      </c>
      <c r="AP596">
        <v>-5.8053188521029003E-2</v>
      </c>
      <c r="AQ596">
        <f>(Table2[[#This Row],[Sharpe Ratio]]-AVERAGE(Table2[Sharpe Ratio]))/_xlfn.STDEV.P(Table2[Sharpe Ratio])</f>
        <v>-1.3810067505927301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-1.5712888971612338</v>
      </c>
      <c r="AS596">
        <f>_xlfn.RANK.AVG(Table2[[#This Row],[1Y Return vs Nifty Z-Score]],Table2[1Y Return vs Nifty Z-Score])</f>
        <v>385</v>
      </c>
      <c r="AT596">
        <f>_xlfn.RANK.AVG(Table2[[#This Row],[6M Return vs Nifty Z-Score]],Table2[6M Return vs Nifty Z-Score])</f>
        <v>598</v>
      </c>
      <c r="AU596">
        <f>_xlfn.RANK.AVG(Table2[[#This Row],[Sharpe Ratio Z-Score]],Table2[Sharpe Ratio Z-Score])</f>
        <v>669</v>
      </c>
      <c r="AV596">
        <f>(Table2[[#This Row],[Rank 1Y]]+Table2[[#This Row],[Rank 6M]]+Table2[[#This Row],[Rank Sharpe]])/3</f>
        <v>550.66666666666663</v>
      </c>
    </row>
    <row r="597" spans="1:48" x14ac:dyDescent="0.3">
      <c r="A597" t="s">
        <v>2177</v>
      </c>
      <c r="B597" t="s">
        <v>2178</v>
      </c>
      <c r="C597" t="s">
        <v>3067</v>
      </c>
      <c r="D597" t="s">
        <v>260</v>
      </c>
      <c r="E597">
        <v>2558.2471337500001</v>
      </c>
      <c r="F597">
        <v>885.5</v>
      </c>
      <c r="G597">
        <v>-32.1357099020722</v>
      </c>
      <c r="H597">
        <f>(Table2[[#This Row],[1Y Return vs Nifty]]-AVERAGE(Table2[1Y Return vs Nifty]))/_xlfn.STDEV.P(Table2[1Y Return vs Nifty])</f>
        <v>-0.99647925510632718</v>
      </c>
      <c r="I597">
        <v>11.0671786239869</v>
      </c>
      <c r="J597">
        <f>(Table2[[#This Row],[1M Return vs Nifty]]-AVERAGE(Table2[1M Return vs Nifty]))/_xlfn.STDEV.P(Table2[1M Return vs Nifty])</f>
        <v>1.0529727031894354</v>
      </c>
      <c r="K597">
        <v>-1.68984121350234</v>
      </c>
      <c r="L597">
        <f>(Table2[[#This Row],[6M Return vs Nifty]]-AVERAGE(Table2[6M Return vs Nifty]))/_xlfn.STDEV.P(Table2[6M Return vs Nifty])</f>
        <v>-0.28346852897537128</v>
      </c>
      <c r="M597">
        <v>0.91422783904506399</v>
      </c>
      <c r="N597">
        <f>(Table2[[#This Row],[1W Return vs Nifty]]-AVERAGE(Table2[1W Return vs Nifty]))/_xlfn.STDEV.P(Table2[1W Return vs Nifty])</f>
        <v>0.22032164798989973</v>
      </c>
      <c r="O597">
        <v>906</v>
      </c>
      <c r="P597">
        <v>858.64467351683197</v>
      </c>
      <c r="Q597">
        <v>834.58784732364597</v>
      </c>
      <c r="R597">
        <v>41.8985404012072</v>
      </c>
      <c r="S597" s="1">
        <f>(Table2[[#This Row],[Close Price]]-Table2[[#This Row],[20D EMA]])/Table2[[#This Row],[20D EMA]]</f>
        <v>-2.2626931567328919E-2</v>
      </c>
      <c r="T597" s="1">
        <f>(Table2[[#This Row],[Close Price]]-Table2[[#This Row],[50D EMA]])/Table2[[#This Row],[50D EMA]]</f>
        <v>3.1276414227522233E-2</v>
      </c>
      <c r="U597" s="1">
        <f>(Table2[[#This Row],[Close Price]]-Table2[[#This Row],[200D EMA]])/Table2[[#This Row],[200D EMA]]</f>
        <v>6.1002748649670584E-2</v>
      </c>
      <c r="V597">
        <v>1.5974157805981199</v>
      </c>
      <c r="W597">
        <v>841.95</v>
      </c>
      <c r="X597">
        <v>895.35</v>
      </c>
      <c r="Y597">
        <v>881.5</v>
      </c>
      <c r="Z597">
        <v>955</v>
      </c>
      <c r="AA597">
        <v>881.5</v>
      </c>
      <c r="AB597">
        <v>999</v>
      </c>
      <c r="AC597" s="1">
        <f>(Table2[[#This Row],[Close Price]]/Table2[[#This Row],[Day Low]])-1</f>
        <v>5.172516182671183E-2</v>
      </c>
      <c r="AD597" s="1">
        <f>(Table2[[#This Row],[Day High]]/Table2[[#This Row],[Close Price]])-1</f>
        <v>1.1123658949745874E-2</v>
      </c>
      <c r="AE597" s="1">
        <f>(Table2[[#This Row],[Close Price]]/Table2[[#This Row],[Current Week Low]])-1</f>
        <v>4.5377197958025306E-3</v>
      </c>
      <c r="AF597" s="1">
        <f>(Table2[[#This Row],[Current Week High]]/Table2[[#This Row],[Close Price]])-1</f>
        <v>7.84867306606436E-2</v>
      </c>
      <c r="AG597" s="1">
        <f>(Table2[[#This Row],[Close Price]]/Table2[[#This Row],[Current Month Low]])-1</f>
        <v>4.5377197958025306E-3</v>
      </c>
      <c r="AH597" s="1">
        <f>(Table2[[#This Row],[Current Month High]]/Table2[[#This Row],[Close Price]])-1</f>
        <v>0.12817617165443251</v>
      </c>
      <c r="AI597">
        <v>12.6999258553119</v>
      </c>
      <c r="AJ597">
        <v>42.764252230455099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0.05</v>
      </c>
      <c r="AM597" t="s">
        <v>3111</v>
      </c>
      <c r="AN597">
        <v>0.67</v>
      </c>
      <c r="AO597" t="s">
        <v>3111</v>
      </c>
      <c r="AP597">
        <v>-1.0338336068243E-2</v>
      </c>
      <c r="AQ597">
        <f>(Table2[[#This Row],[Sharpe Ratio]]-AVERAGE(Table2[Sharpe Ratio]))/_xlfn.STDEV.P(Table2[Sharpe Ratio])</f>
        <v>-0.83731294658615985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-0.84396637948852327</v>
      </c>
      <c r="AS597">
        <f>_xlfn.RANK.AVG(Table2[[#This Row],[1Y Return vs Nifty Z-Score]],Table2[1Y Return vs Nifty Z-Score])</f>
        <v>662</v>
      </c>
      <c r="AT597">
        <f>_xlfn.RANK.AVG(Table2[[#This Row],[6M Return vs Nifty Z-Score]],Table2[6M Return vs Nifty Z-Score])</f>
        <v>399</v>
      </c>
      <c r="AU597">
        <f>_xlfn.RANK.AVG(Table2[[#This Row],[Sharpe Ratio Z-Score]],Table2[Sharpe Ratio Z-Score])</f>
        <v>594</v>
      </c>
      <c r="AV597">
        <f>(Table2[[#This Row],[Rank 1Y]]+Table2[[#This Row],[Rank 6M]]+Table2[[#This Row],[Rank Sharpe]])/3</f>
        <v>551.66666666666663</v>
      </c>
    </row>
    <row r="598" spans="1:48" x14ac:dyDescent="0.3">
      <c r="A598" t="s">
        <v>1239</v>
      </c>
      <c r="B598" t="s">
        <v>1240</v>
      </c>
      <c r="C598" t="s">
        <v>3065</v>
      </c>
      <c r="D598" t="s">
        <v>536</v>
      </c>
      <c r="E598">
        <v>8978.2144393479994</v>
      </c>
      <c r="F598">
        <v>93.94</v>
      </c>
      <c r="G598">
        <v>5.4447128305468899</v>
      </c>
      <c r="H598">
        <f>(Table2[[#This Row],[1Y Return vs Nifty]]-AVERAGE(Table2[1Y Return vs Nifty]))/_xlfn.STDEV.P(Table2[1Y Return vs Nifty])</f>
        <v>-0.42934339194700988</v>
      </c>
      <c r="I598">
        <v>2.2831304156277499</v>
      </c>
      <c r="J598">
        <f>(Table2[[#This Row],[1M Return vs Nifty]]-AVERAGE(Table2[1M Return vs Nifty]))/_xlfn.STDEV.P(Table2[1M Return vs Nifty])</f>
        <v>0.22228601307647836</v>
      </c>
      <c r="K598">
        <v>-17.6490661831252</v>
      </c>
      <c r="L598">
        <f>(Table2[[#This Row],[6M Return vs Nifty]]-AVERAGE(Table2[6M Return vs Nifty]))/_xlfn.STDEV.P(Table2[6M Return vs Nifty])</f>
        <v>-0.81742149087113203</v>
      </c>
      <c r="M598">
        <v>-6.0529445069417598</v>
      </c>
      <c r="N598">
        <f>(Table2[[#This Row],[1W Return vs Nifty]]-AVERAGE(Table2[1W Return vs Nifty]))/_xlfn.STDEV.P(Table2[1W Return vs Nifty])</f>
        <v>-1.1000866934782545</v>
      </c>
      <c r="O598">
        <v>97.61</v>
      </c>
      <c r="P598">
        <v>93.409880604411001</v>
      </c>
      <c r="Q598">
        <v>88.002041787116198</v>
      </c>
      <c r="R598">
        <v>28.6618532434291</v>
      </c>
      <c r="S598" s="1">
        <f>(Table2[[#This Row],[Close Price]]-Table2[[#This Row],[20D EMA]])/Table2[[#This Row],[20D EMA]]</f>
        <v>-3.7598606700133201E-2</v>
      </c>
      <c r="T598" s="1">
        <f>(Table2[[#This Row],[Close Price]]-Table2[[#This Row],[50D EMA]])/Table2[[#This Row],[50D EMA]]</f>
        <v>5.6751961586809247E-3</v>
      </c>
      <c r="U598" s="1">
        <f>(Table2[[#This Row],[Close Price]]-Table2[[#This Row],[200D EMA]])/Table2[[#This Row],[200D EMA]]</f>
        <v>6.7475232304816099E-2</v>
      </c>
      <c r="V598">
        <v>0.71322477473276502</v>
      </c>
      <c r="W598">
        <v>91.31</v>
      </c>
      <c r="X598">
        <v>95</v>
      </c>
      <c r="Y598">
        <v>93.42</v>
      </c>
      <c r="Z598">
        <v>97.74</v>
      </c>
      <c r="AA598">
        <v>93.42</v>
      </c>
      <c r="AB598">
        <v>105.9</v>
      </c>
      <c r="AC598" s="1">
        <f>(Table2[[#This Row],[Close Price]]/Table2[[#This Row],[Day Low]])-1</f>
        <v>2.8802978863213147E-2</v>
      </c>
      <c r="AD598" s="1">
        <f>(Table2[[#This Row],[Day High]]/Table2[[#This Row],[Close Price]])-1</f>
        <v>1.1283798169044124E-2</v>
      </c>
      <c r="AE598" s="1">
        <f>(Table2[[#This Row],[Close Price]]/Table2[[#This Row],[Current Week Low]])-1</f>
        <v>5.5662599015200431E-3</v>
      </c>
      <c r="AF598" s="1">
        <f>(Table2[[#This Row],[Current Week High]]/Table2[[#This Row],[Close Price]])-1</f>
        <v>4.0451351926761747E-2</v>
      </c>
      <c r="AG598" s="1">
        <f>(Table2[[#This Row],[Close Price]]/Table2[[#This Row],[Current Month Low]])-1</f>
        <v>5.5662599015200431E-3</v>
      </c>
      <c r="AH598" s="1">
        <f>(Table2[[#This Row],[Current Month High]]/Table2[[#This Row],[Close Price]])-1</f>
        <v>0.12731530764317656</v>
      </c>
      <c r="AI598">
        <v>19.498491312038201</v>
      </c>
      <c r="AJ598">
        <v>39.289855072463702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0.16</v>
      </c>
      <c r="AM598" t="s">
        <v>3111</v>
      </c>
      <c r="AN598">
        <v>-8.6</v>
      </c>
      <c r="AO598" t="s">
        <v>3110</v>
      </c>
      <c r="AP598">
        <v>-2.2999904349782999E-2</v>
      </c>
      <c r="AQ598">
        <f>(Table2[[#This Row],[Sharpe Ratio]]-AVERAGE(Table2[Sharpe Ratio]))/_xlfn.STDEV.P(Table2[Sharpe Ratio])</f>
        <v>-0.98158702205335679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-3.106152585273275</v>
      </c>
      <c r="AS598">
        <f>_xlfn.RANK.AVG(Table2[[#This Row],[1Y Return vs Nifty Z-Score]],Table2[1Y Return vs Nifty Z-Score])</f>
        <v>450</v>
      </c>
      <c r="AT598">
        <f>_xlfn.RANK.AVG(Table2[[#This Row],[6M Return vs Nifty Z-Score]],Table2[6M Return vs Nifty Z-Score])</f>
        <v>594</v>
      </c>
      <c r="AU598">
        <f>_xlfn.RANK.AVG(Table2[[#This Row],[Sharpe Ratio Z-Score]],Table2[Sharpe Ratio Z-Score])</f>
        <v>612</v>
      </c>
      <c r="AV598">
        <f>(Table2[[#This Row],[Rank 1Y]]+Table2[[#This Row],[Rank 6M]]+Table2[[#This Row],[Rank Sharpe]])/3</f>
        <v>552</v>
      </c>
    </row>
    <row r="599" spans="1:48" x14ac:dyDescent="0.3">
      <c r="A599" t="s">
        <v>1688</v>
      </c>
      <c r="B599" t="s">
        <v>1689</v>
      </c>
      <c r="C599" t="s">
        <v>3069</v>
      </c>
      <c r="D599" t="s">
        <v>539</v>
      </c>
      <c r="E599">
        <v>4659.1500848750002</v>
      </c>
      <c r="F599">
        <v>416.65</v>
      </c>
      <c r="G599">
        <v>-4.2077466539965496</v>
      </c>
      <c r="H599">
        <f>(Table2[[#This Row],[1Y Return vs Nifty]]-AVERAGE(Table2[1Y Return vs Nifty]))/_xlfn.STDEV.P(Table2[1Y Return vs Nifty])</f>
        <v>-0.57501115040533435</v>
      </c>
      <c r="I599">
        <v>7.98204694803953</v>
      </c>
      <c r="J599">
        <f>(Table2[[#This Row],[1M Return vs Nifty]]-AVERAGE(Table2[1M Return vs Nifty]))/_xlfn.STDEV.P(Table2[1M Return vs Nifty])</f>
        <v>0.76121908803776217</v>
      </c>
      <c r="K599">
        <v>-12.1273259551026</v>
      </c>
      <c r="L599">
        <f>(Table2[[#This Row],[6M Return vs Nifty]]-AVERAGE(Table2[6M Return vs Nifty]))/_xlfn.STDEV.P(Table2[6M Return vs Nifty])</f>
        <v>-0.63267883856918172</v>
      </c>
      <c r="M599">
        <v>-5.2731180682408896</v>
      </c>
      <c r="N599">
        <f>(Table2[[#This Row],[1W Return vs Nifty]]-AVERAGE(Table2[1W Return vs Nifty]))/_xlfn.STDEV.P(Table2[1W Return vs Nifty])</f>
        <v>-0.95229512418384099</v>
      </c>
      <c r="O599">
        <v>406.96</v>
      </c>
      <c r="P599">
        <v>393.04997778428299</v>
      </c>
      <c r="Q599">
        <v>368.07222348686702</v>
      </c>
      <c r="R599">
        <v>54.890218399375499</v>
      </c>
      <c r="S599" s="1">
        <f>(Table2[[#This Row],[Close Price]]-Table2[[#This Row],[20D EMA]])/Table2[[#This Row],[20D EMA]]</f>
        <v>2.381069392569294E-2</v>
      </c>
      <c r="T599" s="1">
        <f>(Table2[[#This Row],[Close Price]]-Table2[[#This Row],[50D EMA]])/Table2[[#This Row],[50D EMA]]</f>
        <v>6.0043311409800799E-2</v>
      </c>
      <c r="U599" s="1">
        <f>(Table2[[#This Row],[Close Price]]-Table2[[#This Row],[200D EMA]])/Table2[[#This Row],[200D EMA]]</f>
        <v>0.13197892536671199</v>
      </c>
      <c r="V599">
        <v>1.58524657240471</v>
      </c>
      <c r="W599">
        <v>419.2</v>
      </c>
      <c r="X599">
        <v>433.2</v>
      </c>
      <c r="Y599">
        <v>400</v>
      </c>
      <c r="Z599">
        <v>423</v>
      </c>
      <c r="AA599">
        <v>400</v>
      </c>
      <c r="AB599">
        <v>441.95</v>
      </c>
      <c r="AC599" s="1">
        <f>(Table2[[#This Row],[Close Price]]/Table2[[#This Row],[Day Low]])-1</f>
        <v>-6.0830152671755844E-3</v>
      </c>
      <c r="AD599" s="1">
        <f>(Table2[[#This Row],[Day High]]/Table2[[#This Row],[Close Price]])-1</f>
        <v>3.972158886355448E-2</v>
      </c>
      <c r="AE599" s="1">
        <f>(Table2[[#This Row],[Close Price]]/Table2[[#This Row],[Current Week Low]])-1</f>
        <v>4.1625000000000023E-2</v>
      </c>
      <c r="AF599" s="1">
        <f>(Table2[[#This Row],[Current Week High]]/Table2[[#This Row],[Close Price]])-1</f>
        <v>1.5240609624385115E-2</v>
      </c>
      <c r="AG599" s="1">
        <f>(Table2[[#This Row],[Close Price]]/Table2[[#This Row],[Current Month Low]])-1</f>
        <v>4.1625000000000023E-2</v>
      </c>
      <c r="AH599" s="1">
        <f>(Table2[[#This Row],[Current Month High]]/Table2[[#This Row],[Close Price]])-1</f>
        <v>6.0722428897155956E-2</v>
      </c>
      <c r="AI599">
        <v>9.4206486754147001</v>
      </c>
      <c r="AJ599">
        <v>38.749570594297403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-0.04</v>
      </c>
      <c r="AM599" t="s">
        <v>3110</v>
      </c>
      <c r="AN599">
        <v>4.41</v>
      </c>
      <c r="AO599" t="s">
        <v>3111</v>
      </c>
      <c r="AP599">
        <v>-2.5629971402583999E-2</v>
      </c>
      <c r="AQ599">
        <f>(Table2[[#This Row],[Sharpe Ratio]]-AVERAGE(Table2[Sharpe Ratio]))/_xlfn.STDEV.P(Table2[Sharpe Ratio])</f>
        <v>-1.0115557023954929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-2.4103217275160875</v>
      </c>
      <c r="AS599">
        <f>_xlfn.RANK.AVG(Table2[[#This Row],[1Y Return vs Nifty Z-Score]],Table2[1Y Return vs Nifty Z-Score])</f>
        <v>516</v>
      </c>
      <c r="AT599">
        <f>_xlfn.RANK.AVG(Table2[[#This Row],[6M Return vs Nifty Z-Score]],Table2[6M Return vs Nifty Z-Score])</f>
        <v>525</v>
      </c>
      <c r="AU599">
        <f>_xlfn.RANK.AVG(Table2[[#This Row],[Sharpe Ratio Z-Score]],Table2[Sharpe Ratio Z-Score])</f>
        <v>617</v>
      </c>
      <c r="AV599">
        <f>(Table2[[#This Row],[Rank 1Y]]+Table2[[#This Row],[Rank 6M]]+Table2[[#This Row],[Rank Sharpe]])/3</f>
        <v>552.66666666666663</v>
      </c>
    </row>
    <row r="600" spans="1:48" x14ac:dyDescent="0.3">
      <c r="A600" t="s">
        <v>2107</v>
      </c>
      <c r="B600" t="s">
        <v>2108</v>
      </c>
      <c r="C600" t="s">
        <v>3068</v>
      </c>
      <c r="D600" t="s">
        <v>46</v>
      </c>
      <c r="E600">
        <v>2741.4280566049902</v>
      </c>
      <c r="F600">
        <v>691.55</v>
      </c>
      <c r="G600">
        <v>-37.440103923379802</v>
      </c>
      <c r="H600">
        <f>(Table2[[#This Row],[1Y Return vs Nifty]]-AVERAGE(Table2[1Y Return vs Nifty]))/_xlfn.STDEV.P(Table2[1Y Return vs Nifty])</f>
        <v>-1.0765292349379869</v>
      </c>
      <c r="I600">
        <v>2.5561476408553498</v>
      </c>
      <c r="J600">
        <f>(Table2[[#This Row],[1M Return vs Nifty]]-AVERAGE(Table2[1M Return vs Nifty]))/_xlfn.STDEV.P(Table2[1M Return vs Nifty])</f>
        <v>0.24810460716756239</v>
      </c>
      <c r="K600">
        <v>-14.7361077284591</v>
      </c>
      <c r="L600">
        <f>(Table2[[#This Row],[6M Return vs Nifty]]-AVERAGE(Table2[6M Return vs Nifty]))/_xlfn.STDEV.P(Table2[6M Return vs Nifty])</f>
        <v>-0.71996169581787528</v>
      </c>
      <c r="M600">
        <v>3.6217127424102</v>
      </c>
      <c r="N600">
        <f>(Table2[[#This Row],[1W Return vs Nifty]]-AVERAGE(Table2[1W Return vs Nifty]))/_xlfn.STDEV.P(Table2[1W Return vs Nifty])</f>
        <v>0.73344023803908387</v>
      </c>
      <c r="O600">
        <v>685.9</v>
      </c>
      <c r="P600">
        <v>680.41773271884995</v>
      </c>
      <c r="Q600">
        <v>696.73590037070096</v>
      </c>
      <c r="R600">
        <v>52.271940255560402</v>
      </c>
      <c r="S600" s="1">
        <f>(Table2[[#This Row],[Close Price]]-Table2[[#This Row],[20D EMA]])/Table2[[#This Row],[20D EMA]]</f>
        <v>8.2373523837293745E-3</v>
      </c>
      <c r="T600" s="1">
        <f>(Table2[[#This Row],[Close Price]]-Table2[[#This Row],[50D EMA]])/Table2[[#This Row],[50D EMA]]</f>
        <v>1.6360930566384699E-2</v>
      </c>
      <c r="U600" s="1">
        <f>(Table2[[#This Row],[Close Price]]-Table2[[#This Row],[200D EMA]])/Table2[[#This Row],[200D EMA]]</f>
        <v>-7.4431364422901537E-3</v>
      </c>
      <c r="V600">
        <v>1.2075824304913501</v>
      </c>
      <c r="W600">
        <v>656.95</v>
      </c>
      <c r="X600">
        <v>705</v>
      </c>
      <c r="Y600">
        <v>674.05</v>
      </c>
      <c r="Z600">
        <v>718.8</v>
      </c>
      <c r="AA600">
        <v>655.1</v>
      </c>
      <c r="AB600">
        <v>745.75</v>
      </c>
      <c r="AC600" s="1">
        <f>(Table2[[#This Row],[Close Price]]/Table2[[#This Row],[Day Low]])-1</f>
        <v>5.2667630717710523E-2</v>
      </c>
      <c r="AD600" s="1">
        <f>(Table2[[#This Row],[Day High]]/Table2[[#This Row],[Close Price]])-1</f>
        <v>1.9449063697491109E-2</v>
      </c>
      <c r="AE600" s="1">
        <f>(Table2[[#This Row],[Close Price]]/Table2[[#This Row],[Current Week Low]])-1</f>
        <v>2.5962465692455972E-2</v>
      </c>
      <c r="AF600" s="1">
        <f>(Table2[[#This Row],[Current Week High]]/Table2[[#This Row],[Close Price]])-1</f>
        <v>3.9404236859229336E-2</v>
      </c>
      <c r="AG600" s="1">
        <f>(Table2[[#This Row],[Close Price]]/Table2[[#This Row],[Current Month Low]])-1</f>
        <v>5.5640360250343246E-2</v>
      </c>
      <c r="AH600" s="1">
        <f>(Table2[[#This Row],[Current Month High]]/Table2[[#This Row],[Close Price]])-1</f>
        <v>7.8374665606246952E-2</v>
      </c>
      <c r="AI600">
        <v>20.008511241931998</v>
      </c>
      <c r="AJ600">
        <v>17.511251875312499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0.03</v>
      </c>
      <c r="AM600" t="s">
        <v>3111</v>
      </c>
      <c r="AN600">
        <v>0.92</v>
      </c>
      <c r="AO600" t="s">
        <v>3111</v>
      </c>
      <c r="AP600">
        <v>3.6407892793843002E-2</v>
      </c>
      <c r="AQ600">
        <f>(Table2[[#This Row],[Sharpe Ratio]]-AVERAGE(Table2[Sharpe Ratio]))/_xlfn.STDEV.P(Table2[Sharpe Ratio])</f>
        <v>-0.30465626451555894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684</v>
      </c>
      <c r="AT600">
        <f>_xlfn.RANK.AVG(Table2[[#This Row],[6M Return vs Nifty Z-Score]],Table2[6M Return vs Nifty Z-Score])</f>
        <v>555</v>
      </c>
      <c r="AU600">
        <f>_xlfn.RANK.AVG(Table2[[#This Row],[Sharpe Ratio Z-Score]],Table2[Sharpe Ratio Z-Score])</f>
        <v>422</v>
      </c>
      <c r="AV600">
        <f>(Table2[[#This Row],[Rank 1Y]]+Table2[[#This Row],[Rank 6M]]+Table2[[#This Row],[Rank Sharpe]])/3</f>
        <v>553.66666666666663</v>
      </c>
    </row>
    <row r="601" spans="1:48" x14ac:dyDescent="0.3">
      <c r="A601" t="s">
        <v>1195</v>
      </c>
      <c r="B601" t="s">
        <v>1196</v>
      </c>
      <c r="C601" t="s">
        <v>3073</v>
      </c>
      <c r="D601" t="s">
        <v>77</v>
      </c>
      <c r="E601">
        <v>9620.7045961599997</v>
      </c>
      <c r="F601">
        <v>817.6</v>
      </c>
      <c r="G601">
        <v>3.0914493600878798</v>
      </c>
      <c r="H601">
        <f>(Table2[[#This Row],[1Y Return vs Nifty]]-AVERAGE(Table2[1Y Return vs Nifty]))/_xlfn.STDEV.P(Table2[1Y Return vs Nifty])</f>
        <v>-0.4648570986196503</v>
      </c>
      <c r="I601">
        <v>-7.1836396619331104</v>
      </c>
      <c r="J601">
        <f>(Table2[[#This Row],[1M Return vs Nifty]]-AVERAGE(Table2[1M Return vs Nifty]))/_xlfn.STDEV.P(Table2[1M Return vs Nifty])</f>
        <v>-0.67296407153779814</v>
      </c>
      <c r="K601">
        <v>-20.359197017369901</v>
      </c>
      <c r="L601">
        <f>(Table2[[#This Row],[6M Return vs Nifty]]-AVERAGE(Table2[6M Return vs Nifty]))/_xlfn.STDEV.P(Table2[6M Return vs Nifty])</f>
        <v>-0.90809521649530212</v>
      </c>
      <c r="M601">
        <v>-1.05087642778027</v>
      </c>
      <c r="N601">
        <f>(Table2[[#This Row],[1W Return vs Nifty]]-AVERAGE(Table2[1W Return vs Nifty]))/_xlfn.STDEV.P(Table2[1W Return vs Nifty])</f>
        <v>-0.15210204657615103</v>
      </c>
      <c r="O601">
        <v>841.37</v>
      </c>
      <c r="P601">
        <v>844.31820123160799</v>
      </c>
      <c r="Q601">
        <v>821.17699519163898</v>
      </c>
      <c r="R601">
        <v>37.934840448737098</v>
      </c>
      <c r="S601" s="1">
        <f>(Table2[[#This Row],[Close Price]]-Table2[[#This Row],[20D EMA]])/Table2[[#This Row],[20D EMA]]</f>
        <v>-2.8251542127720245E-2</v>
      </c>
      <c r="T601" s="1">
        <f>(Table2[[#This Row],[Close Price]]-Table2[[#This Row],[50D EMA]])/Table2[[#This Row],[50D EMA]]</f>
        <v>-3.1644705980084391E-2</v>
      </c>
      <c r="U601" s="1">
        <f>(Table2[[#This Row],[Close Price]]-Table2[[#This Row],[200D EMA]])/Table2[[#This Row],[200D EMA]]</f>
        <v>-4.3559369205224633E-3</v>
      </c>
      <c r="V601">
        <v>0.73874548201633905</v>
      </c>
      <c r="W601">
        <v>796.45</v>
      </c>
      <c r="X601">
        <v>820</v>
      </c>
      <c r="Y601">
        <v>804.1</v>
      </c>
      <c r="Z601">
        <v>822.4</v>
      </c>
      <c r="AA601">
        <v>804.1</v>
      </c>
      <c r="AB601">
        <v>885</v>
      </c>
      <c r="AC601" s="1">
        <f>(Table2[[#This Row],[Close Price]]/Table2[[#This Row],[Day Low]])-1</f>
        <v>2.6555339318224513E-2</v>
      </c>
      <c r="AD601" s="1">
        <f>(Table2[[#This Row],[Day High]]/Table2[[#This Row],[Close Price]])-1</f>
        <v>2.9354207436398383E-3</v>
      </c>
      <c r="AE601" s="1">
        <f>(Table2[[#This Row],[Close Price]]/Table2[[#This Row],[Current Week Low]])-1</f>
        <v>1.6788956597438176E-2</v>
      </c>
      <c r="AF601" s="1">
        <f>(Table2[[#This Row],[Current Week High]]/Table2[[#This Row],[Close Price]])-1</f>
        <v>5.8708414872796766E-3</v>
      </c>
      <c r="AG601" s="1">
        <f>(Table2[[#This Row],[Close Price]]/Table2[[#This Row],[Current Month Low]])-1</f>
        <v>1.6788956597438176E-2</v>
      </c>
      <c r="AH601" s="1">
        <f>(Table2[[#This Row],[Current Month High]]/Table2[[#This Row],[Close Price]])-1</f>
        <v>8.2436399217221012E-2</v>
      </c>
      <c r="AI601">
        <v>23.239046034387101</v>
      </c>
      <c r="AJ601">
        <v>29.5465431901644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-0.01</v>
      </c>
      <c r="AM601" t="s">
        <v>3110</v>
      </c>
      <c r="AN601">
        <v>-4.6500000000000004</v>
      </c>
      <c r="AO601" t="s">
        <v>3110</v>
      </c>
      <c r="AP601">
        <v>-2.187088864118E-3</v>
      </c>
      <c r="AQ601">
        <f>(Table2[[#This Row],[Sharpe Ratio]]-AVERAGE(Table2[Sharpe Ratio]))/_xlfn.STDEV.P(Table2[Sharpe Ratio])</f>
        <v>-0.74443237854513111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465</v>
      </c>
      <c r="AT601">
        <f>_xlfn.RANK.AVG(Table2[[#This Row],[6M Return vs Nifty Z-Score]],Table2[6M Return vs Nifty Z-Score])</f>
        <v>625</v>
      </c>
      <c r="AU601">
        <f>_xlfn.RANK.AVG(Table2[[#This Row],[Sharpe Ratio Z-Score]],Table2[Sharpe Ratio Z-Score])</f>
        <v>571</v>
      </c>
      <c r="AV601">
        <f>(Table2[[#This Row],[Rank 1Y]]+Table2[[#This Row],[Rank 6M]]+Table2[[#This Row],[Rank Sharpe]])/3</f>
        <v>553.66666666666663</v>
      </c>
    </row>
    <row r="602" spans="1:48" x14ac:dyDescent="0.3">
      <c r="A602" t="s">
        <v>19</v>
      </c>
      <c r="B602" t="s">
        <v>20</v>
      </c>
      <c r="C602" t="s">
        <v>3064</v>
      </c>
      <c r="D602" t="s">
        <v>21</v>
      </c>
      <c r="E602">
        <v>1518493.2408670001</v>
      </c>
      <c r="F602">
        <v>4196.95</v>
      </c>
      <c r="G602">
        <v>-3.69886069956519</v>
      </c>
      <c r="H602">
        <f>(Table2[[#This Row],[1Y Return vs Nifty]]-AVERAGE(Table2[1Y Return vs Nifty]))/_xlfn.STDEV.P(Table2[1Y Return vs Nifty])</f>
        <v>-0.56733142106675039</v>
      </c>
      <c r="I602">
        <v>0.19893785606181399</v>
      </c>
      <c r="J602">
        <f>(Table2[[#This Row],[1M Return vs Nifty]]-AVERAGE(Table2[1M Return vs Nifty]))/_xlfn.STDEV.P(Table2[1M Return vs Nifty])</f>
        <v>2.5188845825470475E-2</v>
      </c>
      <c r="K602">
        <v>-11.4903880815205</v>
      </c>
      <c r="L602">
        <f>(Table2[[#This Row],[6M Return vs Nifty]]-AVERAGE(Table2[6M Return vs Nifty]))/_xlfn.STDEV.P(Table2[6M Return vs Nifty])</f>
        <v>-0.61136860171306273</v>
      </c>
      <c r="M602">
        <v>-0.63243190551981598</v>
      </c>
      <c r="N602">
        <f>(Table2[[#This Row],[1W Return vs Nifty]]-AVERAGE(Table2[1W Return vs Nifty]))/_xlfn.STDEV.P(Table2[1W Return vs Nifty])</f>
        <v>-7.2799051014025007E-2</v>
      </c>
      <c r="O602">
        <v>4213.29</v>
      </c>
      <c r="P602">
        <v>4105.7616840000501</v>
      </c>
      <c r="Q602">
        <v>3880.8203044341999</v>
      </c>
      <c r="R602">
        <v>43.827138842621203</v>
      </c>
      <c r="S602" s="1">
        <f>(Table2[[#This Row],[Close Price]]-Table2[[#This Row],[20D EMA]])/Table2[[#This Row],[20D EMA]]</f>
        <v>-3.8782044435583941E-3</v>
      </c>
      <c r="T602" s="1">
        <f>(Table2[[#This Row],[Close Price]]-Table2[[#This Row],[50D EMA]])/Table2[[#This Row],[50D EMA]]</f>
        <v>2.2209841441919558E-2</v>
      </c>
      <c r="U602" s="1">
        <f>(Table2[[#This Row],[Close Price]]-Table2[[#This Row],[200D EMA]])/Table2[[#This Row],[200D EMA]]</f>
        <v>8.145950360149172E-2</v>
      </c>
      <c r="V602">
        <v>0.754866564041348</v>
      </c>
      <c r="W602">
        <v>4188.1499999999996</v>
      </c>
      <c r="X602">
        <v>4297.3999999999996</v>
      </c>
      <c r="Y602">
        <v>4183</v>
      </c>
      <c r="Z602">
        <v>4239</v>
      </c>
      <c r="AA602">
        <v>4110.5</v>
      </c>
      <c r="AB602">
        <v>4419.3</v>
      </c>
      <c r="AC602" s="1">
        <f>(Table2[[#This Row],[Close Price]]/Table2[[#This Row],[Day Low]])-1</f>
        <v>2.1011663861132401E-3</v>
      </c>
      <c r="AD602" s="1">
        <f>(Table2[[#This Row],[Day High]]/Table2[[#This Row],[Close Price]])-1</f>
        <v>2.3934047343904474E-2</v>
      </c>
      <c r="AE602" s="1">
        <f>(Table2[[#This Row],[Close Price]]/Table2[[#This Row],[Current Week Low]])-1</f>
        <v>3.3349270858236135E-3</v>
      </c>
      <c r="AF602" s="1">
        <f>(Table2[[#This Row],[Current Week High]]/Table2[[#This Row],[Close Price]])-1</f>
        <v>1.0019180595432386E-2</v>
      </c>
      <c r="AG602" s="1">
        <f>(Table2[[#This Row],[Close Price]]/Table2[[#This Row],[Current Month Low]])-1</f>
        <v>2.1031504683128421E-2</v>
      </c>
      <c r="AH602" s="1">
        <f>(Table2[[#This Row],[Current Month High]]/Table2[[#This Row],[Close Price]])-1</f>
        <v>5.2978948998677611E-2</v>
      </c>
      <c r="AI602">
        <v>5.6093811447570801</v>
      </c>
      <c r="AJ602">
        <v>26.7185140440954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-0.06</v>
      </c>
      <c r="AM602" t="s">
        <v>3110</v>
      </c>
      <c r="AN602">
        <v>-4.3499999999999996</v>
      </c>
      <c r="AO602" t="s">
        <v>3110</v>
      </c>
      <c r="AP602">
        <v>-3.4718570739127E-2</v>
      </c>
      <c r="AQ602">
        <f>(Table2[[#This Row],[Sharpe Ratio]]-AVERAGE(Table2[Sharpe Ratio]))/_xlfn.STDEV.P(Table2[Sharpe Ratio])</f>
        <v>-1.1151170652073386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-2.3414272931757059</v>
      </c>
      <c r="AS602">
        <f>_xlfn.RANK.AVG(Table2[[#This Row],[1Y Return vs Nifty Z-Score]],Table2[1Y Return vs Nifty Z-Score])</f>
        <v>513</v>
      </c>
      <c r="AT602">
        <f>_xlfn.RANK.AVG(Table2[[#This Row],[6M Return vs Nifty Z-Score]],Table2[6M Return vs Nifty Z-Score])</f>
        <v>514</v>
      </c>
      <c r="AU602">
        <f>_xlfn.RANK.AVG(Table2[[#This Row],[Sharpe Ratio Z-Score]],Table2[Sharpe Ratio Z-Score])</f>
        <v>636</v>
      </c>
      <c r="AV602">
        <f>(Table2[[#This Row],[Rank 1Y]]+Table2[[#This Row],[Rank 6M]]+Table2[[#This Row],[Rank Sharpe]])/3</f>
        <v>554.33333333333337</v>
      </c>
    </row>
    <row r="603" spans="1:48" x14ac:dyDescent="0.3">
      <c r="A603" t="s">
        <v>1266</v>
      </c>
      <c r="B603" t="s">
        <v>1267</v>
      </c>
      <c r="C603" t="s">
        <v>3077</v>
      </c>
      <c r="D603" t="s">
        <v>465</v>
      </c>
      <c r="E603">
        <v>8716.4568649499997</v>
      </c>
      <c r="F603">
        <v>285.5</v>
      </c>
      <c r="G603">
        <v>-26.7034979330484</v>
      </c>
      <c r="H603">
        <f>(Table2[[#This Row],[1Y Return vs Nifty]]-AVERAGE(Table2[1Y Return vs Nifty]))/_xlfn.STDEV.P(Table2[1Y Return vs Nifty])</f>
        <v>-0.91450034162160454</v>
      </c>
      <c r="I603">
        <v>-2.1501235945961201</v>
      </c>
      <c r="J603">
        <f>(Table2[[#This Row],[1M Return vs Nifty]]-AVERAGE(Table2[1M Return vs Nifty]))/_xlfn.STDEV.P(Table2[1M Return vs Nifty])</f>
        <v>-0.196956346804738</v>
      </c>
      <c r="K603">
        <v>3.9442958337685901</v>
      </c>
      <c r="L603">
        <f>(Table2[[#This Row],[6M Return vs Nifty]]-AVERAGE(Table2[6M Return vs Nifty]))/_xlfn.STDEV.P(Table2[6M Return vs Nifty])</f>
        <v>-9.4965379866117194E-2</v>
      </c>
      <c r="M603">
        <v>-2.8139244510900201</v>
      </c>
      <c r="N603">
        <f>(Table2[[#This Row],[1W Return vs Nifty]]-AVERAGE(Table2[1W Return vs Nifty]))/_xlfn.STDEV.P(Table2[1W Return vs Nifty])</f>
        <v>-0.48623233656790904</v>
      </c>
      <c r="O603">
        <v>297.88</v>
      </c>
      <c r="P603">
        <v>290.67280382406199</v>
      </c>
      <c r="Q603">
        <v>281.25208709165503</v>
      </c>
      <c r="R603">
        <v>31.4843372636652</v>
      </c>
      <c r="S603" s="1">
        <f>(Table2[[#This Row],[Close Price]]-Table2[[#This Row],[20D EMA]])/Table2[[#This Row],[20D EMA]]</f>
        <v>-4.1560359876460305E-2</v>
      </c>
      <c r="T603" s="1">
        <f>(Table2[[#This Row],[Close Price]]-Table2[[#This Row],[50D EMA]])/Table2[[#This Row],[50D EMA]]</f>
        <v>-1.7795967686034274E-2</v>
      </c>
      <c r="U603" s="1">
        <f>(Table2[[#This Row],[Close Price]]-Table2[[#This Row],[200D EMA]])/Table2[[#This Row],[200D EMA]]</f>
        <v>1.5103578260596705E-2</v>
      </c>
      <c r="V603">
        <v>0.45391684593154802</v>
      </c>
      <c r="W603">
        <v>284.45</v>
      </c>
      <c r="X603">
        <v>287.35000000000002</v>
      </c>
      <c r="Y603">
        <v>278.64999999999998</v>
      </c>
      <c r="Z603">
        <v>297.85000000000002</v>
      </c>
      <c r="AA603">
        <v>278.64999999999998</v>
      </c>
      <c r="AB603">
        <v>317.7</v>
      </c>
      <c r="AC603" s="1">
        <f>(Table2[[#This Row],[Close Price]]/Table2[[#This Row],[Day Low]])-1</f>
        <v>3.6913341536297661E-3</v>
      </c>
      <c r="AD603" s="1">
        <f>(Table2[[#This Row],[Day High]]/Table2[[#This Row],[Close Price]])-1</f>
        <v>6.4798598949211694E-3</v>
      </c>
      <c r="AE603" s="1">
        <f>(Table2[[#This Row],[Close Price]]/Table2[[#This Row],[Current Week Low]])-1</f>
        <v>2.4582809976673392E-2</v>
      </c>
      <c r="AF603" s="1">
        <f>(Table2[[#This Row],[Current Week High]]/Table2[[#This Row],[Close Price]])-1</f>
        <v>4.3257443082311831E-2</v>
      </c>
      <c r="AG603" s="1">
        <f>(Table2[[#This Row],[Close Price]]/Table2[[#This Row],[Current Month Low]])-1</f>
        <v>2.4582809976673392E-2</v>
      </c>
      <c r="AH603" s="1">
        <f>(Table2[[#This Row],[Current Month High]]/Table2[[#This Row],[Close Price]])-1</f>
        <v>0.11278458844133099</v>
      </c>
      <c r="AI603">
        <v>10.920624035659101</v>
      </c>
      <c r="AJ603">
        <v>36.924882629107898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0.03</v>
      </c>
      <c r="AM603" t="s">
        <v>3111</v>
      </c>
      <c r="AN603">
        <v>-8.18</v>
      </c>
      <c r="AO603" t="s">
        <v>3110</v>
      </c>
      <c r="AP603">
        <v>-7.3344337585913993E-2</v>
      </c>
      <c r="AQ603">
        <f>(Table2[[#This Row],[Sharpe Ratio]]-AVERAGE(Table2[Sharpe Ratio]))/_xlfn.STDEV.P(Table2[Sharpe Ratio])</f>
        <v>-1.5552439655342467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-3.2478983703946156</v>
      </c>
      <c r="AS603">
        <f>_xlfn.RANK.AVG(Table2[[#This Row],[1Y Return vs Nifty Z-Score]],Table2[1Y Return vs Nifty Z-Score])</f>
        <v>638</v>
      </c>
      <c r="AT603">
        <f>_xlfn.RANK.AVG(Table2[[#This Row],[6M Return vs Nifty Z-Score]],Table2[6M Return vs Nifty Z-Score])</f>
        <v>335</v>
      </c>
      <c r="AU603">
        <f>_xlfn.RANK.AVG(Table2[[#This Row],[Sharpe Ratio Z-Score]],Table2[Sharpe Ratio Z-Score])</f>
        <v>690</v>
      </c>
      <c r="AV603">
        <f>(Table2[[#This Row],[Rank 1Y]]+Table2[[#This Row],[Rank 6M]]+Table2[[#This Row],[Rank Sharpe]])/3</f>
        <v>554.33333333333337</v>
      </c>
    </row>
    <row r="604" spans="1:48" x14ac:dyDescent="0.3">
      <c r="A604" t="s">
        <v>397</v>
      </c>
      <c r="B604" t="s">
        <v>398</v>
      </c>
      <c r="C604" t="s">
        <v>3069</v>
      </c>
      <c r="D604" t="s">
        <v>54</v>
      </c>
      <c r="E604">
        <v>58031.525022469898</v>
      </c>
      <c r="F604">
        <v>27309.85</v>
      </c>
      <c r="G604">
        <v>-11.175224404769001</v>
      </c>
      <c r="H604">
        <f>(Table2[[#This Row],[1Y Return vs Nifty]]-AVERAGE(Table2[1Y Return vs Nifty]))/_xlfn.STDEV.P(Table2[1Y Return vs Nifty])</f>
        <v>-0.68015915622587131</v>
      </c>
      <c r="I604">
        <v>-1.95053354780878</v>
      </c>
      <c r="J604">
        <f>(Table2[[#This Row],[1M Return vs Nifty]]-AVERAGE(Table2[1M Return vs Nifty]))/_xlfn.STDEV.P(Table2[1M Return vs Nifty])</f>
        <v>-0.17808158753514644</v>
      </c>
      <c r="K604">
        <v>-18.086748414405399</v>
      </c>
      <c r="L604">
        <f>(Table2[[#This Row],[6M Return vs Nifty]]-AVERAGE(Table2[6M Return vs Nifty]))/_xlfn.STDEV.P(Table2[6M Return vs Nifty])</f>
        <v>-0.83206516712771972</v>
      </c>
      <c r="M604">
        <v>-5.1324122772696699</v>
      </c>
      <c r="N604">
        <f>(Table2[[#This Row],[1W Return vs Nifty]]-AVERAGE(Table2[1W Return vs Nifty]))/_xlfn.STDEV.P(Table2[1W Return vs Nifty])</f>
        <v>-0.92562876789680437</v>
      </c>
      <c r="O604">
        <v>27747.23</v>
      </c>
      <c r="P604">
        <v>27591.735441973298</v>
      </c>
      <c r="Q604">
        <v>26177.347004578802</v>
      </c>
      <c r="R604">
        <v>40.411531472781903</v>
      </c>
      <c r="S604" s="1">
        <f>(Table2[[#This Row],[Close Price]]-Table2[[#This Row],[20D EMA]])/Table2[[#This Row],[20D EMA]]</f>
        <v>-1.5763014902748888E-2</v>
      </c>
      <c r="T604" s="1">
        <f>(Table2[[#This Row],[Close Price]]-Table2[[#This Row],[50D EMA]])/Table2[[#This Row],[50D EMA]]</f>
        <v>-1.0216299825218241E-2</v>
      </c>
      <c r="U604" s="1">
        <f>(Table2[[#This Row],[Close Price]]-Table2[[#This Row],[200D EMA]])/Table2[[#This Row],[200D EMA]]</f>
        <v>4.3262710893625142E-2</v>
      </c>
      <c r="V604">
        <v>1.2942483864791099</v>
      </c>
      <c r="W604">
        <v>27000</v>
      </c>
      <c r="X604">
        <v>27444</v>
      </c>
      <c r="Y604">
        <v>26770</v>
      </c>
      <c r="Z604">
        <v>27444.2</v>
      </c>
      <c r="AA604">
        <v>26770</v>
      </c>
      <c r="AB604">
        <v>29501</v>
      </c>
      <c r="AC604" s="1">
        <f>(Table2[[#This Row],[Close Price]]/Table2[[#This Row],[Day Low]])-1</f>
        <v>1.1475925925925834E-2</v>
      </c>
      <c r="AD604" s="1">
        <f>(Table2[[#This Row],[Day High]]/Table2[[#This Row],[Close Price]])-1</f>
        <v>4.9121470824629032E-3</v>
      </c>
      <c r="AE604" s="1">
        <f>(Table2[[#This Row],[Close Price]]/Table2[[#This Row],[Current Week Low]])-1</f>
        <v>2.0166230855435119E-2</v>
      </c>
      <c r="AF604" s="1">
        <f>(Table2[[#This Row],[Current Week High]]/Table2[[#This Row],[Close Price]])-1</f>
        <v>4.9194704474759821E-3</v>
      </c>
      <c r="AG604" s="1">
        <f>(Table2[[#This Row],[Close Price]]/Table2[[#This Row],[Current Month Low]])-1</f>
        <v>2.0166230855435119E-2</v>
      </c>
      <c r="AH604" s="1">
        <f>(Table2[[#This Row],[Current Month High]]/Table2[[#This Row],[Close Price]])-1</f>
        <v>8.0232956241063302E-2</v>
      </c>
      <c r="AI604">
        <v>9.8526165974503801</v>
      </c>
      <c r="AJ604">
        <v>22.639318181818101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-0.1</v>
      </c>
      <c r="AM604" t="s">
        <v>3110</v>
      </c>
      <c r="AN604">
        <v>-4.46</v>
      </c>
      <c r="AO604" t="s">
        <v>3110</v>
      </c>
      <c r="AP604">
        <v>1.0789317038747999E-2</v>
      </c>
      <c r="AQ604">
        <f>(Table2[[#This Row],[Sharpe Ratio]]-AVERAGE(Table2[Sharpe Ratio]))/_xlfn.STDEV.P(Table2[Sharpe Ratio])</f>
        <v>-0.59657084015635242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-3.2125055189418945</v>
      </c>
      <c r="AS604">
        <f>_xlfn.RANK.AVG(Table2[[#This Row],[1Y Return vs Nifty Z-Score]],Table2[1Y Return vs Nifty Z-Score])</f>
        <v>570</v>
      </c>
      <c r="AT604">
        <f>_xlfn.RANK.AVG(Table2[[#This Row],[6M Return vs Nifty Z-Score]],Table2[6M Return vs Nifty Z-Score])</f>
        <v>600</v>
      </c>
      <c r="AU604">
        <f>_xlfn.RANK.AVG(Table2[[#This Row],[Sharpe Ratio Z-Score]],Table2[Sharpe Ratio Z-Score])</f>
        <v>494</v>
      </c>
      <c r="AV604">
        <f>(Table2[[#This Row],[Rank 1Y]]+Table2[[#This Row],[Rank 6M]]+Table2[[#This Row],[Rank Sharpe]])/3</f>
        <v>554.66666666666663</v>
      </c>
    </row>
    <row r="605" spans="1:48" x14ac:dyDescent="0.3">
      <c r="A605" t="s">
        <v>412</v>
      </c>
      <c r="B605" t="s">
        <v>413</v>
      </c>
      <c r="C605" t="s">
        <v>3067</v>
      </c>
      <c r="D605" t="s">
        <v>181</v>
      </c>
      <c r="E605">
        <v>55182.277377919898</v>
      </c>
      <c r="F605">
        <v>16999.7</v>
      </c>
      <c r="G605">
        <v>-14.8893740235472</v>
      </c>
      <c r="H605">
        <f>(Table2[[#This Row],[1Y Return vs Nifty]]-AVERAGE(Table2[1Y Return vs Nifty]))/_xlfn.STDEV.P(Table2[1Y Return vs Nifty])</f>
        <v>-0.73621034715939648</v>
      </c>
      <c r="I605">
        <v>1.21122058012302</v>
      </c>
      <c r="J605">
        <f>(Table2[[#This Row],[1M Return vs Nifty]]-AVERAGE(Table2[1M Return vs Nifty]))/_xlfn.STDEV.P(Table2[1M Return vs Nifty])</f>
        <v>0.12091803190948087</v>
      </c>
      <c r="K605">
        <v>-8.9487418352060608</v>
      </c>
      <c r="L605">
        <f>(Table2[[#This Row],[6M Return vs Nifty]]-AVERAGE(Table2[6M Return vs Nifty]))/_xlfn.STDEV.P(Table2[6M Return vs Nifty])</f>
        <v>-0.52633191954998726</v>
      </c>
      <c r="M605">
        <v>-0.19887440261197001</v>
      </c>
      <c r="N605">
        <f>(Table2[[#This Row],[1W Return vs Nifty]]-AVERAGE(Table2[1W Return vs Nifty]))/_xlfn.STDEV.P(Table2[1W Return vs Nifty])</f>
        <v>9.3681345982807741E-3</v>
      </c>
      <c r="O605">
        <v>16959.64</v>
      </c>
      <c r="P605">
        <v>16738.576748371699</v>
      </c>
      <c r="Q605">
        <v>16423.696328906099</v>
      </c>
      <c r="R605">
        <v>50.195974436685098</v>
      </c>
      <c r="S605" s="1">
        <f>(Table2[[#This Row],[Close Price]]-Table2[[#This Row],[20D EMA]])/Table2[[#This Row],[20D EMA]]</f>
        <v>2.3620784403443301E-3</v>
      </c>
      <c r="T605" s="1">
        <f>(Table2[[#This Row],[Close Price]]-Table2[[#This Row],[50D EMA]])/Table2[[#This Row],[50D EMA]]</f>
        <v>1.5600086886341952E-2</v>
      </c>
      <c r="U605" s="1">
        <f>(Table2[[#This Row],[Close Price]]-Table2[[#This Row],[200D EMA]])/Table2[[#This Row],[200D EMA]]</f>
        <v>3.5071500322380038E-2</v>
      </c>
      <c r="V605">
        <v>0.86240245991549702</v>
      </c>
      <c r="W605">
        <v>16711</v>
      </c>
      <c r="X605">
        <v>17020</v>
      </c>
      <c r="Y605">
        <v>16950.05</v>
      </c>
      <c r="Z605">
        <v>17498</v>
      </c>
      <c r="AA605">
        <v>16405.099999999999</v>
      </c>
      <c r="AB605">
        <v>17498</v>
      </c>
      <c r="AC605" s="1">
        <f>(Table2[[#This Row],[Close Price]]/Table2[[#This Row],[Day Low]])-1</f>
        <v>1.7276045718389144E-2</v>
      </c>
      <c r="AD605" s="1">
        <f>(Table2[[#This Row],[Day High]]/Table2[[#This Row],[Close Price]])-1</f>
        <v>1.1941387200951059E-3</v>
      </c>
      <c r="AE605" s="1">
        <f>(Table2[[#This Row],[Close Price]]/Table2[[#This Row],[Current Week Low]])-1</f>
        <v>2.9291948991301275E-3</v>
      </c>
      <c r="AF605" s="1">
        <f>(Table2[[#This Row],[Current Week High]]/Table2[[#This Row],[Close Price]])-1</f>
        <v>2.9312281981446642E-2</v>
      </c>
      <c r="AG605" s="1">
        <f>(Table2[[#This Row],[Close Price]]/Table2[[#This Row],[Current Month Low]])-1</f>
        <v>3.6244826304015376E-2</v>
      </c>
      <c r="AH605" s="1">
        <f>(Table2[[#This Row],[Current Month High]]/Table2[[#This Row],[Close Price]])-1</f>
        <v>2.9312281981446642E-2</v>
      </c>
      <c r="AI605">
        <v>12.770282540817</v>
      </c>
      <c r="AJ605">
        <v>12.6326659210652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-0.03</v>
      </c>
      <c r="AM605" t="s">
        <v>3110</v>
      </c>
      <c r="AN605">
        <v>-2.2200000000000002</v>
      </c>
      <c r="AO605" t="s">
        <v>3110</v>
      </c>
      <c r="AP605">
        <v>-1.3855309318276001E-2</v>
      </c>
      <c r="AQ605">
        <f>(Table2[[#This Row],[Sharpe Ratio]]-AVERAGE(Table2[Sharpe Ratio]))/_xlfn.STDEV.P(Table2[Sharpe Ratio])</f>
        <v>-0.87738760817694816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-2.0096437083785701</v>
      </c>
      <c r="AS605">
        <f>_xlfn.RANK.AVG(Table2[[#This Row],[1Y Return vs Nifty Z-Score]],Table2[1Y Return vs Nifty Z-Score])</f>
        <v>595</v>
      </c>
      <c r="AT605">
        <f>_xlfn.RANK.AVG(Table2[[#This Row],[6M Return vs Nifty Z-Score]],Table2[6M Return vs Nifty Z-Score])</f>
        <v>484</v>
      </c>
      <c r="AU605">
        <f>_xlfn.RANK.AVG(Table2[[#This Row],[Sharpe Ratio Z-Score]],Table2[Sharpe Ratio Z-Score])</f>
        <v>597</v>
      </c>
      <c r="AV605">
        <f>(Table2[[#This Row],[Rank 1Y]]+Table2[[#This Row],[Rank 6M]]+Table2[[#This Row],[Rank Sharpe]])/3</f>
        <v>558.66666666666663</v>
      </c>
    </row>
    <row r="606" spans="1:48" x14ac:dyDescent="0.3">
      <c r="A606" t="s">
        <v>1826</v>
      </c>
      <c r="B606" t="s">
        <v>1827</v>
      </c>
      <c r="C606" t="s">
        <v>3069</v>
      </c>
      <c r="D606" t="s">
        <v>54</v>
      </c>
      <c r="E606">
        <v>3894.45418875</v>
      </c>
      <c r="F606">
        <v>315.85000000000002</v>
      </c>
      <c r="G606">
        <v>-14.161112395901201</v>
      </c>
      <c r="H606">
        <f>(Table2[[#This Row],[1Y Return vs Nifty]]-AVERAGE(Table2[1Y Return vs Nifty]))/_xlfn.STDEV.P(Table2[1Y Return vs Nifty])</f>
        <v>-0.72521996289098523</v>
      </c>
      <c r="I606">
        <v>-10.1516420724592</v>
      </c>
      <c r="J606">
        <f>(Table2[[#This Row],[1M Return vs Nifty]]-AVERAGE(Table2[1M Return vs Nifty]))/_xlfn.STDEV.P(Table2[1M Return vs Nifty])</f>
        <v>-0.95364104873163635</v>
      </c>
      <c r="K606">
        <v>0.63488315161350395</v>
      </c>
      <c r="L606">
        <f>(Table2[[#This Row],[6M Return vs Nifty]]-AVERAGE(Table2[6M Return vs Nifty]))/_xlfn.STDEV.P(Table2[6M Return vs Nifty])</f>
        <v>-0.20568947249189215</v>
      </c>
      <c r="M606">
        <v>-0.27997258075193698</v>
      </c>
      <c r="N606">
        <f>(Table2[[#This Row],[1W Return vs Nifty]]-AVERAGE(Table2[1W Return vs Nifty]))/_xlfn.STDEV.P(Table2[1W Return vs Nifty])</f>
        <v>-6.0014738420161931E-3</v>
      </c>
      <c r="O606">
        <v>332.62</v>
      </c>
      <c r="P606">
        <v>329.31978532235098</v>
      </c>
      <c r="Q606">
        <v>308.50212967077903</v>
      </c>
      <c r="R606">
        <v>35.808116468372802</v>
      </c>
      <c r="S606" s="1">
        <f>(Table2[[#This Row],[Close Price]]-Table2[[#This Row],[20D EMA]])/Table2[[#This Row],[20D EMA]]</f>
        <v>-5.0417894293788651E-2</v>
      </c>
      <c r="T606" s="1">
        <f>(Table2[[#This Row],[Close Price]]-Table2[[#This Row],[50D EMA]])/Table2[[#This Row],[50D EMA]]</f>
        <v>-4.0901840468425578E-2</v>
      </c>
      <c r="U606" s="1">
        <f>(Table2[[#This Row],[Close Price]]-Table2[[#This Row],[200D EMA]])/Table2[[#This Row],[200D EMA]]</f>
        <v>2.3817891750252569E-2</v>
      </c>
      <c r="V606">
        <v>0.74494258648997602</v>
      </c>
      <c r="W606">
        <v>311.2</v>
      </c>
      <c r="X606">
        <v>317.45</v>
      </c>
      <c r="Y606">
        <v>311.35000000000002</v>
      </c>
      <c r="Z606">
        <v>328.55</v>
      </c>
      <c r="AA606">
        <v>309.14999999999998</v>
      </c>
      <c r="AB606">
        <v>365</v>
      </c>
      <c r="AC606" s="1">
        <f>(Table2[[#This Row],[Close Price]]/Table2[[#This Row],[Day Low]])-1</f>
        <v>1.4942159383033449E-2</v>
      </c>
      <c r="AD606" s="1">
        <f>(Table2[[#This Row],[Day High]]/Table2[[#This Row],[Close Price]])-1</f>
        <v>5.0656957416495008E-3</v>
      </c>
      <c r="AE606" s="1">
        <f>(Table2[[#This Row],[Close Price]]/Table2[[#This Row],[Current Week Low]])-1</f>
        <v>1.4453187730849582E-2</v>
      </c>
      <c r="AF606" s="1">
        <f>(Table2[[#This Row],[Current Week High]]/Table2[[#This Row],[Close Price]])-1</f>
        <v>4.0208959949342926E-2</v>
      </c>
      <c r="AG606" s="1">
        <f>(Table2[[#This Row],[Close Price]]/Table2[[#This Row],[Current Month Low]])-1</f>
        <v>2.1672327349183451E-2</v>
      </c>
      <c r="AH606" s="1">
        <f>(Table2[[#This Row],[Current Month High]]/Table2[[#This Row],[Close Price]])-1</f>
        <v>0.15561184106379611</v>
      </c>
      <c r="AI606">
        <v>16.256536450322901</v>
      </c>
      <c r="AJ606">
        <v>29.988004798080699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-0.08</v>
      </c>
      <c r="AM606" t="s">
        <v>3110</v>
      </c>
      <c r="AN606">
        <v>-11.55</v>
      </c>
      <c r="AO606" t="s">
        <v>3110</v>
      </c>
      <c r="AP606">
        <v>-9.0854460595535994E-2</v>
      </c>
      <c r="AQ606">
        <f>(Table2[[#This Row],[Sharpe Ratio]]-AVERAGE(Table2[Sharpe Ratio]))/_xlfn.STDEV.P(Table2[Sharpe Ratio])</f>
        <v>-1.7547656007974928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-3.645317558754023</v>
      </c>
      <c r="AS606">
        <f>_xlfn.RANK.AVG(Table2[[#This Row],[1Y Return vs Nifty Z-Score]],Table2[1Y Return vs Nifty Z-Score])</f>
        <v>591</v>
      </c>
      <c r="AT606">
        <f>_xlfn.RANK.AVG(Table2[[#This Row],[6M Return vs Nifty Z-Score]],Table2[6M Return vs Nifty Z-Score])</f>
        <v>376</v>
      </c>
      <c r="AU606">
        <f>_xlfn.RANK.AVG(Table2[[#This Row],[Sharpe Ratio Z-Score]],Table2[Sharpe Ratio Z-Score])</f>
        <v>710</v>
      </c>
      <c r="AV606">
        <f>(Table2[[#This Row],[Rank 1Y]]+Table2[[#This Row],[Rank 6M]]+Table2[[#This Row],[Rank Sharpe]])/3</f>
        <v>559</v>
      </c>
    </row>
    <row r="607" spans="1:48" x14ac:dyDescent="0.3">
      <c r="A607" t="s">
        <v>1772</v>
      </c>
      <c r="B607" t="s">
        <v>1773</v>
      </c>
      <c r="C607" t="s">
        <v>3077</v>
      </c>
      <c r="D607" t="s">
        <v>904</v>
      </c>
      <c r="E607">
        <v>4260.0757022999996</v>
      </c>
      <c r="F607">
        <v>347.4</v>
      </c>
      <c r="G607">
        <v>-20.004552026865898</v>
      </c>
      <c r="H607">
        <f>(Table2[[#This Row],[1Y Return vs Nifty]]-AVERAGE(Table2[1Y Return vs Nifty]))/_xlfn.STDEV.P(Table2[1Y Return vs Nifty])</f>
        <v>-0.81340481920581365</v>
      </c>
      <c r="I607">
        <v>11.4181390950951</v>
      </c>
      <c r="J607">
        <f>(Table2[[#This Row],[1M Return vs Nifty]]-AVERAGE(Table2[1M Return vs Nifty]))/_xlfn.STDEV.P(Table2[1M Return vs Nifty])</f>
        <v>1.0861622059323643</v>
      </c>
      <c r="K607">
        <v>-18.4875578845235</v>
      </c>
      <c r="L607">
        <f>(Table2[[#This Row],[6M Return vs Nifty]]-AVERAGE(Table2[6M Return vs Nifty]))/_xlfn.STDEV.P(Table2[6M Return vs Nifty])</f>
        <v>-0.84547517946433304</v>
      </c>
      <c r="M607">
        <v>0.41594379893952599</v>
      </c>
      <c r="N607">
        <f>(Table2[[#This Row],[1W Return vs Nifty]]-AVERAGE(Table2[1W Return vs Nifty]))/_xlfn.STDEV.P(Table2[1W Return vs Nifty])</f>
        <v>0.12588758345082096</v>
      </c>
      <c r="O607">
        <v>345.46</v>
      </c>
      <c r="P607">
        <v>331.95019820173798</v>
      </c>
      <c r="Q607">
        <v>336.85254571598898</v>
      </c>
      <c r="R607">
        <v>47.4774205503495</v>
      </c>
      <c r="S607" s="1">
        <f>(Table2[[#This Row],[Close Price]]-Table2[[#This Row],[20D EMA]])/Table2[[#This Row],[20D EMA]]</f>
        <v>5.6157008047241297E-3</v>
      </c>
      <c r="T607" s="1">
        <f>(Table2[[#This Row],[Close Price]]-Table2[[#This Row],[50D EMA]])/Table2[[#This Row],[50D EMA]]</f>
        <v>4.6542529216604372E-2</v>
      </c>
      <c r="U607" s="1">
        <f>(Table2[[#This Row],[Close Price]]-Table2[[#This Row],[200D EMA]])/Table2[[#This Row],[200D EMA]]</f>
        <v>3.1311784393946329E-2</v>
      </c>
      <c r="V607">
        <v>2.2505119463555299</v>
      </c>
      <c r="W607">
        <v>340.35</v>
      </c>
      <c r="X607">
        <v>349.9</v>
      </c>
      <c r="Y607">
        <v>346.05</v>
      </c>
      <c r="Z607">
        <v>364.95</v>
      </c>
      <c r="AA607">
        <v>337.55</v>
      </c>
      <c r="AB607">
        <v>379</v>
      </c>
      <c r="AC607" s="1">
        <f>(Table2[[#This Row],[Close Price]]/Table2[[#This Row],[Day Low]])-1</f>
        <v>2.0713970912296098E-2</v>
      </c>
      <c r="AD607" s="1">
        <f>(Table2[[#This Row],[Day High]]/Table2[[#This Row],[Close Price]])-1</f>
        <v>7.1963154864709278E-3</v>
      </c>
      <c r="AE607" s="1">
        <f>(Table2[[#This Row],[Close Price]]/Table2[[#This Row],[Current Week Low]])-1</f>
        <v>3.9011703511051543E-3</v>
      </c>
      <c r="AF607" s="1">
        <f>(Table2[[#This Row],[Current Week High]]/Table2[[#This Row],[Close Price]])-1</f>
        <v>5.0518134715025864E-2</v>
      </c>
      <c r="AG607" s="1">
        <f>(Table2[[#This Row],[Close Price]]/Table2[[#This Row],[Current Month Low]])-1</f>
        <v>2.9180862094504434E-2</v>
      </c>
      <c r="AH607" s="1">
        <f>(Table2[[#This Row],[Current Month High]]/Table2[[#This Row],[Close Price]])-1</f>
        <v>9.0961427748992518E-2</v>
      </c>
      <c r="AI607">
        <v>27.504605356383699</v>
      </c>
      <c r="AJ607">
        <v>31.6850158611681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0.11</v>
      </c>
      <c r="AM607" t="s">
        <v>3111</v>
      </c>
      <c r="AN607">
        <v>8.6</v>
      </c>
      <c r="AO607" t="s">
        <v>3111</v>
      </c>
      <c r="AP607">
        <v>2.1482519596396001E-2</v>
      </c>
      <c r="AQ607">
        <f>(Table2[[#This Row],[Sharpe Ratio]]-AVERAGE(Table2[Sharpe Ratio]))/_xlfn.STDEV.P(Table2[Sharpe Ratio])</f>
        <v>-0.47472559330510766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615</v>
      </c>
      <c r="AT607">
        <f>_xlfn.RANK.AVG(Table2[[#This Row],[6M Return vs Nifty Z-Score]],Table2[6M Return vs Nifty Z-Score])</f>
        <v>604</v>
      </c>
      <c r="AU607">
        <f>_xlfn.RANK.AVG(Table2[[#This Row],[Sharpe Ratio Z-Score]],Table2[Sharpe Ratio Z-Score])</f>
        <v>462</v>
      </c>
      <c r="AV607">
        <f>(Table2[[#This Row],[Rank 1Y]]+Table2[[#This Row],[Rank 6M]]+Table2[[#This Row],[Rank Sharpe]])/3</f>
        <v>560.33333333333337</v>
      </c>
    </row>
    <row r="608" spans="1:48" x14ac:dyDescent="0.3">
      <c r="A608" t="s">
        <v>1180</v>
      </c>
      <c r="B608" t="s">
        <v>1181</v>
      </c>
      <c r="C608" t="s">
        <v>3079</v>
      </c>
      <c r="D608" t="s">
        <v>539</v>
      </c>
      <c r="E608">
        <v>9931.0533089599994</v>
      </c>
      <c r="F608">
        <v>2801.05</v>
      </c>
      <c r="G608">
        <v>-9.9886403348747503</v>
      </c>
      <c r="H608">
        <f>(Table2[[#This Row],[1Y Return vs Nifty]]-AVERAGE(Table2[1Y Return vs Nifty]))/_xlfn.STDEV.P(Table2[1Y Return vs Nifty])</f>
        <v>-0.66225210963731718</v>
      </c>
      <c r="I608">
        <v>-1.5423885086507201</v>
      </c>
      <c r="J608">
        <f>(Table2[[#This Row],[1M Return vs Nifty]]-AVERAGE(Table2[1M Return vs Nifty]))/_xlfn.STDEV.P(Table2[1M Return vs Nifty])</f>
        <v>-0.13948427526839555</v>
      </c>
      <c r="K608">
        <v>-4.9384862217126804</v>
      </c>
      <c r="L608">
        <f>(Table2[[#This Row],[6M Return vs Nifty]]-AVERAGE(Table2[6M Return vs Nifty]))/_xlfn.STDEV.P(Table2[6M Return vs Nifty])</f>
        <v>-0.3921594978403074</v>
      </c>
      <c r="M608">
        <v>1.4412064519479999</v>
      </c>
      <c r="N608">
        <f>(Table2[[#This Row],[1W Return vs Nifty]]-AVERAGE(Table2[1W Return vs Nifty]))/_xlfn.STDEV.P(Table2[1W Return vs Nifty])</f>
        <v>0.32019386611482653</v>
      </c>
      <c r="O608">
        <v>2869.92</v>
      </c>
      <c r="P608">
        <v>2800.67766206531</v>
      </c>
      <c r="Q608">
        <v>2677.8416559475299</v>
      </c>
      <c r="R608">
        <v>41.501472883530397</v>
      </c>
      <c r="S608" s="1">
        <f>(Table2[[#This Row],[Close Price]]-Table2[[#This Row],[20D EMA]])/Table2[[#This Row],[20D EMA]]</f>
        <v>-2.3997184590511197E-2</v>
      </c>
      <c r="T608" s="1">
        <f>(Table2[[#This Row],[Close Price]]-Table2[[#This Row],[50D EMA]])/Table2[[#This Row],[50D EMA]]</f>
        <v>1.3294565802179749E-4</v>
      </c>
      <c r="U608" s="1">
        <f>(Table2[[#This Row],[Close Price]]-Table2[[#This Row],[200D EMA]])/Table2[[#This Row],[200D EMA]]</f>
        <v>4.6010317219026937E-2</v>
      </c>
      <c r="V608">
        <v>0.81073691446845597</v>
      </c>
      <c r="W608">
        <v>2745</v>
      </c>
      <c r="X608">
        <v>2815.8</v>
      </c>
      <c r="Y608">
        <v>2792.2</v>
      </c>
      <c r="Z608">
        <v>2990.7</v>
      </c>
      <c r="AA608">
        <v>2769.3</v>
      </c>
      <c r="AB608">
        <v>3040</v>
      </c>
      <c r="AC608" s="1">
        <f>(Table2[[#This Row],[Close Price]]/Table2[[#This Row],[Day Low]])-1</f>
        <v>2.0418943533697664E-2</v>
      </c>
      <c r="AD608" s="1">
        <f>(Table2[[#This Row],[Day High]]/Table2[[#This Row],[Close Price]])-1</f>
        <v>5.2658824369433699E-3</v>
      </c>
      <c r="AE608" s="1">
        <f>(Table2[[#This Row],[Close Price]]/Table2[[#This Row],[Current Week Low]])-1</f>
        <v>3.1695437289593897E-3</v>
      </c>
      <c r="AF608" s="1">
        <f>(Table2[[#This Row],[Current Week High]]/Table2[[#This Row],[Close Price]])-1</f>
        <v>6.7706752824833405E-2</v>
      </c>
      <c r="AG608" s="1">
        <f>(Table2[[#This Row],[Close Price]]/Table2[[#This Row],[Current Month Low]])-1</f>
        <v>1.1464991152998927E-2</v>
      </c>
      <c r="AH608" s="1">
        <f>(Table2[[#This Row],[Current Month High]]/Table2[[#This Row],[Close Price]])-1</f>
        <v>8.530729547848126E-2</v>
      </c>
      <c r="AI608">
        <v>10.529035814570401</v>
      </c>
      <c r="AJ608">
        <v>29.170004450378201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0.01</v>
      </c>
      <c r="AM608" t="s">
        <v>3111</v>
      </c>
      <c r="AN608">
        <v>-2.1</v>
      </c>
      <c r="AO608" t="s">
        <v>3110</v>
      </c>
      <c r="AP608">
        <v>-6.7924946262150995E-2</v>
      </c>
      <c r="AQ608">
        <f>(Table2[[#This Row],[Sharpe Ratio]]-AVERAGE(Table2[Sharpe Ratio]))/_xlfn.STDEV.P(Table2[Sharpe Ratio])</f>
        <v>-1.4934919253884147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-2.3671939420196084</v>
      </c>
      <c r="AS608">
        <f>_xlfn.RANK.AVG(Table2[[#This Row],[1Y Return vs Nifty Z-Score]],Table2[1Y Return vs Nifty Z-Score])</f>
        <v>561</v>
      </c>
      <c r="AT608">
        <f>_xlfn.RANK.AVG(Table2[[#This Row],[6M Return vs Nifty Z-Score]],Table2[6M Return vs Nifty Z-Score])</f>
        <v>438</v>
      </c>
      <c r="AU608">
        <f>_xlfn.RANK.AVG(Table2[[#This Row],[Sharpe Ratio Z-Score]],Table2[Sharpe Ratio Z-Score])</f>
        <v>682</v>
      </c>
      <c r="AV608">
        <f>(Table2[[#This Row],[Rank 1Y]]+Table2[[#This Row],[Rank 6M]]+Table2[[#This Row],[Rank Sharpe]])/3</f>
        <v>560.33333333333337</v>
      </c>
    </row>
    <row r="609" spans="1:48" x14ac:dyDescent="0.3">
      <c r="A609" t="s">
        <v>832</v>
      </c>
      <c r="B609" t="s">
        <v>833</v>
      </c>
      <c r="C609" t="s">
        <v>3064</v>
      </c>
      <c r="D609" t="s">
        <v>295</v>
      </c>
      <c r="E609">
        <v>18358.919425279899</v>
      </c>
      <c r="F609">
        <v>1669.15</v>
      </c>
      <c r="G609">
        <v>-18.136631905609502</v>
      </c>
      <c r="H609">
        <f>(Table2[[#This Row],[1Y Return vs Nifty]]-AVERAGE(Table2[1Y Return vs Nifty]))/_xlfn.STDEV.P(Table2[1Y Return vs Nifty])</f>
        <v>-0.78521555433727619</v>
      </c>
      <c r="I609">
        <v>-11.4758456599273</v>
      </c>
      <c r="J609">
        <f>(Table2[[#This Row],[1M Return vs Nifty]]-AVERAGE(Table2[1M Return vs Nifty]))/_xlfn.STDEV.P(Table2[1M Return vs Nifty])</f>
        <v>-1.0788678540743928</v>
      </c>
      <c r="K609">
        <v>-34.350905257327497</v>
      </c>
      <c r="L609">
        <f>(Table2[[#This Row],[6M Return vs Nifty]]-AVERAGE(Table2[6M Return vs Nifty]))/_xlfn.STDEV.P(Table2[6M Return vs Nifty])</f>
        <v>-1.3762203335311847</v>
      </c>
      <c r="M609">
        <v>-3.4426512677590599</v>
      </c>
      <c r="N609">
        <f>(Table2[[#This Row],[1W Return vs Nifty]]-AVERAGE(Table2[1W Return vs Nifty]))/_xlfn.STDEV.P(Table2[1W Return vs Nifty])</f>
        <v>-0.60538772587196588</v>
      </c>
      <c r="O609">
        <v>1746.29</v>
      </c>
      <c r="P609">
        <v>1800.43419504705</v>
      </c>
      <c r="Q609">
        <v>1822.0595589219199</v>
      </c>
      <c r="R609">
        <v>24.232815720534301</v>
      </c>
      <c r="S609" s="1">
        <f>(Table2[[#This Row],[Close Price]]-Table2[[#This Row],[20D EMA]])/Table2[[#This Row],[20D EMA]]</f>
        <v>-4.4173648134044105E-2</v>
      </c>
      <c r="T609" s="1">
        <f>(Table2[[#This Row],[Close Price]]-Table2[[#This Row],[50D EMA]])/Table2[[#This Row],[50D EMA]]</f>
        <v>-7.2918074655663342E-2</v>
      </c>
      <c r="U609" s="1">
        <f>(Table2[[#This Row],[Close Price]]-Table2[[#This Row],[200D EMA]])/Table2[[#This Row],[200D EMA]]</f>
        <v>-8.392127368898615E-2</v>
      </c>
      <c r="V609">
        <v>0.99772005094693905</v>
      </c>
      <c r="W609">
        <v>1674</v>
      </c>
      <c r="X609">
        <v>1751.15</v>
      </c>
      <c r="Y609">
        <v>1651.5</v>
      </c>
      <c r="Z609">
        <v>1689.7</v>
      </c>
      <c r="AA609">
        <v>1651.5</v>
      </c>
      <c r="AB609">
        <v>1782</v>
      </c>
      <c r="AC609" s="1">
        <f>(Table2[[#This Row],[Close Price]]/Table2[[#This Row],[Day Low]])-1</f>
        <v>-2.897252090800384E-3</v>
      </c>
      <c r="AD609" s="1">
        <f>(Table2[[#This Row],[Day High]]/Table2[[#This Row],[Close Price]])-1</f>
        <v>4.9126801066410986E-2</v>
      </c>
      <c r="AE609" s="1">
        <f>(Table2[[#This Row],[Close Price]]/Table2[[#This Row],[Current Week Low]])-1</f>
        <v>1.0687254011504832E-2</v>
      </c>
      <c r="AF609" s="1">
        <f>(Table2[[#This Row],[Current Week High]]/Table2[[#This Row],[Close Price]])-1</f>
        <v>1.2311655633106655E-2</v>
      </c>
      <c r="AG609" s="1">
        <f>(Table2[[#This Row],[Close Price]]/Table2[[#This Row],[Current Month Low]])-1</f>
        <v>1.0687254011504832E-2</v>
      </c>
      <c r="AH609" s="1">
        <f>(Table2[[#This Row],[Current Month High]]/Table2[[#This Row],[Close Price]])-1</f>
        <v>6.760926219932295E-2</v>
      </c>
      <c r="AI609">
        <v>47.680249842347003</v>
      </c>
      <c r="AJ609">
        <v>10.634551495016501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-0.18</v>
      </c>
      <c r="AM609" t="s">
        <v>3110</v>
      </c>
      <c r="AN609">
        <v>-6.75</v>
      </c>
      <c r="AO609" t="s">
        <v>3110</v>
      </c>
      <c r="AP609">
        <v>5.6741915717404001E-2</v>
      </c>
      <c r="AQ609">
        <f>(Table2[[#This Row],[Sharpe Ratio]]-AVERAGE(Table2[Sharpe Ratio]))/_xlfn.STDEV.P(Table2[Sharpe Ratio])</f>
        <v>-7.2957292271913943E-2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610</v>
      </c>
      <c r="AT609">
        <f>_xlfn.RANK.AVG(Table2[[#This Row],[6M Return vs Nifty Z-Score]],Table2[6M Return vs Nifty Z-Score])</f>
        <v>708</v>
      </c>
      <c r="AU609">
        <f>_xlfn.RANK.AVG(Table2[[#This Row],[Sharpe Ratio Z-Score]],Table2[Sharpe Ratio Z-Score])</f>
        <v>366</v>
      </c>
      <c r="AV609">
        <f>(Table2[[#This Row],[Rank 1Y]]+Table2[[#This Row],[Rank 6M]]+Table2[[#This Row],[Rank Sharpe]])/3</f>
        <v>561.33333333333337</v>
      </c>
    </row>
    <row r="610" spans="1:48" x14ac:dyDescent="0.3">
      <c r="A610" t="s">
        <v>22</v>
      </c>
      <c r="B610" t="s">
        <v>23</v>
      </c>
      <c r="C610" t="s">
        <v>3065</v>
      </c>
      <c r="D610" t="s">
        <v>24</v>
      </c>
      <c r="E610">
        <v>1221234.60345888</v>
      </c>
      <c r="F610">
        <v>1603.2</v>
      </c>
      <c r="G610">
        <v>-22.262998623269201</v>
      </c>
      <c r="H610">
        <f>(Table2[[#This Row],[1Y Return vs Nifty]]-AVERAGE(Table2[1Y Return vs Nifty]))/_xlfn.STDEV.P(Table2[1Y Return vs Nifty])</f>
        <v>-0.84748761994926192</v>
      </c>
      <c r="I610">
        <v>2.7209630210297302</v>
      </c>
      <c r="J610">
        <f>(Table2[[#This Row],[1M Return vs Nifty]]-AVERAGE(Table2[1M Return vs Nifty]))/_xlfn.STDEV.P(Table2[1M Return vs Nifty])</f>
        <v>0.26369080835740527</v>
      </c>
      <c r="K610">
        <v>2.3361605323012902</v>
      </c>
      <c r="L610">
        <f>(Table2[[#This Row],[6M Return vs Nifty]]-AVERAGE(Table2[6M Return vs Nifty]))/_xlfn.STDEV.P(Table2[6M Return vs Nifty])</f>
        <v>-0.14876928381395965</v>
      </c>
      <c r="M610">
        <v>0.71655762286229396</v>
      </c>
      <c r="N610">
        <f>(Table2[[#This Row],[1W Return vs Nifty]]-AVERAGE(Table2[1W Return vs Nifty]))/_xlfn.STDEV.P(Table2[1W Return vs Nifty])</f>
        <v>0.1828594769187499</v>
      </c>
      <c r="O610">
        <v>1629.43</v>
      </c>
      <c r="P610">
        <v>1613.7043248898201</v>
      </c>
      <c r="Q610">
        <v>1564.5174058794601</v>
      </c>
      <c r="R610">
        <v>40.521734901721203</v>
      </c>
      <c r="S610" s="1">
        <f>(Table2[[#This Row],[Close Price]]-Table2[[#This Row],[20D EMA]])/Table2[[#This Row],[20D EMA]]</f>
        <v>-1.6097653780769973E-2</v>
      </c>
      <c r="T610" s="1">
        <f>(Table2[[#This Row],[Close Price]]-Table2[[#This Row],[50D EMA]])/Table2[[#This Row],[50D EMA]]</f>
        <v>-6.5094483095825282E-3</v>
      </c>
      <c r="U610" s="1">
        <f>(Table2[[#This Row],[Close Price]]-Table2[[#This Row],[200D EMA]])/Table2[[#This Row],[200D EMA]]</f>
        <v>2.4724936887995437E-2</v>
      </c>
      <c r="V610">
        <v>0.93387052801228598</v>
      </c>
      <c r="W610">
        <v>1603.2</v>
      </c>
      <c r="X610">
        <v>1613.7</v>
      </c>
      <c r="Y610">
        <v>1601.15</v>
      </c>
      <c r="Z610">
        <v>1675.95</v>
      </c>
      <c r="AA610">
        <v>1593.3</v>
      </c>
      <c r="AB610">
        <v>1675.95</v>
      </c>
      <c r="AC610" s="1">
        <f>(Table2[[#This Row],[Close Price]]/Table2[[#This Row],[Day Low]])-1</f>
        <v>0</v>
      </c>
      <c r="AD610" s="1">
        <f>(Table2[[#This Row],[Day High]]/Table2[[#This Row],[Close Price]])-1</f>
        <v>6.5494011976048316E-3</v>
      </c>
      <c r="AE610" s="1">
        <f>(Table2[[#This Row],[Close Price]]/Table2[[#This Row],[Current Week Low]])-1</f>
        <v>1.280329762982868E-3</v>
      </c>
      <c r="AF610" s="1">
        <f>(Table2[[#This Row],[Current Week High]]/Table2[[#This Row],[Close Price]])-1</f>
        <v>4.5377994011976064E-2</v>
      </c>
      <c r="AG610" s="1">
        <f>(Table2[[#This Row],[Close Price]]/Table2[[#This Row],[Current Month Low]])-1</f>
        <v>6.2135191112784316E-3</v>
      </c>
      <c r="AH610" s="1">
        <f>(Table2[[#This Row],[Current Month High]]/Table2[[#This Row],[Close Price]])-1</f>
        <v>4.5377994011976064E-2</v>
      </c>
      <c r="AI610">
        <v>8.0657791699295203</v>
      </c>
      <c r="AJ610">
        <v>21.7483773972351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0.04</v>
      </c>
      <c r="AM610" t="s">
        <v>3111</v>
      </c>
      <c r="AN610">
        <v>-0.92</v>
      </c>
      <c r="AO610" t="s">
        <v>3110</v>
      </c>
      <c r="AP610">
        <v>-8.7564343520590004E-2</v>
      </c>
      <c r="AQ610">
        <f>(Table2[[#This Row],[Sharpe Ratio]]-AVERAGE(Table2[Sharpe Ratio]))/_xlfn.STDEV.P(Table2[Sharpe Ratio])</f>
        <v>-1.7172758847835035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-2.2669825032705697</v>
      </c>
      <c r="AS610">
        <f>_xlfn.RANK.AVG(Table2[[#This Row],[1Y Return vs Nifty Z-Score]],Table2[1Y Return vs Nifty Z-Score])</f>
        <v>625</v>
      </c>
      <c r="AT610">
        <f>_xlfn.RANK.AVG(Table2[[#This Row],[6M Return vs Nifty Z-Score]],Table2[6M Return vs Nifty Z-Score])</f>
        <v>357</v>
      </c>
      <c r="AU610">
        <f>_xlfn.RANK.AVG(Table2[[#This Row],[Sharpe Ratio Z-Score]],Table2[Sharpe Ratio Z-Score])</f>
        <v>705</v>
      </c>
      <c r="AV610">
        <f>(Table2[[#This Row],[Rank 1Y]]+Table2[[#This Row],[Rank 6M]]+Table2[[#This Row],[Rank Sharpe]])/3</f>
        <v>562.33333333333337</v>
      </c>
    </row>
    <row r="611" spans="1:48" x14ac:dyDescent="0.3">
      <c r="A611" t="s">
        <v>245</v>
      </c>
      <c r="B611" t="s">
        <v>246</v>
      </c>
      <c r="C611" t="s">
        <v>3067</v>
      </c>
      <c r="D611" t="s">
        <v>181</v>
      </c>
      <c r="E611">
        <v>107375.485017885</v>
      </c>
      <c r="F611">
        <v>605.85</v>
      </c>
      <c r="G611">
        <v>-15.4915745108037</v>
      </c>
      <c r="H611">
        <f>(Table2[[#This Row],[1Y Return vs Nifty]]-AVERAGE(Table2[1Y Return vs Nifty]))/_xlfn.STDEV.P(Table2[1Y Return vs Nifty])</f>
        <v>-0.74529831020774018</v>
      </c>
      <c r="I611">
        <v>-1.4811886833535</v>
      </c>
      <c r="J611">
        <f>(Table2[[#This Row],[1M Return vs Nifty]]-AVERAGE(Table2[1M Return vs Nifty]))/_xlfn.STDEV.P(Table2[1M Return vs Nifty])</f>
        <v>-0.13369675235119885</v>
      </c>
      <c r="K611">
        <v>-0.17914296742778099</v>
      </c>
      <c r="L611">
        <f>(Table2[[#This Row],[6M Return vs Nifty]]-AVERAGE(Table2[6M Return vs Nifty]))/_xlfn.STDEV.P(Table2[6M Return vs Nifty])</f>
        <v>-0.23292460816733573</v>
      </c>
      <c r="M611">
        <v>-3.84046096067472</v>
      </c>
      <c r="N611">
        <f>(Table2[[#This Row],[1W Return vs Nifty]]-AVERAGE(Table2[1W Return vs Nifty]))/_xlfn.STDEV.P(Table2[1W Return vs Nifty])</f>
        <v>-0.68078003867233539</v>
      </c>
      <c r="O611">
        <v>627.71</v>
      </c>
      <c r="P611">
        <v>612.97436562236896</v>
      </c>
      <c r="Q611">
        <v>570.45846877945496</v>
      </c>
      <c r="R611">
        <v>29.308464601015899</v>
      </c>
      <c r="S611" s="1">
        <f>(Table2[[#This Row],[Close Price]]-Table2[[#This Row],[20D EMA]])/Table2[[#This Row],[20D EMA]]</f>
        <v>-3.4824998805180758E-2</v>
      </c>
      <c r="T611" s="1">
        <f>(Table2[[#This Row],[Close Price]]-Table2[[#This Row],[50D EMA]])/Table2[[#This Row],[50D EMA]]</f>
        <v>-1.1622615923155916E-2</v>
      </c>
      <c r="U611" s="1">
        <f>(Table2[[#This Row],[Close Price]]-Table2[[#This Row],[200D EMA]])/Table2[[#This Row],[200D EMA]]</f>
        <v>6.204050453711081E-2</v>
      </c>
      <c r="V611">
        <v>0.80126906636490602</v>
      </c>
      <c r="W611">
        <v>598.6</v>
      </c>
      <c r="X611">
        <v>609.9</v>
      </c>
      <c r="Y611">
        <v>602.70000000000005</v>
      </c>
      <c r="Z611">
        <v>627.25</v>
      </c>
      <c r="AA611">
        <v>602.70000000000005</v>
      </c>
      <c r="AB611">
        <v>655.85</v>
      </c>
      <c r="AC611" s="1">
        <f>(Table2[[#This Row],[Close Price]]/Table2[[#This Row],[Day Low]])-1</f>
        <v>1.2111593718676872E-2</v>
      </c>
      <c r="AD611" s="1">
        <f>(Table2[[#This Row],[Day High]]/Table2[[#This Row],[Close Price]])-1</f>
        <v>6.6848229759841615E-3</v>
      </c>
      <c r="AE611" s="1">
        <f>(Table2[[#This Row],[Close Price]]/Table2[[#This Row],[Current Week Low]])-1</f>
        <v>5.2264808362370019E-3</v>
      </c>
      <c r="AF611" s="1">
        <f>(Table2[[#This Row],[Current Week High]]/Table2[[#This Row],[Close Price]])-1</f>
        <v>3.5322274490385386E-2</v>
      </c>
      <c r="AG611" s="1">
        <f>(Table2[[#This Row],[Close Price]]/Table2[[#This Row],[Current Month Low]])-1</f>
        <v>5.2264808362370019E-3</v>
      </c>
      <c r="AH611" s="1">
        <f>(Table2[[#This Row],[Current Month High]]/Table2[[#This Row],[Close Price]])-1</f>
        <v>8.2528678715853676E-2</v>
      </c>
      <c r="AI611">
        <v>6.7703715644394196</v>
      </c>
      <c r="AJ611">
        <v>26.809076042518399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-0.02</v>
      </c>
      <c r="AM611" t="s">
        <v>3110</v>
      </c>
      <c r="AN611">
        <v>-4.21</v>
      </c>
      <c r="AO611" t="s">
        <v>3110</v>
      </c>
      <c r="AP611">
        <v>-8.8072215040203003E-2</v>
      </c>
      <c r="AQ611">
        <f>(Table2[[#This Row],[Sharpe Ratio]]-AVERAGE(Table2[Sharpe Ratio]))/_xlfn.STDEV.P(Table2[Sharpe Ratio])</f>
        <v>-1.7230629004453084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-3.5157626098439185</v>
      </c>
      <c r="AS611">
        <f>_xlfn.RANK.AVG(Table2[[#This Row],[1Y Return vs Nifty Z-Score]],Table2[1Y Return vs Nifty Z-Score])</f>
        <v>599</v>
      </c>
      <c r="AT611">
        <f>_xlfn.RANK.AVG(Table2[[#This Row],[6M Return vs Nifty Z-Score]],Table2[6M Return vs Nifty Z-Score])</f>
        <v>385</v>
      </c>
      <c r="AU611">
        <f>_xlfn.RANK.AVG(Table2[[#This Row],[Sharpe Ratio Z-Score]],Table2[Sharpe Ratio Z-Score])</f>
        <v>706</v>
      </c>
      <c r="AV611">
        <f>(Table2[[#This Row],[Rank 1Y]]+Table2[[#This Row],[Rank 6M]]+Table2[[#This Row],[Rank Sharpe]])/3</f>
        <v>563.33333333333337</v>
      </c>
    </row>
    <row r="612" spans="1:48" x14ac:dyDescent="0.3">
      <c r="A612" t="s">
        <v>1334</v>
      </c>
      <c r="B612" t="s">
        <v>1335</v>
      </c>
      <c r="C612" t="s">
        <v>3075</v>
      </c>
      <c r="D612" t="s">
        <v>396</v>
      </c>
      <c r="E612">
        <v>8191.4141460000001</v>
      </c>
      <c r="F612">
        <v>186</v>
      </c>
      <c r="G612">
        <v>-30.7749033741439</v>
      </c>
      <c r="H612">
        <f>(Table2[[#This Row],[1Y Return vs Nifty]]-AVERAGE(Table2[1Y Return vs Nifty]))/_xlfn.STDEV.P(Table2[1Y Return vs Nifty])</f>
        <v>-0.97594297241732009</v>
      </c>
      <c r="I612">
        <v>1.91232288695445</v>
      </c>
      <c r="J612">
        <f>(Table2[[#This Row],[1M Return vs Nifty]]-AVERAGE(Table2[1M Return vs Nifty]))/_xlfn.STDEV.P(Table2[1M Return vs Nifty])</f>
        <v>0.18721962098069456</v>
      </c>
      <c r="K612">
        <v>-9.9282118824495402</v>
      </c>
      <c r="L612">
        <f>(Table2[[#This Row],[6M Return vs Nifty]]-AVERAGE(Table2[6M Return vs Nifty]))/_xlfn.STDEV.P(Table2[6M Return vs Nifty])</f>
        <v>-0.55910236634858246</v>
      </c>
      <c r="M612">
        <v>3.2007275635619901</v>
      </c>
      <c r="N612">
        <f>(Table2[[#This Row],[1W Return vs Nifty]]-AVERAGE(Table2[1W Return vs Nifty]))/_xlfn.STDEV.P(Table2[1W Return vs Nifty])</f>
        <v>0.65365574094596568</v>
      </c>
      <c r="O612">
        <v>187.84</v>
      </c>
      <c r="P612">
        <v>184.62123200944501</v>
      </c>
      <c r="Q612">
        <v>190.810503050622</v>
      </c>
      <c r="R612">
        <v>45.364658068536897</v>
      </c>
      <c r="S612" s="1">
        <f>(Table2[[#This Row],[Close Price]]-Table2[[#This Row],[20D EMA]])/Table2[[#This Row],[20D EMA]]</f>
        <v>-9.7955706984667983E-3</v>
      </c>
      <c r="T612" s="1">
        <f>(Table2[[#This Row],[Close Price]]-Table2[[#This Row],[50D EMA]])/Table2[[#This Row],[50D EMA]]</f>
        <v>7.468090075817794E-3</v>
      </c>
      <c r="U612" s="1">
        <f>(Table2[[#This Row],[Close Price]]-Table2[[#This Row],[200D EMA]])/Table2[[#This Row],[200D EMA]]</f>
        <v>-2.5210892344567519E-2</v>
      </c>
      <c r="V612">
        <v>1.11277418366585</v>
      </c>
      <c r="W612">
        <v>184.2</v>
      </c>
      <c r="X612">
        <v>188.05</v>
      </c>
      <c r="Y612">
        <v>185</v>
      </c>
      <c r="Z612">
        <v>194</v>
      </c>
      <c r="AA612">
        <v>176.35</v>
      </c>
      <c r="AB612">
        <v>196.7</v>
      </c>
      <c r="AC612" s="1">
        <f>(Table2[[#This Row],[Close Price]]/Table2[[#This Row],[Day Low]])-1</f>
        <v>9.7719869706840434E-3</v>
      </c>
      <c r="AD612" s="1">
        <f>(Table2[[#This Row],[Day High]]/Table2[[#This Row],[Close Price]])-1</f>
        <v>1.1021505376344054E-2</v>
      </c>
      <c r="AE612" s="1">
        <f>(Table2[[#This Row],[Close Price]]/Table2[[#This Row],[Current Week Low]])-1</f>
        <v>5.4054054054053502E-3</v>
      </c>
      <c r="AF612" s="1">
        <f>(Table2[[#This Row],[Current Week High]]/Table2[[#This Row],[Close Price]])-1</f>
        <v>4.3010752688172005E-2</v>
      </c>
      <c r="AG612" s="1">
        <f>(Table2[[#This Row],[Close Price]]/Table2[[#This Row],[Current Month Low]])-1</f>
        <v>5.4720725829316752E-2</v>
      </c>
      <c r="AH612" s="1">
        <f>(Table2[[#This Row],[Current Month High]]/Table2[[#This Row],[Close Price]])-1</f>
        <v>5.7526881720429968E-2</v>
      </c>
      <c r="AI612">
        <v>35.768036625795901</v>
      </c>
      <c r="AJ612">
        <v>31.055172413793098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0.02</v>
      </c>
      <c r="AM612" t="s">
        <v>3111</v>
      </c>
      <c r="AN612">
        <v>-3.7</v>
      </c>
      <c r="AO612" t="s">
        <v>3110</v>
      </c>
      <c r="AQ612">
        <f>(Table2[[#This Row],[Sharpe Ratio]]-AVERAGE(Table2[Sharpe Ratio]))/_xlfn.STDEV.P(Table2[Sharpe Ratio])</f>
        <v>-0.71951127739723697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656</v>
      </c>
      <c r="AT612">
        <f>_xlfn.RANK.AVG(Table2[[#This Row],[6M Return vs Nifty Z-Score]],Table2[6M Return vs Nifty Z-Score])</f>
        <v>499</v>
      </c>
      <c r="AU612">
        <f>_xlfn.RANK.AVG(Table2[[#This Row],[Sharpe Ratio Z-Score]],Table2[Sharpe Ratio Z-Score])</f>
        <v>542.5</v>
      </c>
      <c r="AV612">
        <f>(Table2[[#This Row],[Rank 1Y]]+Table2[[#This Row],[Rank 6M]]+Table2[[#This Row],[Rank Sharpe]])/3</f>
        <v>565.83333333333337</v>
      </c>
    </row>
    <row r="613" spans="1:48" x14ac:dyDescent="0.3">
      <c r="A613" t="s">
        <v>1968</v>
      </c>
      <c r="B613" t="s">
        <v>1969</v>
      </c>
      <c r="C613" t="s">
        <v>3067</v>
      </c>
      <c r="D613" t="s">
        <v>988</v>
      </c>
      <c r="E613">
        <v>3218.5513837950002</v>
      </c>
      <c r="F613">
        <v>397.65</v>
      </c>
      <c r="G613">
        <v>-10.7411175991859</v>
      </c>
      <c r="H613">
        <f>(Table2[[#This Row],[1Y Return vs Nifty]]-AVERAGE(Table2[1Y Return vs Nifty]))/_xlfn.STDEV.P(Table2[1Y Return vs Nifty])</f>
        <v>-0.67360793833140065</v>
      </c>
      <c r="I613">
        <v>-5.6820799098857497</v>
      </c>
      <c r="J613">
        <f>(Table2[[#This Row],[1M Return vs Nifty]]-AVERAGE(Table2[1M Return vs Nifty]))/_xlfn.STDEV.P(Table2[1M Return vs Nifty])</f>
        <v>-0.53096511264683222</v>
      </c>
      <c r="K613">
        <v>-10.959135860339099</v>
      </c>
      <c r="L613">
        <f>(Table2[[#This Row],[6M Return vs Nifty]]-AVERAGE(Table2[6M Return vs Nifty]))/_xlfn.STDEV.P(Table2[6M Return vs Nifty])</f>
        <v>-0.5935943239800624</v>
      </c>
      <c r="M613">
        <v>0.22822834042010001</v>
      </c>
      <c r="N613">
        <f>(Table2[[#This Row],[1W Return vs Nifty]]-AVERAGE(Table2[1W Return vs Nifty]))/_xlfn.STDEV.P(Table2[1W Return vs Nifty])</f>
        <v>9.0312023533124897E-2</v>
      </c>
      <c r="O613">
        <v>397.54</v>
      </c>
      <c r="P613">
        <v>399.50788010793201</v>
      </c>
      <c r="Q613">
        <v>396.16476036430799</v>
      </c>
      <c r="R613">
        <v>53.206820358322098</v>
      </c>
      <c r="S613" s="1">
        <f>(Table2[[#This Row],[Close Price]]-Table2[[#This Row],[20D EMA]])/Table2[[#This Row],[20D EMA]]</f>
        <v>2.767017155505277E-4</v>
      </c>
      <c r="T613" s="1">
        <f>(Table2[[#This Row],[Close Price]]-Table2[[#This Row],[50D EMA]])/Table2[[#This Row],[50D EMA]]</f>
        <v>-4.6504216823710798E-3</v>
      </c>
      <c r="U613" s="1">
        <f>(Table2[[#This Row],[Close Price]]-Table2[[#This Row],[200D EMA]])/Table2[[#This Row],[200D EMA]]</f>
        <v>3.7490453071246806E-3</v>
      </c>
      <c r="V613">
        <v>0.65119703037839405</v>
      </c>
      <c r="W613">
        <v>389.05</v>
      </c>
      <c r="X613">
        <v>408.9</v>
      </c>
      <c r="Y613">
        <v>385.15</v>
      </c>
      <c r="Z613">
        <v>406</v>
      </c>
      <c r="AA613">
        <v>376.8</v>
      </c>
      <c r="AB613">
        <v>411.9</v>
      </c>
      <c r="AC613" s="1">
        <f>(Table2[[#This Row],[Close Price]]/Table2[[#This Row],[Day Low]])-1</f>
        <v>2.2105127875594377E-2</v>
      </c>
      <c r="AD613" s="1">
        <f>(Table2[[#This Row],[Day High]]/Table2[[#This Row],[Close Price]])-1</f>
        <v>2.8291210863824912E-2</v>
      </c>
      <c r="AE613" s="1">
        <f>(Table2[[#This Row],[Close Price]]/Table2[[#This Row],[Current Week Low]])-1</f>
        <v>3.245488770608862E-2</v>
      </c>
      <c r="AF613" s="1">
        <f>(Table2[[#This Row],[Current Week High]]/Table2[[#This Row],[Close Price]])-1</f>
        <v>2.0998365396705632E-2</v>
      </c>
      <c r="AG613" s="1">
        <f>(Table2[[#This Row],[Close Price]]/Table2[[#This Row],[Current Month Low]])-1</f>
        <v>5.5334394904458462E-2</v>
      </c>
      <c r="AH613" s="1">
        <f>(Table2[[#This Row],[Current Month High]]/Table2[[#This Row],[Close Price]])-1</f>
        <v>3.5835533760844918E-2</v>
      </c>
      <c r="AI613">
        <v>24.176381145463701</v>
      </c>
      <c r="AJ613">
        <v>16.7282946309717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-0.05</v>
      </c>
      <c r="AM613" t="s">
        <v>3110</v>
      </c>
      <c r="AN613">
        <v>-1.39</v>
      </c>
      <c r="AO613" t="s">
        <v>3110</v>
      </c>
      <c r="AP613">
        <v>-2.9722960282820999E-2</v>
      </c>
      <c r="AQ613">
        <f>(Table2[[#This Row],[Sharpe Ratio]]-AVERAGE(Table2[Sharpe Ratio]))/_xlfn.STDEV.P(Table2[Sharpe Ratio])</f>
        <v>-1.058193857595797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567</v>
      </c>
      <c r="AT613">
        <f>_xlfn.RANK.AVG(Table2[[#This Row],[6M Return vs Nifty Z-Score]],Table2[6M Return vs Nifty Z-Score])</f>
        <v>511</v>
      </c>
      <c r="AU613">
        <f>_xlfn.RANK.AVG(Table2[[#This Row],[Sharpe Ratio Z-Score]],Table2[Sharpe Ratio Z-Score])</f>
        <v>625</v>
      </c>
      <c r="AV613">
        <f>(Table2[[#This Row],[Rank 1Y]]+Table2[[#This Row],[Rank 6M]]+Table2[[#This Row],[Rank Sharpe]])/3</f>
        <v>567.66666666666663</v>
      </c>
    </row>
    <row r="614" spans="1:48" x14ac:dyDescent="0.3">
      <c r="A614" t="s">
        <v>1152</v>
      </c>
      <c r="B614" t="s">
        <v>1153</v>
      </c>
      <c r="C614" t="s">
        <v>3076</v>
      </c>
      <c r="D614" t="s">
        <v>226</v>
      </c>
      <c r="E614">
        <v>10355.883359969999</v>
      </c>
      <c r="F614">
        <v>530.04999999999995</v>
      </c>
      <c r="G614">
        <v>-1.9035007782989599</v>
      </c>
      <c r="H614">
        <f>(Table2[[#This Row],[1Y Return vs Nifty]]-AVERAGE(Table2[1Y Return vs Nifty]))/_xlfn.STDEV.P(Table2[1Y Return vs Nifty])</f>
        <v>-0.54023718091215045</v>
      </c>
      <c r="I614">
        <v>-3.32254247365216</v>
      </c>
      <c r="J614">
        <f>(Table2[[#This Row],[1M Return vs Nifty]]-AVERAGE(Table2[1M Return vs Nifty]))/_xlfn.STDEV.P(Table2[1M Return vs Nifty])</f>
        <v>-0.30782923080623997</v>
      </c>
      <c r="K614">
        <v>-14.7031834126033</v>
      </c>
      <c r="L614">
        <f>(Table2[[#This Row],[6M Return vs Nifty]]-AVERAGE(Table2[6M Return vs Nifty]))/_xlfn.STDEV.P(Table2[6M Return vs Nifty])</f>
        <v>-0.71886013631213119</v>
      </c>
      <c r="M614">
        <v>7.1020129049670802</v>
      </c>
      <c r="N614">
        <f>(Table2[[#This Row],[1W Return vs Nifty]]-AVERAGE(Table2[1W Return vs Nifty]))/_xlfn.STDEV.P(Table2[1W Return vs Nifty])</f>
        <v>1.3930216488678389</v>
      </c>
      <c r="O614">
        <v>528.70000000000005</v>
      </c>
      <c r="P614">
        <v>550.03090163996501</v>
      </c>
      <c r="Q614">
        <v>548.82558662526196</v>
      </c>
      <c r="R614">
        <v>53.604039323711497</v>
      </c>
      <c r="S614" s="1">
        <f>(Table2[[#This Row],[Close Price]]-Table2[[#This Row],[20D EMA]])/Table2[[#This Row],[20D EMA]]</f>
        <v>2.5534329487420255E-3</v>
      </c>
      <c r="T614" s="1">
        <f>(Table2[[#This Row],[Close Price]]-Table2[[#This Row],[50D EMA]])/Table2[[#This Row],[50D EMA]]</f>
        <v>-3.6326871054681215E-2</v>
      </c>
      <c r="U614" s="1">
        <f>(Table2[[#This Row],[Close Price]]-Table2[[#This Row],[200D EMA]])/Table2[[#This Row],[200D EMA]]</f>
        <v>-3.421047976409667E-2</v>
      </c>
      <c r="V614">
        <v>1.9076029559482199</v>
      </c>
      <c r="W614">
        <v>521.29999999999995</v>
      </c>
      <c r="X614">
        <v>540.54999999999995</v>
      </c>
      <c r="Y614">
        <v>498.05</v>
      </c>
      <c r="Z614">
        <v>556.29999999999995</v>
      </c>
      <c r="AA614">
        <v>485.15</v>
      </c>
      <c r="AB614">
        <v>556.29999999999995</v>
      </c>
      <c r="AC614" s="1">
        <f>(Table2[[#This Row],[Close Price]]/Table2[[#This Row],[Day Low]])-1</f>
        <v>1.678496067523505E-2</v>
      </c>
      <c r="AD614" s="1">
        <f>(Table2[[#This Row],[Day High]]/Table2[[#This Row],[Close Price]])-1</f>
        <v>1.980945193849637E-2</v>
      </c>
      <c r="AE614" s="1">
        <f>(Table2[[#This Row],[Close Price]]/Table2[[#This Row],[Current Week Low]])-1</f>
        <v>6.4250577251279806E-2</v>
      </c>
      <c r="AF614" s="1">
        <f>(Table2[[#This Row],[Current Week High]]/Table2[[#This Row],[Close Price]])-1</f>
        <v>4.9523629846240924E-2</v>
      </c>
      <c r="AG614" s="1">
        <f>(Table2[[#This Row],[Close Price]]/Table2[[#This Row],[Current Month Low]])-1</f>
        <v>9.2548696279501241E-2</v>
      </c>
      <c r="AH614" s="1">
        <f>(Table2[[#This Row],[Current Month High]]/Table2[[#This Row],[Close Price]])-1</f>
        <v>4.9523629846240924E-2</v>
      </c>
      <c r="AI614">
        <v>30.728830738044699</v>
      </c>
      <c r="AJ614">
        <v>29.171625803380099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-0.12</v>
      </c>
      <c r="AM614" t="s">
        <v>3110</v>
      </c>
      <c r="AN614">
        <v>1.81</v>
      </c>
      <c r="AO614" t="s">
        <v>3111</v>
      </c>
      <c r="AP614">
        <v>-4.8952545137460002E-2</v>
      </c>
      <c r="AQ614">
        <f>(Table2[[#This Row],[Sharpe Ratio]]-AVERAGE(Table2[Sharpe Ratio]))/_xlfn.STDEV.P(Table2[Sharpe Ratio])</f>
        <v>-1.2773081501408923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504</v>
      </c>
      <c r="AT614">
        <f>_xlfn.RANK.AVG(Table2[[#This Row],[6M Return vs Nifty Z-Score]],Table2[6M Return vs Nifty Z-Score])</f>
        <v>553</v>
      </c>
      <c r="AU614">
        <f>_xlfn.RANK.AVG(Table2[[#This Row],[Sharpe Ratio Z-Score]],Table2[Sharpe Ratio Z-Score])</f>
        <v>654</v>
      </c>
      <c r="AV614">
        <f>(Table2[[#This Row],[Rank 1Y]]+Table2[[#This Row],[Rank 6M]]+Table2[[#This Row],[Rank Sharpe]])/3</f>
        <v>570.33333333333337</v>
      </c>
    </row>
    <row r="615" spans="1:48" x14ac:dyDescent="0.3">
      <c r="A615" t="s">
        <v>117</v>
      </c>
      <c r="B615" t="s">
        <v>118</v>
      </c>
      <c r="C615" t="s">
        <v>3067</v>
      </c>
      <c r="D615" t="s">
        <v>119</v>
      </c>
      <c r="E615">
        <v>239564.1295452</v>
      </c>
      <c r="F615">
        <v>2484.6999999999998</v>
      </c>
      <c r="G615">
        <v>-11.857980533837299</v>
      </c>
      <c r="H615">
        <f>(Table2[[#This Row],[1Y Return vs Nifty]]-AVERAGE(Table2[1Y Return vs Nifty]))/_xlfn.STDEV.P(Table2[1Y Return vs Nifty])</f>
        <v>-0.69046280526519854</v>
      </c>
      <c r="I615">
        <v>-4.5411542496832498</v>
      </c>
      <c r="J615">
        <f>(Table2[[#This Row],[1M Return vs Nifty]]-AVERAGE(Table2[1M Return vs Nifty]))/_xlfn.STDEV.P(Table2[1M Return vs Nifty])</f>
        <v>-0.42307046796163478</v>
      </c>
      <c r="K615">
        <v>-11.520911780029699</v>
      </c>
      <c r="L615">
        <f>(Table2[[#This Row],[6M Return vs Nifty]]-AVERAGE(Table2[6M Return vs Nifty]))/_xlfn.STDEV.P(Table2[6M Return vs Nifty])</f>
        <v>-0.61238984298624632</v>
      </c>
      <c r="M615">
        <v>-2.83433660056459</v>
      </c>
      <c r="N615">
        <f>(Table2[[#This Row],[1W Return vs Nifty]]-AVERAGE(Table2[1W Return vs Nifty]))/_xlfn.STDEV.P(Table2[1W Return vs Nifty])</f>
        <v>-0.49010081736543687</v>
      </c>
      <c r="O615">
        <v>2510.8200000000002</v>
      </c>
      <c r="P615">
        <v>2523.52792327621</v>
      </c>
      <c r="Q615">
        <v>2470.4029704327199</v>
      </c>
      <c r="R615">
        <v>42.305417782833501</v>
      </c>
      <c r="S615" s="1">
        <f>(Table2[[#This Row],[Close Price]]-Table2[[#This Row],[20D EMA]])/Table2[[#This Row],[20D EMA]]</f>
        <v>-1.0402975920217437E-2</v>
      </c>
      <c r="T615" s="1">
        <f>(Table2[[#This Row],[Close Price]]-Table2[[#This Row],[50D EMA]])/Table2[[#This Row],[50D EMA]]</f>
        <v>-1.5386365618574658E-2</v>
      </c>
      <c r="U615" s="1">
        <f>(Table2[[#This Row],[Close Price]]-Table2[[#This Row],[200D EMA]])/Table2[[#This Row],[200D EMA]]</f>
        <v>5.7873269010745992E-3</v>
      </c>
      <c r="V615">
        <v>1.1144829908245599</v>
      </c>
      <c r="W615">
        <v>2460.6</v>
      </c>
      <c r="X615">
        <v>2491.9499999999998</v>
      </c>
      <c r="Y615">
        <v>2468.35</v>
      </c>
      <c r="Z615">
        <v>2509.9499999999998</v>
      </c>
      <c r="AA615">
        <v>2456.35</v>
      </c>
      <c r="AB615">
        <v>2528.9499999999998</v>
      </c>
      <c r="AC615" s="1">
        <f>(Table2[[#This Row],[Close Price]]/Table2[[#This Row],[Day Low]])-1</f>
        <v>9.7943590994065133E-3</v>
      </c>
      <c r="AD615" s="1">
        <f>(Table2[[#This Row],[Day High]]/Table2[[#This Row],[Close Price]])-1</f>
        <v>2.9178572865939945E-3</v>
      </c>
      <c r="AE615" s="1">
        <f>(Table2[[#This Row],[Close Price]]/Table2[[#This Row],[Current Week Low]])-1</f>
        <v>6.6238580428221727E-3</v>
      </c>
      <c r="AF615" s="1">
        <f>(Table2[[#This Row],[Current Week High]]/Table2[[#This Row],[Close Price]])-1</f>
        <v>1.0162192618827115E-2</v>
      </c>
      <c r="AG615" s="1">
        <f>(Table2[[#This Row],[Close Price]]/Table2[[#This Row],[Current Month Low]])-1</f>
        <v>1.1541514849268131E-2</v>
      </c>
      <c r="AH615" s="1">
        <f>(Table2[[#This Row],[Current Month High]]/Table2[[#This Row],[Close Price]])-1</f>
        <v>1.7808991025073384E-2</v>
      </c>
      <c r="AI615">
        <v>11.976871133395299</v>
      </c>
      <c r="AJ615">
        <v>15.2960372960373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-0.09</v>
      </c>
      <c r="AM615" t="s">
        <v>3110</v>
      </c>
      <c r="AN615">
        <v>0.31</v>
      </c>
      <c r="AO615" t="s">
        <v>3111</v>
      </c>
      <c r="AP615">
        <v>-2.8418029417910998E-2</v>
      </c>
      <c r="AQ615">
        <f>(Table2[[#This Row],[Sharpe Ratio]]-AVERAGE(Table2[Sharpe Ratio]))/_xlfn.STDEV.P(Table2[Sharpe Ratio])</f>
        <v>-1.0433246336657735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576</v>
      </c>
      <c r="AT615">
        <f>_xlfn.RANK.AVG(Table2[[#This Row],[6M Return vs Nifty Z-Score]],Table2[6M Return vs Nifty Z-Score])</f>
        <v>516</v>
      </c>
      <c r="AU615">
        <f>_xlfn.RANK.AVG(Table2[[#This Row],[Sharpe Ratio Z-Score]],Table2[Sharpe Ratio Z-Score])</f>
        <v>622</v>
      </c>
      <c r="AV615">
        <f>(Table2[[#This Row],[Rank 1Y]]+Table2[[#This Row],[Rank 6M]]+Table2[[#This Row],[Rank Sharpe]])/3</f>
        <v>571.33333333333337</v>
      </c>
    </row>
    <row r="616" spans="1:48" x14ac:dyDescent="0.3">
      <c r="A616" t="s">
        <v>741</v>
      </c>
      <c r="B616" t="s">
        <v>742</v>
      </c>
      <c r="C616" t="s">
        <v>3065</v>
      </c>
      <c r="D616" t="s">
        <v>416</v>
      </c>
      <c r="E616">
        <v>22109.42393868</v>
      </c>
      <c r="F616">
        <v>985.4</v>
      </c>
      <c r="G616">
        <v>-29.2040487955373</v>
      </c>
      <c r="H616">
        <f>(Table2[[#This Row],[1Y Return vs Nifty]]-AVERAGE(Table2[1Y Return vs Nifty]))/_xlfn.STDEV.P(Table2[1Y Return vs Nifty])</f>
        <v>-0.95223680035868208</v>
      </c>
      <c r="I616">
        <v>5.4667904044145503</v>
      </c>
      <c r="J616">
        <f>(Table2[[#This Row],[1M Return vs Nifty]]-AVERAGE(Table2[1M Return vs Nifty]))/_xlfn.STDEV.P(Table2[1M Return vs Nifty])</f>
        <v>0.52335721803795188</v>
      </c>
      <c r="K616">
        <v>2.17444272359853</v>
      </c>
      <c r="L616">
        <f>(Table2[[#This Row],[6M Return vs Nifty]]-AVERAGE(Table2[6M Return vs Nifty]))/_xlfn.STDEV.P(Table2[6M Return vs Nifty])</f>
        <v>-0.15417992894945279</v>
      </c>
      <c r="M616">
        <v>-2.7446140323172301</v>
      </c>
      <c r="N616">
        <f>(Table2[[#This Row],[1W Return vs Nifty]]-AVERAGE(Table2[1W Return vs Nifty]))/_xlfn.STDEV.P(Table2[1W Return vs Nifty])</f>
        <v>-0.47309672709056372</v>
      </c>
      <c r="O616">
        <v>974.2</v>
      </c>
      <c r="P616">
        <v>937.46460076941003</v>
      </c>
      <c r="Q616">
        <v>916.81546882275904</v>
      </c>
      <c r="R616">
        <v>51.950484947627103</v>
      </c>
      <c r="S616" s="1">
        <f>(Table2[[#This Row],[Close Price]]-Table2[[#This Row],[20D EMA]])/Table2[[#This Row],[20D EMA]]</f>
        <v>1.1496612605214465E-2</v>
      </c>
      <c r="T616" s="1">
        <f>(Table2[[#This Row],[Close Price]]-Table2[[#This Row],[50D EMA]])/Table2[[#This Row],[50D EMA]]</f>
        <v>5.1133023253622262E-2</v>
      </c>
      <c r="U616" s="1">
        <f>(Table2[[#This Row],[Close Price]]-Table2[[#This Row],[200D EMA]])/Table2[[#This Row],[200D EMA]]</f>
        <v>7.4807345108724221E-2</v>
      </c>
      <c r="V616">
        <v>1.2348736571942101</v>
      </c>
      <c r="W616">
        <v>875.1</v>
      </c>
      <c r="X616">
        <v>960</v>
      </c>
      <c r="Y616">
        <v>961.05</v>
      </c>
      <c r="Z616">
        <v>1012.6</v>
      </c>
      <c r="AA616">
        <v>937.3</v>
      </c>
      <c r="AB616">
        <v>1064</v>
      </c>
      <c r="AC616" s="1">
        <f>(Table2[[#This Row],[Close Price]]/Table2[[#This Row],[Day Low]])-1</f>
        <v>0.12604273797280308</v>
      </c>
      <c r="AD616" s="1">
        <f>(Table2[[#This Row],[Day High]]/Table2[[#This Row],[Close Price]])-1</f>
        <v>-2.5776334483458507E-2</v>
      </c>
      <c r="AE616" s="1">
        <f>(Table2[[#This Row],[Close Price]]/Table2[[#This Row],[Current Week Low]])-1</f>
        <v>2.53368711305344E-2</v>
      </c>
      <c r="AF616" s="1">
        <f>(Table2[[#This Row],[Current Week High]]/Table2[[#This Row],[Close Price]])-1</f>
        <v>2.7603003856301989E-2</v>
      </c>
      <c r="AG616" s="1">
        <f>(Table2[[#This Row],[Close Price]]/Table2[[#This Row],[Current Month Low]])-1</f>
        <v>5.1317614424410518E-2</v>
      </c>
      <c r="AH616" s="1">
        <f>(Table2[[#This Row],[Current Month High]]/Table2[[#This Row],[Close Price]])-1</f>
        <v>7.9764562614166756E-2</v>
      </c>
      <c r="AI616">
        <v>15.262891809909</v>
      </c>
      <c r="AJ616">
        <v>34.265544393157697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0.16</v>
      </c>
      <c r="AM616" t="s">
        <v>3111</v>
      </c>
      <c r="AN616">
        <v>-0.68</v>
      </c>
      <c r="AO616" t="s">
        <v>3110</v>
      </c>
      <c r="AP616">
        <v>-8.8795201586885003E-2</v>
      </c>
      <c r="AQ616">
        <f>(Table2[[#This Row],[Sharpe Ratio]]-AVERAGE(Table2[Sharpe Ratio]))/_xlfn.STDEV.P(Table2[Sharpe Ratio])</f>
        <v>-1.7313010754705809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-2.7874573138313274</v>
      </c>
      <c r="AS616">
        <f>_xlfn.RANK.AVG(Table2[[#This Row],[1Y Return vs Nifty Z-Score]],Table2[1Y Return vs Nifty Z-Score])</f>
        <v>650</v>
      </c>
      <c r="AT616">
        <f>_xlfn.RANK.AVG(Table2[[#This Row],[6M Return vs Nifty Z-Score]],Table2[6M Return vs Nifty Z-Score])</f>
        <v>358</v>
      </c>
      <c r="AU616">
        <f>_xlfn.RANK.AVG(Table2[[#This Row],[Sharpe Ratio Z-Score]],Table2[Sharpe Ratio Z-Score])</f>
        <v>707</v>
      </c>
      <c r="AV616">
        <f>(Table2[[#This Row],[Rank 1Y]]+Table2[[#This Row],[Rank 6M]]+Table2[[#This Row],[Rank Sharpe]])/3</f>
        <v>571.66666666666663</v>
      </c>
    </row>
    <row r="617" spans="1:48" x14ac:dyDescent="0.3">
      <c r="A617" t="s">
        <v>888</v>
      </c>
      <c r="B617" t="s">
        <v>889</v>
      </c>
      <c r="C617" t="s">
        <v>3065</v>
      </c>
      <c r="D617" t="s">
        <v>57</v>
      </c>
      <c r="E617">
        <v>16634.914535379899</v>
      </c>
      <c r="F617">
        <v>201.65</v>
      </c>
      <c r="G617">
        <v>-19.4433322476931</v>
      </c>
      <c r="H617">
        <f>(Table2[[#This Row],[1Y Return vs Nifty]]-AVERAGE(Table2[1Y Return vs Nifty]))/_xlfn.STDEV.P(Table2[1Y Return vs Nifty])</f>
        <v>-0.80493530660485557</v>
      </c>
      <c r="I617">
        <v>-8.7985083229367795</v>
      </c>
      <c r="J617">
        <f>(Table2[[#This Row],[1M Return vs Nifty]]-AVERAGE(Table2[1M Return vs Nifty]))/_xlfn.STDEV.P(Table2[1M Return vs Nifty])</f>
        <v>-0.82567838629983692</v>
      </c>
      <c r="K617">
        <v>-25.599499934929401</v>
      </c>
      <c r="L617">
        <f>(Table2[[#This Row],[6M Return vs Nifty]]-AVERAGE(Table2[6M Return vs Nifty]))/_xlfn.STDEV.P(Table2[6M Return vs Nifty])</f>
        <v>-1.0834217294925066</v>
      </c>
      <c r="M617">
        <v>-3.9366974670496901</v>
      </c>
      <c r="N617">
        <f>(Table2[[#This Row],[1W Return vs Nifty]]-AVERAGE(Table2[1W Return vs Nifty]))/_xlfn.STDEV.P(Table2[1W Return vs Nifty])</f>
        <v>-0.69901864100064703</v>
      </c>
      <c r="O617">
        <v>209.97</v>
      </c>
      <c r="P617">
        <v>214.21507501077801</v>
      </c>
      <c r="Q617">
        <v>212.398010646557</v>
      </c>
      <c r="R617">
        <v>34.564796456814499</v>
      </c>
      <c r="S617" s="1">
        <f>(Table2[[#This Row],[Close Price]]-Table2[[#This Row],[20D EMA]])/Table2[[#This Row],[20D EMA]]</f>
        <v>-3.9624708291660683E-2</v>
      </c>
      <c r="T617" s="1">
        <f>(Table2[[#This Row],[Close Price]]-Table2[[#This Row],[50D EMA]])/Table2[[#This Row],[50D EMA]]</f>
        <v>-5.865635278070791E-2</v>
      </c>
      <c r="U617" s="1">
        <f>(Table2[[#This Row],[Close Price]]-Table2[[#This Row],[200D EMA]])/Table2[[#This Row],[200D EMA]]</f>
        <v>-5.0603160612659057E-2</v>
      </c>
      <c r="V617">
        <v>0.96697144179643701</v>
      </c>
      <c r="W617">
        <v>199.23</v>
      </c>
      <c r="X617">
        <v>202.94</v>
      </c>
      <c r="Y617">
        <v>201</v>
      </c>
      <c r="Z617">
        <v>208.26</v>
      </c>
      <c r="AA617">
        <v>201</v>
      </c>
      <c r="AB617">
        <v>228.5</v>
      </c>
      <c r="AC617" s="1">
        <f>(Table2[[#This Row],[Close Price]]/Table2[[#This Row],[Day Low]])-1</f>
        <v>1.2146765045425001E-2</v>
      </c>
      <c r="AD617" s="1">
        <f>(Table2[[#This Row],[Day High]]/Table2[[#This Row],[Close Price]])-1</f>
        <v>6.3972229109843237E-3</v>
      </c>
      <c r="AE617" s="1">
        <f>(Table2[[#This Row],[Close Price]]/Table2[[#This Row],[Current Week Low]])-1</f>
        <v>3.2338308457711129E-3</v>
      </c>
      <c r="AF617" s="1">
        <f>(Table2[[#This Row],[Current Week High]]/Table2[[#This Row],[Close Price]])-1</f>
        <v>3.2779568559385019E-2</v>
      </c>
      <c r="AG617" s="1">
        <f>(Table2[[#This Row],[Close Price]]/Table2[[#This Row],[Current Month Low]])-1</f>
        <v>3.2338308457711129E-3</v>
      </c>
      <c r="AH617" s="1">
        <f>(Table2[[#This Row],[Current Month High]]/Table2[[#This Row],[Close Price]])-1</f>
        <v>0.13315150012397714</v>
      </c>
      <c r="AI617">
        <v>40.692640692640602</v>
      </c>
      <c r="AJ617">
        <v>12.328916814642801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-0.12</v>
      </c>
      <c r="AM617" t="s">
        <v>3110</v>
      </c>
      <c r="AN617">
        <v>-3.47</v>
      </c>
      <c r="AO617" t="s">
        <v>3110</v>
      </c>
      <c r="AP617">
        <v>3.5170944061470998E-2</v>
      </c>
      <c r="AQ617">
        <f>(Table2[[#This Row],[Sharpe Ratio]]-AVERAGE(Table2[Sharpe Ratio]))/_xlfn.STDEV.P(Table2[Sharpe Ratio])</f>
        <v>-0.31875085618028021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614</v>
      </c>
      <c r="AT617">
        <f>_xlfn.RANK.AVG(Table2[[#This Row],[6M Return vs Nifty Z-Score]],Table2[6M Return vs Nifty Z-Score])</f>
        <v>675</v>
      </c>
      <c r="AU617">
        <f>_xlfn.RANK.AVG(Table2[[#This Row],[Sharpe Ratio Z-Score]],Table2[Sharpe Ratio Z-Score])</f>
        <v>428</v>
      </c>
      <c r="AV617">
        <f>(Table2[[#This Row],[Rank 1Y]]+Table2[[#This Row],[Rank 6M]]+Table2[[#This Row],[Rank Sharpe]])/3</f>
        <v>572.33333333333337</v>
      </c>
    </row>
    <row r="618" spans="1:48" x14ac:dyDescent="0.3">
      <c r="A618" t="s">
        <v>1041</v>
      </c>
      <c r="B618" t="s">
        <v>1042</v>
      </c>
      <c r="C618" t="s">
        <v>3074</v>
      </c>
      <c r="D618" t="s">
        <v>482</v>
      </c>
      <c r="E618">
        <v>12366.56617822</v>
      </c>
      <c r="F618">
        <v>795.7</v>
      </c>
      <c r="G618">
        <v>-39.178418178868199</v>
      </c>
      <c r="H618">
        <f>(Table2[[#This Row],[1Y Return vs Nifty]]-AVERAGE(Table2[1Y Return vs Nifty]))/_xlfn.STDEV.P(Table2[1Y Return vs Nifty])</f>
        <v>-1.1027625842204807</v>
      </c>
      <c r="I618">
        <v>-7.3257946536493099</v>
      </c>
      <c r="J618">
        <f>(Table2[[#This Row],[1M Return vs Nifty]]-AVERAGE(Table2[1M Return vs Nifty]))/_xlfn.STDEV.P(Table2[1M Return vs Nifty])</f>
        <v>-0.68640733331764481</v>
      </c>
      <c r="K618">
        <v>-14.906068348183799</v>
      </c>
      <c r="L618">
        <f>(Table2[[#This Row],[6M Return vs Nifty]]-AVERAGE(Table2[6M Return vs Nifty]))/_xlfn.STDEV.P(Table2[6M Return vs Nifty])</f>
        <v>-0.72564812335307072</v>
      </c>
      <c r="M618">
        <v>-1.50320148543748</v>
      </c>
      <c r="N618">
        <f>(Table2[[#This Row],[1W Return vs Nifty]]-AVERAGE(Table2[1W Return vs Nifty]))/_xlfn.STDEV.P(Table2[1W Return vs Nifty])</f>
        <v>-0.23782603179228673</v>
      </c>
      <c r="O618">
        <v>813.85</v>
      </c>
      <c r="P618">
        <v>825.43367241722399</v>
      </c>
      <c r="Q618">
        <v>825.28488052344596</v>
      </c>
      <c r="R618">
        <v>40.153754662445003</v>
      </c>
      <c r="S618" s="1">
        <f>(Table2[[#This Row],[Close Price]]-Table2[[#This Row],[20D EMA]])/Table2[[#This Row],[20D EMA]]</f>
        <v>-2.2301406893162103E-2</v>
      </c>
      <c r="T618" s="1">
        <f>(Table2[[#This Row],[Close Price]]-Table2[[#This Row],[50D EMA]])/Table2[[#This Row],[50D EMA]]</f>
        <v>-3.6021879662542708E-2</v>
      </c>
      <c r="U618" s="1">
        <f>(Table2[[#This Row],[Close Price]]-Table2[[#This Row],[200D EMA]])/Table2[[#This Row],[200D EMA]]</f>
        <v>-3.5848082548999786E-2</v>
      </c>
      <c r="V618">
        <v>0.54407577308453303</v>
      </c>
      <c r="W618">
        <v>780</v>
      </c>
      <c r="X618">
        <v>795.95</v>
      </c>
      <c r="Y618">
        <v>770.1</v>
      </c>
      <c r="Z618">
        <v>810</v>
      </c>
      <c r="AA618">
        <v>770.1</v>
      </c>
      <c r="AB618">
        <v>844</v>
      </c>
      <c r="AC618" s="1">
        <f>(Table2[[#This Row],[Close Price]]/Table2[[#This Row],[Day Low]])-1</f>
        <v>2.0128205128205234E-2</v>
      </c>
      <c r="AD618" s="1">
        <f>(Table2[[#This Row],[Day High]]/Table2[[#This Row],[Close Price]])-1</f>
        <v>3.1418876460986844E-4</v>
      </c>
      <c r="AE618" s="1">
        <f>(Table2[[#This Row],[Close Price]]/Table2[[#This Row],[Current Week Low]])-1</f>
        <v>3.324243604726651E-2</v>
      </c>
      <c r="AF618" s="1">
        <f>(Table2[[#This Row],[Current Week High]]/Table2[[#This Row],[Close Price]])-1</f>
        <v>1.7971597335679323E-2</v>
      </c>
      <c r="AG618" s="1">
        <f>(Table2[[#This Row],[Close Price]]/Table2[[#This Row],[Current Month Low]])-1</f>
        <v>3.324243604726651E-2</v>
      </c>
      <c r="AH618" s="1">
        <f>(Table2[[#This Row],[Current Month High]]/Table2[[#This Row],[Close Price]])-1</f>
        <v>6.0701269322608997E-2</v>
      </c>
      <c r="AI618">
        <v>30.433952659709799</v>
      </c>
      <c r="AJ618">
        <v>10.839974610339199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-0.13</v>
      </c>
      <c r="AM618" t="s">
        <v>3110</v>
      </c>
      <c r="AN618">
        <v>-4.54</v>
      </c>
      <c r="AO618" t="s">
        <v>3110</v>
      </c>
      <c r="AP618">
        <v>1.8573106656400998E-2</v>
      </c>
      <c r="AQ618">
        <f>(Table2[[#This Row],[Sharpe Ratio]]-AVERAGE(Table2[Sharpe Ratio]))/_xlfn.STDEV.P(Table2[Sharpe Ratio])</f>
        <v>-0.50787732085864146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692</v>
      </c>
      <c r="AT618">
        <f>_xlfn.RANK.AVG(Table2[[#This Row],[6M Return vs Nifty Z-Score]],Table2[6M Return vs Nifty Z-Score])</f>
        <v>557</v>
      </c>
      <c r="AU618">
        <f>_xlfn.RANK.AVG(Table2[[#This Row],[Sharpe Ratio Z-Score]],Table2[Sharpe Ratio Z-Score])</f>
        <v>471</v>
      </c>
      <c r="AV618">
        <f>(Table2[[#This Row],[Rank 1Y]]+Table2[[#This Row],[Rank 6M]]+Table2[[#This Row],[Rank Sharpe]])/3</f>
        <v>573.33333333333337</v>
      </c>
    </row>
    <row r="619" spans="1:48" x14ac:dyDescent="0.3">
      <c r="A619" t="s">
        <v>1350</v>
      </c>
      <c r="B619" t="s">
        <v>1351</v>
      </c>
      <c r="C619" t="s">
        <v>3065</v>
      </c>
      <c r="D619" t="s">
        <v>24</v>
      </c>
      <c r="E619">
        <v>8074.4052105999999</v>
      </c>
      <c r="F619">
        <v>41.75</v>
      </c>
      <c r="G619">
        <v>-41.075985901207098</v>
      </c>
      <c r="H619">
        <f>(Table2[[#This Row],[1Y Return vs Nifty]]-AVERAGE(Table2[1Y Return vs Nifty]))/_xlfn.STDEV.P(Table2[1Y Return vs Nifty])</f>
        <v>-1.1313992686923087</v>
      </c>
      <c r="I619">
        <v>-5.3138279632376504</v>
      </c>
      <c r="J619">
        <f>(Table2[[#This Row],[1M Return vs Nifty]]-AVERAGE(Table2[1M Return vs Nifty]))/_xlfn.STDEV.P(Table2[1M Return vs Nifty])</f>
        <v>-0.49614039590658726</v>
      </c>
      <c r="K619">
        <v>-36.378191585381103</v>
      </c>
      <c r="L619">
        <f>(Table2[[#This Row],[6M Return vs Nifty]]-AVERAGE(Table2[6M Return vs Nifty]))/_xlfn.STDEV.P(Table2[6M Return vs Nifty])</f>
        <v>-1.4440479092145535</v>
      </c>
      <c r="M619">
        <v>-4.3991635363291097</v>
      </c>
      <c r="N619">
        <f>(Table2[[#This Row],[1W Return vs Nifty]]-AVERAGE(Table2[1W Return vs Nifty]))/_xlfn.STDEV.P(Table2[1W Return vs Nifty])</f>
        <v>-0.78666453594887142</v>
      </c>
      <c r="O619">
        <v>43.55</v>
      </c>
      <c r="P619">
        <v>45.725578390587899</v>
      </c>
      <c r="Q619">
        <v>48.6070802993288</v>
      </c>
      <c r="R619">
        <v>24.846067884119201</v>
      </c>
      <c r="S619" s="1">
        <f>(Table2[[#This Row],[Close Price]]-Table2[[#This Row],[20D EMA]])/Table2[[#This Row],[20D EMA]]</f>
        <v>-4.1331802525832316E-2</v>
      </c>
      <c r="T619" s="1">
        <f>(Table2[[#This Row],[Close Price]]-Table2[[#This Row],[50D EMA]])/Table2[[#This Row],[50D EMA]]</f>
        <v>-8.6944299679022258E-2</v>
      </c>
      <c r="U619" s="1">
        <f>(Table2[[#This Row],[Close Price]]-Table2[[#This Row],[200D EMA]])/Table2[[#This Row],[200D EMA]]</f>
        <v>-0.14107163518363985</v>
      </c>
      <c r="V619">
        <v>0.85752460809514097</v>
      </c>
      <c r="W619">
        <v>41.46</v>
      </c>
      <c r="X619">
        <v>42.15</v>
      </c>
      <c r="Y619">
        <v>41.62</v>
      </c>
      <c r="Z619">
        <v>42.36</v>
      </c>
      <c r="AA619">
        <v>41.62</v>
      </c>
      <c r="AB619">
        <v>45.7</v>
      </c>
      <c r="AC619" s="1">
        <f>(Table2[[#This Row],[Close Price]]/Table2[[#This Row],[Day Low]])-1</f>
        <v>6.9946936806559723E-3</v>
      </c>
      <c r="AD619" s="1">
        <f>(Table2[[#This Row],[Day High]]/Table2[[#This Row],[Close Price]])-1</f>
        <v>9.5808383233533245E-3</v>
      </c>
      <c r="AE619" s="1">
        <f>(Table2[[#This Row],[Close Price]]/Table2[[#This Row],[Current Week Low]])-1</f>
        <v>3.1234983181163134E-3</v>
      </c>
      <c r="AF619" s="1">
        <f>(Table2[[#This Row],[Current Week High]]/Table2[[#This Row],[Close Price]])-1</f>
        <v>1.4610778443113759E-2</v>
      </c>
      <c r="AG619" s="1">
        <f>(Table2[[#This Row],[Close Price]]/Table2[[#This Row],[Current Month Low]])-1</f>
        <v>3.1234983181163134E-3</v>
      </c>
      <c r="AH619" s="1">
        <f>(Table2[[#This Row],[Current Month High]]/Table2[[#This Row],[Close Price]])-1</f>
        <v>9.461077844311383E-2</v>
      </c>
      <c r="AI619">
        <v>50.322118826055799</v>
      </c>
      <c r="AJ619">
        <v>4.7749999999999897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-0.23</v>
      </c>
      <c r="AM619" t="s">
        <v>3110</v>
      </c>
      <c r="AN619">
        <v>-3.27</v>
      </c>
      <c r="AO619" t="s">
        <v>3110</v>
      </c>
      <c r="AP619">
        <v>7.3710209945798993E-2</v>
      </c>
      <c r="AQ619">
        <f>(Table2[[#This Row],[Sharpe Ratio]]-AVERAGE(Table2[Sharpe Ratio]))/_xlfn.STDEV.P(Table2[Sharpe Ratio])</f>
        <v>0.12039039638891809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695</v>
      </c>
      <c r="AT619">
        <f>_xlfn.RANK.AVG(Table2[[#This Row],[6M Return vs Nifty Z-Score]],Table2[6M Return vs Nifty Z-Score])</f>
        <v>711</v>
      </c>
      <c r="AU619">
        <f>_xlfn.RANK.AVG(Table2[[#This Row],[Sharpe Ratio Z-Score]],Table2[Sharpe Ratio Z-Score])</f>
        <v>315</v>
      </c>
      <c r="AV619">
        <f>(Table2[[#This Row],[Rank 1Y]]+Table2[[#This Row],[Rank 6M]]+Table2[[#This Row],[Rank Sharpe]])/3</f>
        <v>573.66666666666663</v>
      </c>
    </row>
    <row r="620" spans="1:48" x14ac:dyDescent="0.3">
      <c r="A620" t="s">
        <v>1882</v>
      </c>
      <c r="B620" t="s">
        <v>1883</v>
      </c>
      <c r="C620" t="s">
        <v>3065</v>
      </c>
      <c r="D620" t="s">
        <v>24</v>
      </c>
      <c r="E620">
        <v>3666.474843775</v>
      </c>
      <c r="F620">
        <v>117.05</v>
      </c>
      <c r="G620">
        <v>-21.2943548650425</v>
      </c>
      <c r="H620">
        <f>(Table2[[#This Row],[1Y Return vs Nifty]]-AVERAGE(Table2[1Y Return vs Nifty]))/_xlfn.STDEV.P(Table2[1Y Return vs Nifty])</f>
        <v>-0.83286956687880087</v>
      </c>
      <c r="I620">
        <v>-10.079998946425601</v>
      </c>
      <c r="J620">
        <f>(Table2[[#This Row],[1M Return vs Nifty]]-AVERAGE(Table2[1M Return vs Nifty]))/_xlfn.STDEV.P(Table2[1M Return vs Nifty])</f>
        <v>-0.94686592753210086</v>
      </c>
      <c r="K620">
        <v>-20.504816309764202</v>
      </c>
      <c r="L620">
        <f>(Table2[[#This Row],[6M Return vs Nifty]]-AVERAGE(Table2[6M Return vs Nifty]))/_xlfn.STDEV.P(Table2[6M Return vs Nifty])</f>
        <v>-0.91296724835343435</v>
      </c>
      <c r="M620">
        <v>-3.7381093197193298</v>
      </c>
      <c r="N620">
        <f>(Table2[[#This Row],[1W Return vs Nifty]]-AVERAGE(Table2[1W Return vs Nifty]))/_xlfn.STDEV.P(Table2[1W Return vs Nifty])</f>
        <v>-0.66138250495719819</v>
      </c>
      <c r="O620">
        <v>124.2</v>
      </c>
      <c r="P620">
        <v>129.174699019971</v>
      </c>
      <c r="Q620">
        <v>128.391061610414</v>
      </c>
      <c r="R620">
        <v>22.351545193822499</v>
      </c>
      <c r="S620" s="1">
        <f>(Table2[[#This Row],[Close Price]]-Table2[[#This Row],[20D EMA]])/Table2[[#This Row],[20D EMA]]</f>
        <v>-5.7568438003220659E-2</v>
      </c>
      <c r="T620" s="1">
        <f>(Table2[[#This Row],[Close Price]]-Table2[[#This Row],[50D EMA]])/Table2[[#This Row],[50D EMA]]</f>
        <v>-9.3862800625503839E-2</v>
      </c>
      <c r="U620" s="1">
        <f>(Table2[[#This Row],[Close Price]]-Table2[[#This Row],[200D EMA]])/Table2[[#This Row],[200D EMA]]</f>
        <v>-8.8332174126162927E-2</v>
      </c>
      <c r="V620">
        <v>0.87530444625019499</v>
      </c>
      <c r="W620">
        <v>115.31</v>
      </c>
      <c r="X620">
        <v>118.05</v>
      </c>
      <c r="Y620">
        <v>116.64</v>
      </c>
      <c r="Z620">
        <v>119.94</v>
      </c>
      <c r="AA620">
        <v>116.64</v>
      </c>
      <c r="AB620">
        <v>127.1</v>
      </c>
      <c r="AC620" s="1">
        <f>(Table2[[#This Row],[Close Price]]/Table2[[#This Row],[Day Low]])-1</f>
        <v>1.508975804353474E-2</v>
      </c>
      <c r="AD620" s="1">
        <f>(Table2[[#This Row],[Day High]]/Table2[[#This Row],[Close Price]])-1</f>
        <v>8.5433575395130745E-3</v>
      </c>
      <c r="AE620" s="1">
        <f>(Table2[[#This Row],[Close Price]]/Table2[[#This Row],[Current Week Low]])-1</f>
        <v>3.5150891632371728E-3</v>
      </c>
      <c r="AF620" s="1">
        <f>(Table2[[#This Row],[Current Week High]]/Table2[[#This Row],[Close Price]])-1</f>
        <v>2.469030328919275E-2</v>
      </c>
      <c r="AG620" s="1">
        <f>(Table2[[#This Row],[Close Price]]/Table2[[#This Row],[Current Month Low]])-1</f>
        <v>3.5150891632371728E-3</v>
      </c>
      <c r="AH620" s="1">
        <f>(Table2[[#This Row],[Current Month High]]/Table2[[#This Row],[Close Price]])-1</f>
        <v>8.5860743272105911E-2</v>
      </c>
      <c r="AI620">
        <v>38.014016718736698</v>
      </c>
      <c r="AJ620">
        <v>7.7616014558689699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-0.11</v>
      </c>
      <c r="AM620" t="s">
        <v>3110</v>
      </c>
      <c r="AN620">
        <v>-6.58</v>
      </c>
      <c r="AO620" t="s">
        <v>3110</v>
      </c>
      <c r="AP620">
        <v>1.8309043638155002E-2</v>
      </c>
      <c r="AQ620">
        <f>(Table2[[#This Row],[Sharpe Ratio]]-AVERAGE(Table2[Sharpe Ratio]))/_xlfn.STDEV.P(Table2[Sharpe Ratio])</f>
        <v>-0.51088622520408999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620</v>
      </c>
      <c r="AT620">
        <f>_xlfn.RANK.AVG(Table2[[#This Row],[6M Return vs Nifty Z-Score]],Table2[6M Return vs Nifty Z-Score])</f>
        <v>629</v>
      </c>
      <c r="AU620">
        <f>_xlfn.RANK.AVG(Table2[[#This Row],[Sharpe Ratio Z-Score]],Table2[Sharpe Ratio Z-Score])</f>
        <v>472</v>
      </c>
      <c r="AV620">
        <f>(Table2[[#This Row],[Rank 1Y]]+Table2[[#This Row],[Rank 6M]]+Table2[[#This Row],[Rank Sharpe]])/3</f>
        <v>573.66666666666663</v>
      </c>
    </row>
    <row r="621" spans="1:48" x14ac:dyDescent="0.3">
      <c r="A621" t="s">
        <v>439</v>
      </c>
      <c r="B621" t="s">
        <v>440</v>
      </c>
      <c r="C621" t="s">
        <v>3064</v>
      </c>
      <c r="D621" t="s">
        <v>21</v>
      </c>
      <c r="E621">
        <v>50989.053972765003</v>
      </c>
      <c r="F621">
        <v>2696.55</v>
      </c>
      <c r="G621">
        <v>-11.1527603459636</v>
      </c>
      <c r="H621">
        <f>(Table2[[#This Row],[1Y Return vs Nifty]]-AVERAGE(Table2[1Y Return vs Nifty]))/_xlfn.STDEV.P(Table2[1Y Return vs Nifty])</f>
        <v>-0.67982014531395829</v>
      </c>
      <c r="I621">
        <v>0.57959241849391296</v>
      </c>
      <c r="J621">
        <f>(Table2[[#This Row],[1M Return vs Nifty]]-AVERAGE(Table2[1M Return vs Nifty]))/_xlfn.STDEV.P(Table2[1M Return vs Nifty])</f>
        <v>6.1186448643975835E-2</v>
      </c>
      <c r="K621">
        <v>-10.046921736707599</v>
      </c>
      <c r="L621">
        <f>(Table2[[#This Row],[6M Return vs Nifty]]-AVERAGE(Table2[6M Return vs Nifty]))/_xlfn.STDEV.P(Table2[6M Return vs Nifty])</f>
        <v>-0.56307408041414342</v>
      </c>
      <c r="M621">
        <v>-0.39262072264702402</v>
      </c>
      <c r="N621">
        <f>(Table2[[#This Row],[1W Return vs Nifty]]-AVERAGE(Table2[1W Return vs Nifty]))/_xlfn.STDEV.P(Table2[1W Return vs Nifty])</f>
        <v>-2.735038539791277E-2</v>
      </c>
      <c r="O621">
        <v>2737.6</v>
      </c>
      <c r="P621">
        <v>2645.5827230606801</v>
      </c>
      <c r="Q621">
        <v>2479.8648413412402</v>
      </c>
      <c r="R621">
        <v>43.440666521211</v>
      </c>
      <c r="S621" s="1">
        <f>(Table2[[#This Row],[Close Price]]-Table2[[#This Row],[20D EMA]])/Table2[[#This Row],[20D EMA]]</f>
        <v>-1.4994886031560392E-2</v>
      </c>
      <c r="T621" s="1">
        <f>(Table2[[#This Row],[Close Price]]-Table2[[#This Row],[50D EMA]])/Table2[[#This Row],[50D EMA]]</f>
        <v>1.9265047543233094E-2</v>
      </c>
      <c r="U621" s="1">
        <f>(Table2[[#This Row],[Close Price]]-Table2[[#This Row],[200D EMA]])/Table2[[#This Row],[200D EMA]]</f>
        <v>8.7377809889657265E-2</v>
      </c>
      <c r="V621">
        <v>0.48973869829008498</v>
      </c>
      <c r="W621">
        <v>2690.8</v>
      </c>
      <c r="X621">
        <v>2737.9</v>
      </c>
      <c r="Y621">
        <v>2663</v>
      </c>
      <c r="Z621">
        <v>2727.6</v>
      </c>
      <c r="AA621">
        <v>2589.35</v>
      </c>
      <c r="AB621">
        <v>2949.95</v>
      </c>
      <c r="AC621" s="1">
        <f>(Table2[[#This Row],[Close Price]]/Table2[[#This Row],[Day Low]])-1</f>
        <v>2.136910955849558E-3</v>
      </c>
      <c r="AD621" s="1">
        <f>(Table2[[#This Row],[Day High]]/Table2[[#This Row],[Close Price]])-1</f>
        <v>1.5334408781591202E-2</v>
      </c>
      <c r="AE621" s="1">
        <f>(Table2[[#This Row],[Close Price]]/Table2[[#This Row],[Current Week Low]])-1</f>
        <v>1.2598573037927219E-2</v>
      </c>
      <c r="AF621" s="1">
        <f>(Table2[[#This Row],[Current Week High]]/Table2[[#This Row],[Close Price]])-1</f>
        <v>1.1514713244701547E-2</v>
      </c>
      <c r="AG621" s="1">
        <f>(Table2[[#This Row],[Close Price]]/Table2[[#This Row],[Current Month Low]])-1</f>
        <v>4.1400351439550676E-2</v>
      </c>
      <c r="AH621" s="1">
        <f>(Table2[[#This Row],[Current Month High]]/Table2[[#This Row],[Close Price]])-1</f>
        <v>9.3971927092024954E-2</v>
      </c>
      <c r="AI621">
        <v>13.986828961485701</v>
      </c>
      <c r="AJ621">
        <v>30.631675607752101</v>
      </c>
      <c r="AK621" t="str">
        <f>IF(AND(Table2[[#This Row],[20D EMA]]&gt;Table2[[#This Row],[50D EMA]],Table2[[#This Row],[50D EMA]]&gt;Table2[[#This Row],[200D EMA]]),"Uptrend","Downtrend/NoTrend")</f>
        <v>Uptrend</v>
      </c>
      <c r="AL621">
        <v>-0.02</v>
      </c>
      <c r="AM621" t="s">
        <v>3110</v>
      </c>
      <c r="AN621">
        <v>-11</v>
      </c>
      <c r="AO621" t="s">
        <v>3110</v>
      </c>
      <c r="AP621">
        <v>-4.9335427908748002E-2</v>
      </c>
      <c r="AQ621">
        <f>(Table2[[#This Row],[Sharpe Ratio]]-AVERAGE(Table2[Sharpe Ratio]))/_xlfn.STDEV.P(Table2[Sharpe Ratio])</f>
        <v>-1.2816709633889503</v>
      </c>
      <c r="AR6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-2.4907291258709892</v>
      </c>
      <c r="AS621">
        <f>_xlfn.RANK.AVG(Table2[[#This Row],[1Y Return vs Nifty Z-Score]],Table2[1Y Return vs Nifty Z-Score])</f>
        <v>569</v>
      </c>
      <c r="AT621">
        <f>_xlfn.RANK.AVG(Table2[[#This Row],[6M Return vs Nifty Z-Score]],Table2[6M Return vs Nifty Z-Score])</f>
        <v>500</v>
      </c>
      <c r="AU621">
        <f>_xlfn.RANK.AVG(Table2[[#This Row],[Sharpe Ratio Z-Score]],Table2[Sharpe Ratio Z-Score])</f>
        <v>656</v>
      </c>
      <c r="AV621">
        <f>(Table2[[#This Row],[Rank 1Y]]+Table2[[#This Row],[Rank 6M]]+Table2[[#This Row],[Rank Sharpe]])/3</f>
        <v>575</v>
      </c>
    </row>
    <row r="622" spans="1:48" x14ac:dyDescent="0.3">
      <c r="A622" t="s">
        <v>1358</v>
      </c>
      <c r="B622" t="s">
        <v>1359</v>
      </c>
      <c r="C622" t="s">
        <v>3073</v>
      </c>
      <c r="D622" t="s">
        <v>77</v>
      </c>
      <c r="E622">
        <v>7969.6447311399997</v>
      </c>
      <c r="F622">
        <v>158.33000000000001</v>
      </c>
      <c r="G622">
        <v>-4.3160455805745102</v>
      </c>
      <c r="H622">
        <f>(Table2[[#This Row],[1Y Return vs Nifty]]-AVERAGE(Table2[1Y Return vs Nifty]))/_xlfn.STDEV.P(Table2[1Y Return vs Nifty])</f>
        <v>-0.57664551747036219</v>
      </c>
      <c r="I622">
        <v>-4.7226829100375802</v>
      </c>
      <c r="J622">
        <f>(Table2[[#This Row],[1M Return vs Nifty]]-AVERAGE(Table2[1M Return vs Nifty]))/_xlfn.STDEV.P(Table2[1M Return vs Nifty])</f>
        <v>-0.4402372045793686</v>
      </c>
      <c r="K622">
        <v>-21.219349694358499</v>
      </c>
      <c r="L622">
        <f>(Table2[[#This Row],[6M Return vs Nifty]]-AVERAGE(Table2[6M Return vs Nifty]))/_xlfn.STDEV.P(Table2[6M Return vs Nifty])</f>
        <v>-0.9368736233687458</v>
      </c>
      <c r="M622">
        <v>1.13564280604821</v>
      </c>
      <c r="N622">
        <f>(Table2[[#This Row],[1W Return vs Nifty]]-AVERAGE(Table2[1W Return vs Nifty]))/_xlfn.STDEV.P(Table2[1W Return vs Nifty])</f>
        <v>0.26228388960507265</v>
      </c>
      <c r="O622">
        <v>162.06</v>
      </c>
      <c r="P622">
        <v>163.09194914026699</v>
      </c>
      <c r="Q622">
        <v>160.07484972030099</v>
      </c>
      <c r="R622">
        <v>42.499882185906003</v>
      </c>
      <c r="S622" s="1">
        <f>(Table2[[#This Row],[Close Price]]-Table2[[#This Row],[20D EMA]])/Table2[[#This Row],[20D EMA]]</f>
        <v>-2.3016166851783228E-2</v>
      </c>
      <c r="T622" s="1">
        <f>(Table2[[#This Row],[Close Price]]-Table2[[#This Row],[50D EMA]])/Table2[[#This Row],[50D EMA]]</f>
        <v>-2.9197941194334925E-2</v>
      </c>
      <c r="U622" s="1">
        <f>(Table2[[#This Row],[Close Price]]-Table2[[#This Row],[200D EMA]])/Table2[[#This Row],[200D EMA]]</f>
        <v>-1.0900211515736263E-2</v>
      </c>
      <c r="V622">
        <v>0.53004965991310005</v>
      </c>
      <c r="W622">
        <v>155.62</v>
      </c>
      <c r="X622">
        <v>159.63999999999999</v>
      </c>
      <c r="Y622">
        <v>157.01</v>
      </c>
      <c r="Z622">
        <v>165.92</v>
      </c>
      <c r="AA622">
        <v>154.15</v>
      </c>
      <c r="AB622">
        <v>170</v>
      </c>
      <c r="AC622" s="1">
        <f>(Table2[[#This Row],[Close Price]]/Table2[[#This Row],[Day Low]])-1</f>
        <v>1.7414214111296733E-2</v>
      </c>
      <c r="AD622" s="1">
        <f>(Table2[[#This Row],[Day High]]/Table2[[#This Row],[Close Price]])-1</f>
        <v>8.273858397018774E-3</v>
      </c>
      <c r="AE622" s="1">
        <f>(Table2[[#This Row],[Close Price]]/Table2[[#This Row],[Current Week Low]])-1</f>
        <v>8.4071078275269606E-3</v>
      </c>
      <c r="AF622" s="1">
        <f>(Table2[[#This Row],[Current Week High]]/Table2[[#This Row],[Close Price]])-1</f>
        <v>4.7937851323185621E-2</v>
      </c>
      <c r="AG622" s="1">
        <f>(Table2[[#This Row],[Close Price]]/Table2[[#This Row],[Current Month Low]])-1</f>
        <v>2.7116445021083457E-2</v>
      </c>
      <c r="AH622" s="1">
        <f>(Table2[[#This Row],[Current Month High]]/Table2[[#This Row],[Close Price]])-1</f>
        <v>7.3706814880313276E-2</v>
      </c>
      <c r="AI622">
        <v>22.672913327579799</v>
      </c>
      <c r="AJ622">
        <v>35.183333333333302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0.04</v>
      </c>
      <c r="AM622" t="s">
        <v>3111</v>
      </c>
      <c r="AN622">
        <v>-0.83</v>
      </c>
      <c r="AO622" t="s">
        <v>3110</v>
      </c>
      <c r="AP622">
        <v>-2.1530266262350002E-3</v>
      </c>
      <c r="AQ622">
        <f>(Table2[[#This Row],[Sharpe Ratio]]-AVERAGE(Table2[Sharpe Ratio]))/_xlfn.STDEV.P(Table2[Sharpe Ratio])</f>
        <v>-0.74404425143720565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518</v>
      </c>
      <c r="AT622">
        <f>_xlfn.RANK.AVG(Table2[[#This Row],[6M Return vs Nifty Z-Score]],Table2[6M Return vs Nifty Z-Score])</f>
        <v>637</v>
      </c>
      <c r="AU622">
        <f>_xlfn.RANK.AVG(Table2[[#This Row],[Sharpe Ratio Z-Score]],Table2[Sharpe Ratio Z-Score])</f>
        <v>570</v>
      </c>
      <c r="AV622">
        <f>(Table2[[#This Row],[Rank 1Y]]+Table2[[#This Row],[Rank 6M]]+Table2[[#This Row],[Rank Sharpe]])/3</f>
        <v>575</v>
      </c>
    </row>
    <row r="623" spans="1:48" x14ac:dyDescent="0.3">
      <c r="A623" t="s">
        <v>919</v>
      </c>
      <c r="B623" t="s">
        <v>920</v>
      </c>
      <c r="C623" t="s">
        <v>3072</v>
      </c>
      <c r="D623" t="s">
        <v>133</v>
      </c>
      <c r="E623">
        <v>15933.70400645</v>
      </c>
      <c r="F623">
        <v>54.37</v>
      </c>
      <c r="G623">
        <v>-8.8000979142638407</v>
      </c>
      <c r="H623">
        <f>(Table2[[#This Row],[1Y Return vs Nifty]]-AVERAGE(Table2[1Y Return vs Nifty]))/_xlfn.STDEV.P(Table2[1Y Return vs Nifty])</f>
        <v>-0.64431550907242885</v>
      </c>
      <c r="I623">
        <v>-8.0267567604252594</v>
      </c>
      <c r="J623">
        <f>(Table2[[#This Row],[1M Return vs Nifty]]-AVERAGE(Table2[1M Return vs Nifty]))/_xlfn.STDEV.P(Table2[1M Return vs Nifty])</f>
        <v>-0.7526956640007807</v>
      </c>
      <c r="K623">
        <v>-21.024800780120199</v>
      </c>
      <c r="L623">
        <f>(Table2[[#This Row],[6M Return vs Nifty]]-AVERAGE(Table2[6M Return vs Nifty]))/_xlfn.STDEV.P(Table2[6M Return vs Nifty])</f>
        <v>-0.93036453729540125</v>
      </c>
      <c r="M623">
        <v>-0.32329374353053802</v>
      </c>
      <c r="N623">
        <f>(Table2[[#This Row],[1W Return vs Nifty]]-AVERAGE(Table2[1W Return vs Nifty]))/_xlfn.STDEV.P(Table2[1W Return vs Nifty])</f>
        <v>-1.4211637428383246E-2</v>
      </c>
      <c r="O623">
        <v>56.36</v>
      </c>
      <c r="P623">
        <v>57.9069239736667</v>
      </c>
      <c r="Q623">
        <v>56.005831488857098</v>
      </c>
      <c r="R623">
        <v>34.164220711906701</v>
      </c>
      <c r="S623" s="1">
        <f>(Table2[[#This Row],[Close Price]]-Table2[[#This Row],[20D EMA]])/Table2[[#This Row],[20D EMA]]</f>
        <v>-3.5308729595457805E-2</v>
      </c>
      <c r="T623" s="1">
        <f>(Table2[[#This Row],[Close Price]]-Table2[[#This Row],[50D EMA]])/Table2[[#This Row],[50D EMA]]</f>
        <v>-6.1079465648617881E-2</v>
      </c>
      <c r="U623" s="1">
        <f>(Table2[[#This Row],[Close Price]]-Table2[[#This Row],[200D EMA]])/Table2[[#This Row],[200D EMA]]</f>
        <v>-2.9208235024286083E-2</v>
      </c>
      <c r="V623">
        <v>0.64671337582553801</v>
      </c>
      <c r="W623">
        <v>53.22</v>
      </c>
      <c r="X623">
        <v>55.37</v>
      </c>
      <c r="Y623">
        <v>53.55</v>
      </c>
      <c r="Z623">
        <v>55.37</v>
      </c>
      <c r="AA623">
        <v>53.55</v>
      </c>
      <c r="AB623">
        <v>59.59</v>
      </c>
      <c r="AC623" s="1">
        <f>(Table2[[#This Row],[Close Price]]/Table2[[#This Row],[Day Low]])-1</f>
        <v>2.1608417888012044E-2</v>
      </c>
      <c r="AD623" s="1">
        <f>(Table2[[#This Row],[Day High]]/Table2[[#This Row],[Close Price]])-1</f>
        <v>1.839249586168834E-2</v>
      </c>
      <c r="AE623" s="1">
        <f>(Table2[[#This Row],[Close Price]]/Table2[[#This Row],[Current Week Low]])-1</f>
        <v>1.5312791783379964E-2</v>
      </c>
      <c r="AF623" s="1">
        <f>(Table2[[#This Row],[Current Week High]]/Table2[[#This Row],[Close Price]])-1</f>
        <v>1.839249586168834E-2</v>
      </c>
      <c r="AG623" s="1">
        <f>(Table2[[#This Row],[Close Price]]/Table2[[#This Row],[Current Month Low]])-1</f>
        <v>1.5312791783379964E-2</v>
      </c>
      <c r="AH623" s="1">
        <f>(Table2[[#This Row],[Current Month High]]/Table2[[#This Row],[Close Price]])-1</f>
        <v>9.6008828398013835E-2</v>
      </c>
      <c r="AI623">
        <v>35.154960572162103</v>
      </c>
      <c r="AJ623">
        <v>39.284802043422701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-7.0000000000000007E-2</v>
      </c>
      <c r="AM623" t="s">
        <v>3110</v>
      </c>
      <c r="AN623">
        <v>-6.29</v>
      </c>
      <c r="AO623" t="s">
        <v>3110</v>
      </c>
      <c r="AQ623">
        <f>(Table2[[#This Row],[Sharpe Ratio]]-AVERAGE(Table2[Sharpe Ratio]))/_xlfn.STDEV.P(Table2[Sharpe Ratio])</f>
        <v>-0.71951127739723697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553</v>
      </c>
      <c r="AT623">
        <f>_xlfn.RANK.AVG(Table2[[#This Row],[6M Return vs Nifty Z-Score]],Table2[6M Return vs Nifty Z-Score])</f>
        <v>634</v>
      </c>
      <c r="AU623">
        <f>_xlfn.RANK.AVG(Table2[[#This Row],[Sharpe Ratio Z-Score]],Table2[Sharpe Ratio Z-Score])</f>
        <v>542.5</v>
      </c>
      <c r="AV623">
        <f>(Table2[[#This Row],[Rank 1Y]]+Table2[[#This Row],[Rank 6M]]+Table2[[#This Row],[Rank Sharpe]])/3</f>
        <v>576.5</v>
      </c>
    </row>
    <row r="624" spans="1:48" x14ac:dyDescent="0.3">
      <c r="A624" t="s">
        <v>493</v>
      </c>
      <c r="B624" t="s">
        <v>494</v>
      </c>
      <c r="C624" t="s">
        <v>3079</v>
      </c>
      <c r="D624" t="s">
        <v>384</v>
      </c>
      <c r="E624">
        <v>41437.294821404997</v>
      </c>
      <c r="F624">
        <v>552.04999999999995</v>
      </c>
      <c r="G624">
        <v>-29.586207686058799</v>
      </c>
      <c r="H624">
        <f>(Table2[[#This Row],[1Y Return vs Nifty]]-AVERAGE(Table2[1Y Return vs Nifty]))/_xlfn.STDEV.P(Table2[1Y Return vs Nifty])</f>
        <v>-0.95800405885340356</v>
      </c>
      <c r="I624">
        <v>0.55364117716000505</v>
      </c>
      <c r="J624">
        <f>(Table2[[#This Row],[1M Return vs Nifty]]-AVERAGE(Table2[1M Return vs Nifty]))/_xlfn.STDEV.P(Table2[1M Return vs Nifty])</f>
        <v>5.8732301050902297E-2</v>
      </c>
      <c r="K624">
        <v>2.5925669430239799</v>
      </c>
      <c r="L624">
        <f>(Table2[[#This Row],[6M Return vs Nifty]]-AVERAGE(Table2[6M Return vs Nifty]))/_xlfn.STDEV.P(Table2[6M Return vs Nifty])</f>
        <v>-0.14019061143387623</v>
      </c>
      <c r="M624">
        <v>4.6225192282134602</v>
      </c>
      <c r="N624">
        <f>(Table2[[#This Row],[1W Return vs Nifty]]-AVERAGE(Table2[1W Return vs Nifty]))/_xlfn.STDEV.P(Table2[1W Return vs Nifty])</f>
        <v>0.9231116235634047</v>
      </c>
      <c r="O624">
        <v>551.07000000000005</v>
      </c>
      <c r="P624">
        <v>545.312117029516</v>
      </c>
      <c r="Q624">
        <v>548.63664216258599</v>
      </c>
      <c r="R624">
        <v>51.037062719770901</v>
      </c>
      <c r="S624" s="1">
        <f>(Table2[[#This Row],[Close Price]]-Table2[[#This Row],[20D EMA]])/Table2[[#This Row],[20D EMA]]</f>
        <v>1.7783584662563819E-3</v>
      </c>
      <c r="T624" s="1">
        <f>(Table2[[#This Row],[Close Price]]-Table2[[#This Row],[50D EMA]])/Table2[[#This Row],[50D EMA]]</f>
        <v>1.2356011832613013E-2</v>
      </c>
      <c r="U624" s="1">
        <f>(Table2[[#This Row],[Close Price]]-Table2[[#This Row],[200D EMA]])/Table2[[#This Row],[200D EMA]]</f>
        <v>6.2215272825369098E-3</v>
      </c>
      <c r="V624">
        <v>0.96089059535338095</v>
      </c>
      <c r="W624">
        <v>540.4</v>
      </c>
      <c r="X624">
        <v>553.9</v>
      </c>
      <c r="Y624">
        <v>546.65</v>
      </c>
      <c r="Z624">
        <v>568.95000000000005</v>
      </c>
      <c r="AA624">
        <v>520</v>
      </c>
      <c r="AB624">
        <v>577</v>
      </c>
      <c r="AC624" s="1">
        <f>(Table2[[#This Row],[Close Price]]/Table2[[#This Row],[Day Low]])-1</f>
        <v>2.1558105107327918E-2</v>
      </c>
      <c r="AD624" s="1">
        <f>(Table2[[#This Row],[Day High]]/Table2[[#This Row],[Close Price]])-1</f>
        <v>3.3511457295534175E-3</v>
      </c>
      <c r="AE624" s="1">
        <f>(Table2[[#This Row],[Close Price]]/Table2[[#This Row],[Current Week Low]])-1</f>
        <v>9.878349949693499E-3</v>
      </c>
      <c r="AF624" s="1">
        <f>(Table2[[#This Row],[Current Week High]]/Table2[[#This Row],[Close Price]])-1</f>
        <v>3.061316909700218E-2</v>
      </c>
      <c r="AG624" s="1">
        <f>(Table2[[#This Row],[Close Price]]/Table2[[#This Row],[Current Month Low]])-1</f>
        <v>6.1634615384615232E-2</v>
      </c>
      <c r="AH624" s="1">
        <f>(Table2[[#This Row],[Current Month High]]/Table2[[#This Row],[Close Price]])-1</f>
        <v>4.5195181595869993E-2</v>
      </c>
      <c r="AI624">
        <v>13.086179437267701</v>
      </c>
      <c r="AJ624">
        <v>26.1947297900848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7.0000000000000007E-2</v>
      </c>
      <c r="AM624" t="s">
        <v>3111</v>
      </c>
      <c r="AN624">
        <v>1.45</v>
      </c>
      <c r="AO624" t="s">
        <v>3111</v>
      </c>
      <c r="AP624">
        <v>-0.11589914009041</v>
      </c>
      <c r="AQ624">
        <f>(Table2[[#This Row],[Sharpe Ratio]]-AVERAGE(Table2[Sharpe Ratio]))/_xlfn.STDEV.P(Table2[Sharpe Ratio])</f>
        <v>-2.0401408322973094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652</v>
      </c>
      <c r="AT624">
        <f>_xlfn.RANK.AVG(Table2[[#This Row],[6M Return vs Nifty Z-Score]],Table2[6M Return vs Nifty Z-Score])</f>
        <v>354</v>
      </c>
      <c r="AU624">
        <f>_xlfn.RANK.AVG(Table2[[#This Row],[Sharpe Ratio Z-Score]],Table2[Sharpe Ratio Z-Score])</f>
        <v>726</v>
      </c>
      <c r="AV624">
        <f>(Table2[[#This Row],[Rank 1Y]]+Table2[[#This Row],[Rank 6M]]+Table2[[#This Row],[Rank Sharpe]])/3</f>
        <v>577.33333333333337</v>
      </c>
    </row>
    <row r="625" spans="1:48" x14ac:dyDescent="0.3">
      <c r="A625" t="s">
        <v>579</v>
      </c>
      <c r="B625" t="s">
        <v>580</v>
      </c>
      <c r="C625" t="s">
        <v>3069</v>
      </c>
      <c r="D625" t="s">
        <v>54</v>
      </c>
      <c r="E625">
        <v>32446.204327619998</v>
      </c>
      <c r="F625">
        <v>1969.4</v>
      </c>
      <c r="G625">
        <v>1.1146772974916399</v>
      </c>
      <c r="H625">
        <f>(Table2[[#This Row],[1Y Return vs Nifty]]-AVERAGE(Table2[1Y Return vs Nifty]))/_xlfn.STDEV.P(Table2[1Y Return vs Nifty])</f>
        <v>-0.49468907624178199</v>
      </c>
      <c r="I625">
        <v>0.476435371346284</v>
      </c>
      <c r="J625">
        <f>(Table2[[#This Row],[1M Return vs Nifty]]-AVERAGE(Table2[1M Return vs Nifty]))/_xlfn.STDEV.P(Table2[1M Return vs Nifty])</f>
        <v>5.1431130364262383E-2</v>
      </c>
      <c r="K625">
        <v>-13.1642291625753</v>
      </c>
      <c r="L625">
        <f>(Table2[[#This Row],[6M Return vs Nifty]]-AVERAGE(Table2[6M Return vs Nifty]))/_xlfn.STDEV.P(Table2[6M Return vs Nifty])</f>
        <v>-0.66737084522258161</v>
      </c>
      <c r="M625">
        <v>-5.9778268547526903</v>
      </c>
      <c r="N625">
        <f>(Table2[[#This Row],[1W Return vs Nifty]]-AVERAGE(Table2[1W Return vs Nifty]))/_xlfn.STDEV.P(Table2[1W Return vs Nifty])</f>
        <v>-1.0858505055936412</v>
      </c>
      <c r="O625">
        <v>2026.43</v>
      </c>
      <c r="P625">
        <v>1959.4126141249201</v>
      </c>
      <c r="Q625">
        <v>1824.7155666114099</v>
      </c>
      <c r="R625">
        <v>31.2135942324485</v>
      </c>
      <c r="S625" s="1">
        <f>(Table2[[#This Row],[Close Price]]-Table2[[#This Row],[20D EMA]])/Table2[[#This Row],[20D EMA]]</f>
        <v>-2.8143089077836379E-2</v>
      </c>
      <c r="T625" s="1">
        <f>(Table2[[#This Row],[Close Price]]-Table2[[#This Row],[50D EMA]])/Table2[[#This Row],[50D EMA]]</f>
        <v>5.0971325810007639E-3</v>
      </c>
      <c r="U625" s="1">
        <f>(Table2[[#This Row],[Close Price]]-Table2[[#This Row],[200D EMA]])/Table2[[#This Row],[200D EMA]]</f>
        <v>7.9291499473135171E-2</v>
      </c>
      <c r="V625">
        <v>1.40487562291544</v>
      </c>
      <c r="W625">
        <v>1957.05</v>
      </c>
      <c r="X625">
        <v>2009</v>
      </c>
      <c r="Y625">
        <v>1962.5</v>
      </c>
      <c r="Z625">
        <v>2085</v>
      </c>
      <c r="AA625">
        <v>1911.05</v>
      </c>
      <c r="AB625">
        <v>2220.9499999999998</v>
      </c>
      <c r="AC625" s="1">
        <f>(Table2[[#This Row],[Close Price]]/Table2[[#This Row],[Day Low]])-1</f>
        <v>6.310518382259156E-3</v>
      </c>
      <c r="AD625" s="1">
        <f>(Table2[[#This Row],[Day High]]/Table2[[#This Row],[Close Price]])-1</f>
        <v>2.010764699908596E-2</v>
      </c>
      <c r="AE625" s="1">
        <f>(Table2[[#This Row],[Close Price]]/Table2[[#This Row],[Current Week Low]])-1</f>
        <v>3.5159235668791311E-3</v>
      </c>
      <c r="AF625" s="1">
        <f>(Table2[[#This Row],[Current Week High]]/Table2[[#This Row],[Close Price]])-1</f>
        <v>5.8698080633695415E-2</v>
      </c>
      <c r="AG625" s="1">
        <f>(Table2[[#This Row],[Close Price]]/Table2[[#This Row],[Current Month Low]])-1</f>
        <v>3.0532953088616255E-2</v>
      </c>
      <c r="AH625" s="1">
        <f>(Table2[[#This Row],[Current Month High]]/Table2[[#This Row],[Close Price]])-1</f>
        <v>0.12772925764192133</v>
      </c>
      <c r="AI625">
        <v>8.9796118648642</v>
      </c>
      <c r="AJ625">
        <v>38.161418257008201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-0.1</v>
      </c>
      <c r="AM625" t="s">
        <v>3110</v>
      </c>
      <c r="AN625">
        <v>-2.34</v>
      </c>
      <c r="AO625" t="s">
        <v>3110</v>
      </c>
      <c r="AP625">
        <v>-0.110639327189679</v>
      </c>
      <c r="AQ625">
        <f>(Table2[[#This Row],[Sharpe Ratio]]-AVERAGE(Table2[Sharpe Ratio]))/_xlfn.STDEV.P(Table2[Sharpe Ratio])</f>
        <v>-1.9802071316285088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-4.1766864283222516</v>
      </c>
      <c r="AS625">
        <f>_xlfn.RANK.AVG(Table2[[#This Row],[1Y Return vs Nifty Z-Score]],Table2[1Y Return vs Nifty Z-Score])</f>
        <v>481</v>
      </c>
      <c r="AT625">
        <f>_xlfn.RANK.AVG(Table2[[#This Row],[6M Return vs Nifty Z-Score]],Table2[6M Return vs Nifty Z-Score])</f>
        <v>535</v>
      </c>
      <c r="AU625">
        <f>_xlfn.RANK.AVG(Table2[[#This Row],[Sharpe Ratio Z-Score]],Table2[Sharpe Ratio Z-Score])</f>
        <v>723</v>
      </c>
      <c r="AV625">
        <f>(Table2[[#This Row],[Rank 1Y]]+Table2[[#This Row],[Rank 6M]]+Table2[[#This Row],[Rank Sharpe]])/3</f>
        <v>579.66666666666663</v>
      </c>
    </row>
    <row r="626" spans="1:48" x14ac:dyDescent="0.3">
      <c r="A626" t="s">
        <v>2019</v>
      </c>
      <c r="B626" t="s">
        <v>2020</v>
      </c>
      <c r="C626" t="s">
        <v>3076</v>
      </c>
      <c r="D626" t="s">
        <v>136</v>
      </c>
      <c r="E626">
        <v>3027.1366604250002</v>
      </c>
      <c r="F626">
        <v>459.75</v>
      </c>
      <c r="G626">
        <v>-23.936691499951401</v>
      </c>
      <c r="H626">
        <f>(Table2[[#This Row],[1Y Return vs Nifty]]-AVERAGE(Table2[1Y Return vs Nifty]))/_xlfn.STDEV.P(Table2[1Y Return vs Nifty])</f>
        <v>-0.87274575131820109</v>
      </c>
      <c r="I626">
        <v>-11.6802230970836</v>
      </c>
      <c r="J626">
        <f>(Table2[[#This Row],[1M Return vs Nifty]]-AVERAGE(Table2[1M Return vs Nifty]))/_xlfn.STDEV.P(Table2[1M Return vs Nifty])</f>
        <v>-1.0981953455427995</v>
      </c>
      <c r="K626">
        <v>-15.5685557397887</v>
      </c>
      <c r="L626">
        <f>(Table2[[#This Row],[6M Return vs Nifty]]-AVERAGE(Table2[6M Return vs Nifty]))/_xlfn.STDEV.P(Table2[6M Return vs Nifty])</f>
        <v>-0.7478131787138006</v>
      </c>
      <c r="M626">
        <v>-6.0696599436676202</v>
      </c>
      <c r="N626">
        <f>(Table2[[#This Row],[1W Return vs Nifty]]-AVERAGE(Table2[1W Return vs Nifty]))/_xlfn.STDEV.P(Table2[1W Return vs Nifty])</f>
        <v>-1.1032545786672612</v>
      </c>
      <c r="O626">
        <v>501.69</v>
      </c>
      <c r="P626">
        <v>513.52138807241795</v>
      </c>
      <c r="Q626">
        <v>512.49090895675204</v>
      </c>
      <c r="R626">
        <v>16.6689099725448</v>
      </c>
      <c r="S626" s="1">
        <f>(Table2[[#This Row],[Close Price]]-Table2[[#This Row],[20D EMA]])/Table2[[#This Row],[20D EMA]]</f>
        <v>-8.3597440650600971E-2</v>
      </c>
      <c r="T626" s="1">
        <f>(Table2[[#This Row],[Close Price]]-Table2[[#This Row],[50D EMA]])/Table2[[#This Row],[50D EMA]]</f>
        <v>-0.10471109737854772</v>
      </c>
      <c r="U626" s="1">
        <f>(Table2[[#This Row],[Close Price]]-Table2[[#This Row],[200D EMA]])/Table2[[#This Row],[200D EMA]]</f>
        <v>-0.10291091614505639</v>
      </c>
      <c r="V626">
        <v>1.0864143442999701</v>
      </c>
      <c r="W626">
        <v>450.65</v>
      </c>
      <c r="X626">
        <v>460.05</v>
      </c>
      <c r="Y626">
        <v>458.1</v>
      </c>
      <c r="Z626">
        <v>475</v>
      </c>
      <c r="AA626">
        <v>425</v>
      </c>
      <c r="AB626">
        <v>527.15</v>
      </c>
      <c r="AC626" s="1">
        <f>(Table2[[#This Row],[Close Price]]/Table2[[#This Row],[Day Low]])-1</f>
        <v>2.0193054476866701E-2</v>
      </c>
      <c r="AD626" s="1">
        <f>(Table2[[#This Row],[Day High]]/Table2[[#This Row],[Close Price]])-1</f>
        <v>6.5252854812403172E-4</v>
      </c>
      <c r="AE626" s="1">
        <f>(Table2[[#This Row],[Close Price]]/Table2[[#This Row],[Current Week Low]])-1</f>
        <v>3.601833660772602E-3</v>
      </c>
      <c r="AF626" s="1">
        <f>(Table2[[#This Row],[Current Week High]]/Table2[[#This Row],[Close Price]])-1</f>
        <v>3.3170201196302429E-2</v>
      </c>
      <c r="AG626" s="1">
        <f>(Table2[[#This Row],[Close Price]]/Table2[[#This Row],[Current Month Low]])-1</f>
        <v>8.1764705882352962E-2</v>
      </c>
      <c r="AH626" s="1">
        <f>(Table2[[#This Row],[Current Month High]]/Table2[[#This Row],[Close Price]])-1</f>
        <v>0.14660141381185432</v>
      </c>
      <c r="AI626">
        <v>31.9148936170212</v>
      </c>
      <c r="AJ626">
        <v>10.588235294117601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-0.12</v>
      </c>
      <c r="AM626" t="s">
        <v>3110</v>
      </c>
      <c r="AN626">
        <v>-12.01</v>
      </c>
      <c r="AO626" t="s">
        <v>3110</v>
      </c>
      <c r="AQ626">
        <f>(Table2[[#This Row],[Sharpe Ratio]]-AVERAGE(Table2[Sharpe Ratio]))/_xlfn.STDEV.P(Table2[Sharpe Ratio])</f>
        <v>-0.71951127739723697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630</v>
      </c>
      <c r="AT626">
        <f>_xlfn.RANK.AVG(Table2[[#This Row],[6M Return vs Nifty Z-Score]],Table2[6M Return vs Nifty Z-Score])</f>
        <v>567</v>
      </c>
      <c r="AU626">
        <f>_xlfn.RANK.AVG(Table2[[#This Row],[Sharpe Ratio Z-Score]],Table2[Sharpe Ratio Z-Score])</f>
        <v>542.5</v>
      </c>
      <c r="AV626">
        <f>(Table2[[#This Row],[Rank 1Y]]+Table2[[#This Row],[Rank 6M]]+Table2[[#This Row],[Rank Sharpe]])/3</f>
        <v>579.83333333333337</v>
      </c>
    </row>
    <row r="627" spans="1:48" x14ac:dyDescent="0.3">
      <c r="A627" t="s">
        <v>434</v>
      </c>
      <c r="B627" t="s">
        <v>435</v>
      </c>
      <c r="C627" t="s">
        <v>3076</v>
      </c>
      <c r="D627" t="s">
        <v>436</v>
      </c>
      <c r="E627">
        <v>51317.160664315001</v>
      </c>
      <c r="F627">
        <v>1910.35</v>
      </c>
      <c r="G627">
        <v>-27.908360344738401</v>
      </c>
      <c r="H627">
        <f>(Table2[[#This Row],[1Y Return vs Nifty]]-AVERAGE(Table2[1Y Return vs Nifty]))/_xlfn.STDEV.P(Table2[1Y Return vs Nifty])</f>
        <v>-0.93268323138587839</v>
      </c>
      <c r="I627">
        <v>-14.742336112791101</v>
      </c>
      <c r="J627">
        <f>(Table2[[#This Row],[1M Return vs Nifty]]-AVERAGE(Table2[1M Return vs Nifty]))/_xlfn.STDEV.P(Table2[1M Return vs Nifty])</f>
        <v>-1.3877721403683623</v>
      </c>
      <c r="K627">
        <v>-12.073284514017001</v>
      </c>
      <c r="L627">
        <f>(Table2[[#This Row],[6M Return vs Nifty]]-AVERAGE(Table2[6M Return vs Nifty]))/_xlfn.STDEV.P(Table2[6M Return vs Nifty])</f>
        <v>-0.63087075656095781</v>
      </c>
      <c r="M627">
        <v>-9.5848828071547594</v>
      </c>
      <c r="N627">
        <f>(Table2[[#This Row],[1W Return vs Nifty]]-AVERAGE(Table2[1W Return vs Nifty]))/_xlfn.STDEV.P(Table2[1W Return vs Nifty])</f>
        <v>-1.7694544888419488</v>
      </c>
      <c r="O627">
        <v>2127.69</v>
      </c>
      <c r="P627">
        <v>2190.15302369542</v>
      </c>
      <c r="Q627">
        <v>2058.59956988468</v>
      </c>
      <c r="R627">
        <v>12.0748696031987</v>
      </c>
      <c r="S627" s="1">
        <f>(Table2[[#This Row],[Close Price]]-Table2[[#This Row],[20D EMA]])/Table2[[#This Row],[20D EMA]]</f>
        <v>-0.10214833927874838</v>
      </c>
      <c r="T627" s="1">
        <f>(Table2[[#This Row],[Close Price]]-Table2[[#This Row],[50D EMA]])/Table2[[#This Row],[50D EMA]]</f>
        <v>-0.1277550110280932</v>
      </c>
      <c r="U627" s="1">
        <f>(Table2[[#This Row],[Close Price]]-Table2[[#This Row],[200D EMA]])/Table2[[#This Row],[200D EMA]]</f>
        <v>-7.2014767735031085E-2</v>
      </c>
      <c r="V627">
        <v>0.79901922195562802</v>
      </c>
      <c r="W627">
        <v>1878.1</v>
      </c>
      <c r="X627">
        <v>1927</v>
      </c>
      <c r="Y627">
        <v>1903.5</v>
      </c>
      <c r="Z627">
        <v>2030</v>
      </c>
      <c r="AA627">
        <v>1903.5</v>
      </c>
      <c r="AB627">
        <v>2209</v>
      </c>
      <c r="AC627" s="1">
        <f>(Table2[[#This Row],[Close Price]]/Table2[[#This Row],[Day Low]])-1</f>
        <v>1.7171609605452387E-2</v>
      </c>
      <c r="AD627" s="1">
        <f>(Table2[[#This Row],[Day High]]/Table2[[#This Row],[Close Price]])-1</f>
        <v>8.7156803727066468E-3</v>
      </c>
      <c r="AE627" s="1">
        <f>(Table2[[#This Row],[Close Price]]/Table2[[#This Row],[Current Week Low]])-1</f>
        <v>3.5986340950879825E-3</v>
      </c>
      <c r="AF627" s="1">
        <f>(Table2[[#This Row],[Current Week High]]/Table2[[#This Row],[Close Price]])-1</f>
        <v>6.2632501897557979E-2</v>
      </c>
      <c r="AG627" s="1">
        <f>(Table2[[#This Row],[Close Price]]/Table2[[#This Row],[Current Month Low]])-1</f>
        <v>3.5986340950879825E-3</v>
      </c>
      <c r="AH627" s="1">
        <f>(Table2[[#This Row],[Current Month High]]/Table2[[#This Row],[Close Price]])-1</f>
        <v>0.15633260920773684</v>
      </c>
      <c r="AI627">
        <v>26.631921151762199</v>
      </c>
      <c r="AJ627">
        <v>11.3735632183908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-0.18</v>
      </c>
      <c r="AM627" t="s">
        <v>3110</v>
      </c>
      <c r="AN627">
        <v>-13.78</v>
      </c>
      <c r="AO627" t="s">
        <v>3110</v>
      </c>
      <c r="AP627">
        <v>-4.1551164237290002E-3</v>
      </c>
      <c r="AQ627">
        <f>(Table2[[#This Row],[Sharpe Ratio]]-AVERAGE(Table2[Sharpe Ratio]))/_xlfn.STDEV.P(Table2[Sharpe Ratio])</f>
        <v>-0.76685735389915621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643</v>
      </c>
      <c r="AT627">
        <f>_xlfn.RANK.AVG(Table2[[#This Row],[6M Return vs Nifty Z-Score]],Table2[6M Return vs Nifty Z-Score])</f>
        <v>522</v>
      </c>
      <c r="AU627">
        <f>_xlfn.RANK.AVG(Table2[[#This Row],[Sharpe Ratio Z-Score]],Table2[Sharpe Ratio Z-Score])</f>
        <v>578</v>
      </c>
      <c r="AV627">
        <f>(Table2[[#This Row],[Rank 1Y]]+Table2[[#This Row],[Rank 6M]]+Table2[[#This Row],[Rank Sharpe]])/3</f>
        <v>581</v>
      </c>
    </row>
    <row r="628" spans="1:48" x14ac:dyDescent="0.3">
      <c r="A628" t="s">
        <v>1405</v>
      </c>
      <c r="B628" t="s">
        <v>1406</v>
      </c>
      <c r="C628" t="s">
        <v>3079</v>
      </c>
      <c r="D628" t="s">
        <v>539</v>
      </c>
      <c r="E628">
        <v>7493.5016612850004</v>
      </c>
      <c r="F628">
        <v>270.95</v>
      </c>
      <c r="G628">
        <v>-18.1194951943137</v>
      </c>
      <c r="H628">
        <f>(Table2[[#This Row],[1Y Return vs Nifty]]-AVERAGE(Table2[1Y Return vs Nifty]))/_xlfn.STDEV.P(Table2[1Y Return vs Nifty])</f>
        <v>-0.78495693980221348</v>
      </c>
      <c r="I628">
        <v>4.3279739422277403</v>
      </c>
      <c r="J628">
        <f>(Table2[[#This Row],[1M Return vs Nifty]]-AVERAGE(Table2[1M Return vs Nifty]))/_xlfn.STDEV.P(Table2[1M Return vs Nifty])</f>
        <v>0.41566203522692535</v>
      </c>
      <c r="K628">
        <v>-6.6491545797003999</v>
      </c>
      <c r="L628">
        <f>(Table2[[#This Row],[6M Return vs Nifty]]-AVERAGE(Table2[6M Return vs Nifty]))/_xlfn.STDEV.P(Table2[6M Return vs Nifty])</f>
        <v>-0.44939388348920434</v>
      </c>
      <c r="M628">
        <v>12.3279769151455</v>
      </c>
      <c r="N628">
        <f>(Table2[[#This Row],[1W Return vs Nifty]]-AVERAGE(Table2[1W Return vs Nifty]))/_xlfn.STDEV.P(Table2[1W Return vs Nifty])</f>
        <v>2.3834387260665491</v>
      </c>
      <c r="O628">
        <v>261.92</v>
      </c>
      <c r="P628">
        <v>258.09689200634102</v>
      </c>
      <c r="Q628">
        <v>260.25185480903599</v>
      </c>
      <c r="R628">
        <v>59.378259624618202</v>
      </c>
      <c r="S628" s="1">
        <f>(Table2[[#This Row],[Close Price]]-Table2[[#This Row],[20D EMA]])/Table2[[#This Row],[20D EMA]]</f>
        <v>3.4476175931582059E-2</v>
      </c>
      <c r="T628" s="1">
        <f>(Table2[[#This Row],[Close Price]]-Table2[[#This Row],[50D EMA]])/Table2[[#This Row],[50D EMA]]</f>
        <v>4.9799545797487507E-2</v>
      </c>
      <c r="U628" s="1">
        <f>(Table2[[#This Row],[Close Price]]-Table2[[#This Row],[200D EMA]])/Table2[[#This Row],[200D EMA]]</f>
        <v>4.1106893162448102E-2</v>
      </c>
      <c r="V628">
        <v>1.9022264974074701</v>
      </c>
      <c r="W628">
        <v>265.3</v>
      </c>
      <c r="X628">
        <v>276.95</v>
      </c>
      <c r="Y628">
        <v>261.7</v>
      </c>
      <c r="Z628">
        <v>287.89999999999998</v>
      </c>
      <c r="AA628">
        <v>240.05</v>
      </c>
      <c r="AB628">
        <v>287.89999999999998</v>
      </c>
      <c r="AC628" s="1">
        <f>(Table2[[#This Row],[Close Price]]/Table2[[#This Row],[Day Low]])-1</f>
        <v>2.1296645307199213E-2</v>
      </c>
      <c r="AD628" s="1">
        <f>(Table2[[#This Row],[Day High]]/Table2[[#This Row],[Close Price]])-1</f>
        <v>2.2144307067724744E-2</v>
      </c>
      <c r="AE628" s="1">
        <f>(Table2[[#This Row],[Close Price]]/Table2[[#This Row],[Current Week Low]])-1</f>
        <v>3.5345815819640913E-2</v>
      </c>
      <c r="AF628" s="1">
        <f>(Table2[[#This Row],[Current Week High]]/Table2[[#This Row],[Close Price]])-1</f>
        <v>6.2557667466322187E-2</v>
      </c>
      <c r="AG628" s="1">
        <f>(Table2[[#This Row],[Close Price]]/Table2[[#This Row],[Current Month Low]])-1</f>
        <v>0.12872318267027683</v>
      </c>
      <c r="AH628" s="1">
        <f>(Table2[[#This Row],[Current Month High]]/Table2[[#This Row],[Close Price]])-1</f>
        <v>6.2557667466322187E-2</v>
      </c>
      <c r="AI628">
        <v>14.932855863921199</v>
      </c>
      <c r="AJ628">
        <v>26.931818181818102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0.08</v>
      </c>
      <c r="AM628" t="s">
        <v>3111</v>
      </c>
      <c r="AN628">
        <v>-0.28000000000000003</v>
      </c>
      <c r="AO628" t="s">
        <v>3110</v>
      </c>
      <c r="AP628">
        <v>-6.2146539107123998E-2</v>
      </c>
      <c r="AQ628">
        <f>(Table2[[#This Row],[Sharpe Ratio]]-AVERAGE(Table2[Sharpe Ratio]))/_xlfn.STDEV.P(Table2[Sharpe Ratio])</f>
        <v>-1.4276490273028737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609</v>
      </c>
      <c r="AT628">
        <f>_xlfn.RANK.AVG(Table2[[#This Row],[6M Return vs Nifty Z-Score]],Table2[6M Return vs Nifty Z-Score])</f>
        <v>462</v>
      </c>
      <c r="AU628">
        <f>_xlfn.RANK.AVG(Table2[[#This Row],[Sharpe Ratio Z-Score]],Table2[Sharpe Ratio Z-Score])</f>
        <v>674</v>
      </c>
      <c r="AV628">
        <f>(Table2[[#This Row],[Rank 1Y]]+Table2[[#This Row],[Rank 6M]]+Table2[[#This Row],[Rank Sharpe]])/3</f>
        <v>581.66666666666663</v>
      </c>
    </row>
    <row r="629" spans="1:48" x14ac:dyDescent="0.3">
      <c r="A629" t="s">
        <v>2125</v>
      </c>
      <c r="B629" t="s">
        <v>2126</v>
      </c>
      <c r="C629" t="s">
        <v>3063</v>
      </c>
      <c r="D629" t="s">
        <v>411</v>
      </c>
      <c r="E629">
        <v>2703.445366891</v>
      </c>
      <c r="F629">
        <v>81.37</v>
      </c>
      <c r="G629">
        <v>-10.594384913814</v>
      </c>
      <c r="H629">
        <f>(Table2[[#This Row],[1Y Return vs Nifty]]-AVERAGE(Table2[1Y Return vs Nifty]))/_xlfn.STDEV.P(Table2[1Y Return vs Nifty])</f>
        <v>-0.67139355748837082</v>
      </c>
      <c r="I629">
        <v>1.0385653461564499</v>
      </c>
      <c r="J629">
        <f>(Table2[[#This Row],[1M Return vs Nifty]]-AVERAGE(Table2[1M Return vs Nifty]))/_xlfn.STDEV.P(Table2[1M Return vs Nifty])</f>
        <v>0.10459043426516425</v>
      </c>
      <c r="K629">
        <v>-25.607161380023701</v>
      </c>
      <c r="L629">
        <f>(Table2[[#This Row],[6M Return vs Nifty]]-AVERAGE(Table2[6M Return vs Nifty]))/_xlfn.STDEV.P(Table2[6M Return vs Nifty])</f>
        <v>-1.083678060943958</v>
      </c>
      <c r="M629">
        <v>-6.8233695864012098</v>
      </c>
      <c r="N629">
        <f>(Table2[[#This Row],[1W Return vs Nifty]]-AVERAGE(Table2[1W Return vs Nifty]))/_xlfn.STDEV.P(Table2[1W Return vs Nifty])</f>
        <v>-1.2460965308810117</v>
      </c>
      <c r="O629">
        <v>84.64</v>
      </c>
      <c r="P629">
        <v>84.559773081070105</v>
      </c>
      <c r="Q629">
        <v>85.872802451417996</v>
      </c>
      <c r="R629">
        <v>36.679267773989501</v>
      </c>
      <c r="S629" s="1">
        <f>(Table2[[#This Row],[Close Price]]-Table2[[#This Row],[20D EMA]])/Table2[[#This Row],[20D EMA]]</f>
        <v>-3.8634215500945132E-2</v>
      </c>
      <c r="T629" s="1">
        <f>(Table2[[#This Row],[Close Price]]-Table2[[#This Row],[50D EMA]])/Table2[[#This Row],[50D EMA]]</f>
        <v>-3.7722110228606755E-2</v>
      </c>
      <c r="U629" s="1">
        <f>(Table2[[#This Row],[Close Price]]-Table2[[#This Row],[200D EMA]])/Table2[[#This Row],[200D EMA]]</f>
        <v>-5.2435722637157726E-2</v>
      </c>
      <c r="V629">
        <v>1.0989190776092901</v>
      </c>
      <c r="W629">
        <v>80.489999999999995</v>
      </c>
      <c r="X629">
        <v>84.4</v>
      </c>
      <c r="Y629">
        <v>81</v>
      </c>
      <c r="Z629">
        <v>83.49</v>
      </c>
      <c r="AA629">
        <v>81</v>
      </c>
      <c r="AB629">
        <v>90.9</v>
      </c>
      <c r="AC629" s="1">
        <f>(Table2[[#This Row],[Close Price]]/Table2[[#This Row],[Day Low]])-1</f>
        <v>1.0933035159647275E-2</v>
      </c>
      <c r="AD629" s="1">
        <f>(Table2[[#This Row],[Day High]]/Table2[[#This Row],[Close Price]])-1</f>
        <v>3.7237311048297972E-2</v>
      </c>
      <c r="AE629" s="1">
        <f>(Table2[[#This Row],[Close Price]]/Table2[[#This Row],[Current Week Low]])-1</f>
        <v>4.5679012345678505E-3</v>
      </c>
      <c r="AF629" s="1">
        <f>(Table2[[#This Row],[Current Week High]]/Table2[[#This Row],[Close Price]])-1</f>
        <v>2.605382819220825E-2</v>
      </c>
      <c r="AG629" s="1">
        <f>(Table2[[#This Row],[Close Price]]/Table2[[#This Row],[Current Month Low]])-1</f>
        <v>4.5679012345678505E-3</v>
      </c>
      <c r="AH629" s="1">
        <f>(Table2[[#This Row],[Current Month High]]/Table2[[#This Row],[Close Price]])-1</f>
        <v>0.11711933144893694</v>
      </c>
      <c r="AI629">
        <v>46.806948862246102</v>
      </c>
      <c r="AJ629">
        <v>30.679456434852099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-0.08</v>
      </c>
      <c r="AM629" t="s">
        <v>3110</v>
      </c>
      <c r="AN629">
        <v>-8.73</v>
      </c>
      <c r="AO629" t="s">
        <v>3110</v>
      </c>
      <c r="AP629">
        <v>6.0202981985639998E-3</v>
      </c>
      <c r="AQ629">
        <f>(Table2[[#This Row],[Sharpe Ratio]]-AVERAGE(Table2[Sharpe Ratio]))/_xlfn.STDEV.P(Table2[Sharpe Ratio])</f>
        <v>-0.65091211674657778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565</v>
      </c>
      <c r="AT629">
        <f>_xlfn.RANK.AVG(Table2[[#This Row],[6M Return vs Nifty Z-Score]],Table2[6M Return vs Nifty Z-Score])</f>
        <v>676</v>
      </c>
      <c r="AU629">
        <f>_xlfn.RANK.AVG(Table2[[#This Row],[Sharpe Ratio Z-Score]],Table2[Sharpe Ratio Z-Score])</f>
        <v>508</v>
      </c>
      <c r="AV629">
        <f>(Table2[[#This Row],[Rank 1Y]]+Table2[[#This Row],[Rank 6M]]+Table2[[#This Row],[Rank Sharpe]])/3</f>
        <v>583</v>
      </c>
    </row>
    <row r="630" spans="1:48" x14ac:dyDescent="0.3">
      <c r="A630" t="s">
        <v>2299</v>
      </c>
      <c r="B630" t="s">
        <v>2300</v>
      </c>
      <c r="C630" t="s">
        <v>3068</v>
      </c>
      <c r="D630" t="s">
        <v>111</v>
      </c>
      <c r="E630">
        <v>2251.9666114000001</v>
      </c>
      <c r="F630" t="e">
        <v>#N/A</v>
      </c>
      <c r="G630">
        <v>-11.0314776456436</v>
      </c>
      <c r="H630">
        <f>(Table2[[#This Row],[1Y Return vs Nifty]]-AVERAGE(Table2[1Y Return vs Nifty]))/_xlfn.STDEV.P(Table2[1Y Return vs Nifty])</f>
        <v>-0.67798983676682811</v>
      </c>
      <c r="I630">
        <v>32.249804874645598</v>
      </c>
      <c r="J630">
        <f>(Table2[[#This Row],[1M Return vs Nifty]]-AVERAGE(Table2[1M Return vs Nifty]))/_xlfn.STDEV.P(Table2[1M Return vs Nifty])</f>
        <v>3.0561636318679168</v>
      </c>
      <c r="K630">
        <v>-74.459625489017</v>
      </c>
      <c r="L630">
        <f>(Table2[[#This Row],[6M Return vs Nifty]]-AVERAGE(Table2[6M Return vs Nifty]))/_xlfn.STDEV.P(Table2[6M Return vs Nifty])</f>
        <v>-2.718150784810808</v>
      </c>
      <c r="M630">
        <v>-11.367610348525901</v>
      </c>
      <c r="N630">
        <f>(Table2[[#This Row],[1W Return vs Nifty]]-AVERAGE(Table2[1W Return vs Nifty]))/_xlfn.STDEV.P(Table2[1W Return vs Nifty])</f>
        <v>-2.1073144123943437</v>
      </c>
      <c r="O630">
        <v>8.85</v>
      </c>
      <c r="P630">
        <v>10.2949904533923</v>
      </c>
      <c r="Q630">
        <v>14.224321215813401</v>
      </c>
      <c r="R630">
        <v>52.753609637976197</v>
      </c>
      <c r="S630" s="1" t="e">
        <f>(Table2[[#This Row],[Close Price]]-Table2[[#This Row],[20D EMA]])/Table2[[#This Row],[20D EMA]]</f>
        <v>#N/A</v>
      </c>
      <c r="T630" s="1" t="e">
        <f>(Table2[[#This Row],[Close Price]]-Table2[[#This Row],[50D EMA]])/Table2[[#This Row],[50D EMA]]</f>
        <v>#N/A</v>
      </c>
      <c r="U630" s="1" t="e">
        <f>(Table2[[#This Row],[Close Price]]-Table2[[#This Row],[200D EMA]])/Table2[[#This Row],[200D EMA]]</f>
        <v>#N/A</v>
      </c>
      <c r="V630">
        <v>0.70921741422829199</v>
      </c>
      <c r="W630">
        <v>0</v>
      </c>
      <c r="X630">
        <v>0</v>
      </c>
      <c r="Y630">
        <v>9.1999999999999993</v>
      </c>
      <c r="Z630">
        <v>9.1999999999999993</v>
      </c>
      <c r="AA630">
        <v>8.86</v>
      </c>
      <c r="AB630">
        <v>10.25</v>
      </c>
      <c r="AC630" s="1" t="e">
        <f>(Table2[[#This Row],[Close Price]]/Table2[[#This Row],[Day Low]])-1</f>
        <v>#N/A</v>
      </c>
      <c r="AD630" s="1" t="e">
        <f>(Table2[[#This Row],[Day High]]/Table2[[#This Row],[Close Price]])-1</f>
        <v>#N/A</v>
      </c>
      <c r="AE630" s="1" t="e">
        <f>(Table2[[#This Row],[Close Price]]/Table2[[#This Row],[Current Week Low]])-1</f>
        <v>#N/A</v>
      </c>
      <c r="AF630" s="1" t="e">
        <f>(Table2[[#This Row],[Current Week High]]/Table2[[#This Row],[Close Price]])-1</f>
        <v>#N/A</v>
      </c>
      <c r="AG630" s="1" t="e">
        <f>(Table2[[#This Row],[Close Price]]/Table2[[#This Row],[Current Month Low]])-1</f>
        <v>#N/A</v>
      </c>
      <c r="AH630" s="1" t="e">
        <f>(Table2[[#This Row],[Current Month High]]/Table2[[#This Row],[Close Price]])-1</f>
        <v>#N/A</v>
      </c>
      <c r="AI630">
        <v>195.108695652173</v>
      </c>
      <c r="AJ630">
        <v>37.1087928464977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-0.45</v>
      </c>
      <c r="AM630" t="s">
        <v>3110</v>
      </c>
      <c r="AN630">
        <v>25</v>
      </c>
      <c r="AO630" t="s">
        <v>3111</v>
      </c>
      <c r="AP630">
        <v>2.6053445776605001E-2</v>
      </c>
      <c r="AQ630">
        <f>(Table2[[#This Row],[Sharpe Ratio]]-AVERAGE(Table2[Sharpe Ratio]))/_xlfn.STDEV.P(Table2[Sharpe Ratio])</f>
        <v>-0.42264151224858237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568</v>
      </c>
      <c r="AT630">
        <f>_xlfn.RANK.AVG(Table2[[#This Row],[6M Return vs Nifty Z-Score]],Table2[6M Return vs Nifty Z-Score])</f>
        <v>734</v>
      </c>
      <c r="AU630">
        <f>_xlfn.RANK.AVG(Table2[[#This Row],[Sharpe Ratio Z-Score]],Table2[Sharpe Ratio Z-Score])</f>
        <v>449</v>
      </c>
      <c r="AV630">
        <f>(Table2[[#This Row],[Rank 1Y]]+Table2[[#This Row],[Rank 6M]]+Table2[[#This Row],[Rank Sharpe]])/3</f>
        <v>583.66666666666663</v>
      </c>
    </row>
    <row r="631" spans="1:48" x14ac:dyDescent="0.3">
      <c r="A631" t="s">
        <v>1862</v>
      </c>
      <c r="B631" t="s">
        <v>1863</v>
      </c>
      <c r="C631" t="s">
        <v>3081</v>
      </c>
      <c r="D631" t="s">
        <v>1864</v>
      </c>
      <c r="E631">
        <v>3757.9318535000002</v>
      </c>
      <c r="F631">
        <v>21.23</v>
      </c>
      <c r="G631">
        <v>4.86573489791044</v>
      </c>
      <c r="H631">
        <f>(Table2[[#This Row],[1Y Return vs Nifty]]-AVERAGE(Table2[1Y Return vs Nifty]))/_xlfn.STDEV.P(Table2[1Y Return vs Nifty])</f>
        <v>-0.43808089742724921</v>
      </c>
      <c r="I631">
        <v>-7.9712423160572898</v>
      </c>
      <c r="J631">
        <f>(Table2[[#This Row],[1M Return vs Nifty]]-AVERAGE(Table2[1M Return vs Nifty]))/_xlfn.STDEV.P(Table2[1M Return vs Nifty])</f>
        <v>-0.74744579412852696</v>
      </c>
      <c r="K631">
        <v>-22.866457487473099</v>
      </c>
      <c r="L631">
        <f>(Table2[[#This Row],[6M Return vs Nifty]]-AVERAGE(Table2[6M Return vs Nifty]))/_xlfn.STDEV.P(Table2[6M Return vs Nifty])</f>
        <v>-0.99198144259988952</v>
      </c>
      <c r="M631">
        <v>-3.7672708916569002</v>
      </c>
      <c r="N631">
        <f>(Table2[[#This Row],[1W Return vs Nifty]]-AVERAGE(Table2[1W Return vs Nifty]))/_xlfn.STDEV.P(Table2[1W Return vs Nifty])</f>
        <v>-0.66690916353897867</v>
      </c>
      <c r="O631">
        <v>22.41</v>
      </c>
      <c r="P631">
        <v>22.48707490116</v>
      </c>
      <c r="Q631">
        <v>21.369938404378001</v>
      </c>
      <c r="R631">
        <v>32.731541436958501</v>
      </c>
      <c r="S631" s="1">
        <f>(Table2[[#This Row],[Close Price]]-Table2[[#This Row],[20D EMA]])/Table2[[#This Row],[20D EMA]]</f>
        <v>-5.2655064703257461E-2</v>
      </c>
      <c r="T631" s="1">
        <f>(Table2[[#This Row],[Close Price]]-Table2[[#This Row],[50D EMA]])/Table2[[#This Row],[50D EMA]]</f>
        <v>-5.5902108508348182E-2</v>
      </c>
      <c r="U631" s="1">
        <f>(Table2[[#This Row],[Close Price]]-Table2[[#This Row],[200D EMA]])/Table2[[#This Row],[200D EMA]]</f>
        <v>-6.5483765900481734E-3</v>
      </c>
      <c r="V631">
        <v>0.98400470867915302</v>
      </c>
      <c r="W631">
        <v>20.7</v>
      </c>
      <c r="X631">
        <v>21.74</v>
      </c>
      <c r="Y631">
        <v>21.07</v>
      </c>
      <c r="Z631">
        <v>21.74</v>
      </c>
      <c r="AA631">
        <v>21.02</v>
      </c>
      <c r="AB631">
        <v>24.28</v>
      </c>
      <c r="AC631" s="1">
        <f>(Table2[[#This Row],[Close Price]]/Table2[[#This Row],[Day Low]])-1</f>
        <v>2.5603864734299542E-2</v>
      </c>
      <c r="AD631" s="1">
        <f>(Table2[[#This Row],[Day High]]/Table2[[#This Row],[Close Price]])-1</f>
        <v>2.4022609514837479E-2</v>
      </c>
      <c r="AE631" s="1">
        <f>(Table2[[#This Row],[Close Price]]/Table2[[#This Row],[Current Week Low]])-1</f>
        <v>7.5937351684860488E-3</v>
      </c>
      <c r="AF631" s="1">
        <f>(Table2[[#This Row],[Current Week High]]/Table2[[#This Row],[Close Price]])-1</f>
        <v>2.4022609514837479E-2</v>
      </c>
      <c r="AG631" s="1">
        <f>(Table2[[#This Row],[Close Price]]/Table2[[#This Row],[Current Month Low]])-1</f>
        <v>9.9904852521408571E-3</v>
      </c>
      <c r="AH631" s="1">
        <f>(Table2[[#This Row],[Current Month High]]/Table2[[#This Row],[Close Price]])-1</f>
        <v>0.14366462552991055</v>
      </c>
      <c r="AI631">
        <v>30.913348946135802</v>
      </c>
      <c r="AJ631">
        <v>32.6086956521739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-7.0000000000000007E-2</v>
      </c>
      <c r="AM631" t="s">
        <v>3110</v>
      </c>
      <c r="AN631">
        <v>-11.25</v>
      </c>
      <c r="AO631" t="s">
        <v>3110</v>
      </c>
      <c r="AP631">
        <v>-4.3864637876393997E-2</v>
      </c>
      <c r="AQ631">
        <f>(Table2[[#This Row],[Sharpe Ratio]]-AVERAGE(Table2[Sharpe Ratio]))/_xlfn.STDEV.P(Table2[Sharpe Ratio])</f>
        <v>-1.2193332532062564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455</v>
      </c>
      <c r="AT631">
        <f>_xlfn.RANK.AVG(Table2[[#This Row],[6M Return vs Nifty Z-Score]],Table2[6M Return vs Nifty Z-Score])</f>
        <v>649</v>
      </c>
      <c r="AU631">
        <f>_xlfn.RANK.AVG(Table2[[#This Row],[Sharpe Ratio Z-Score]],Table2[Sharpe Ratio Z-Score])</f>
        <v>647</v>
      </c>
      <c r="AV631">
        <f>(Table2[[#This Row],[Rank 1Y]]+Table2[[#This Row],[Rank 6M]]+Table2[[#This Row],[Rank Sharpe]])/3</f>
        <v>583.66666666666663</v>
      </c>
    </row>
    <row r="632" spans="1:48" x14ac:dyDescent="0.3">
      <c r="A632" t="s">
        <v>2218</v>
      </c>
      <c r="B632" t="s">
        <v>2219</v>
      </c>
      <c r="C632" t="s">
        <v>3081</v>
      </c>
      <c r="D632" t="s">
        <v>1864</v>
      </c>
      <c r="E632">
        <v>2448.669734304</v>
      </c>
      <c r="F632">
        <v>51.36</v>
      </c>
      <c r="G632">
        <v>-2.8614658392681398</v>
      </c>
      <c r="H632">
        <f>(Table2[[#This Row],[1Y Return vs Nifty]]-AVERAGE(Table2[1Y Return vs Nifty]))/_xlfn.STDEV.P(Table2[1Y Return vs Nifty])</f>
        <v>-0.55469407900493461</v>
      </c>
      <c r="I632">
        <v>-3.54269565668036</v>
      </c>
      <c r="J632">
        <f>(Table2[[#This Row],[1M Return vs Nifty]]-AVERAGE(Table2[1M Return vs Nifty]))/_xlfn.STDEV.P(Table2[1M Return vs Nifty])</f>
        <v>-0.32864859729759133</v>
      </c>
      <c r="K632">
        <v>-22.607606622258899</v>
      </c>
      <c r="L632">
        <f>(Table2[[#This Row],[6M Return vs Nifty]]-AVERAGE(Table2[6M Return vs Nifty]))/_xlfn.STDEV.P(Table2[6M Return vs Nifty])</f>
        <v>-0.98332098531368151</v>
      </c>
      <c r="M632">
        <v>-2.4304079675735402</v>
      </c>
      <c r="N632">
        <f>(Table2[[#This Row],[1W Return vs Nifty]]-AVERAGE(Table2[1W Return vs Nifty]))/_xlfn.STDEV.P(Table2[1W Return vs Nifty])</f>
        <v>-0.41354885196638552</v>
      </c>
      <c r="O632">
        <v>53.27</v>
      </c>
      <c r="P632">
        <v>53.4346743123576</v>
      </c>
      <c r="Q632">
        <v>51.815486344499902</v>
      </c>
      <c r="R632">
        <v>38.226601572979902</v>
      </c>
      <c r="S632" s="1">
        <f>(Table2[[#This Row],[Close Price]]-Table2[[#This Row],[20D EMA]])/Table2[[#This Row],[20D EMA]]</f>
        <v>-3.5855077905012273E-2</v>
      </c>
      <c r="T632" s="1">
        <f>(Table2[[#This Row],[Close Price]]-Table2[[#This Row],[50D EMA]])/Table2[[#This Row],[50D EMA]]</f>
        <v>-3.8826367692069944E-2</v>
      </c>
      <c r="U632" s="1">
        <f>(Table2[[#This Row],[Close Price]]-Table2[[#This Row],[200D EMA]])/Table2[[#This Row],[200D EMA]]</f>
        <v>-8.7905446157845769E-3</v>
      </c>
      <c r="V632">
        <v>1.1160614484412199</v>
      </c>
      <c r="W632">
        <v>50.42</v>
      </c>
      <c r="X632">
        <v>52.12</v>
      </c>
      <c r="Y632">
        <v>51.05</v>
      </c>
      <c r="Z632">
        <v>52.97</v>
      </c>
      <c r="AA632">
        <v>50.15</v>
      </c>
      <c r="AB632">
        <v>58.14</v>
      </c>
      <c r="AC632" s="1">
        <f>(Table2[[#This Row],[Close Price]]/Table2[[#This Row],[Day Low]])-1</f>
        <v>1.864339547798477E-2</v>
      </c>
      <c r="AD632" s="1">
        <f>(Table2[[#This Row],[Day High]]/Table2[[#This Row],[Close Price]])-1</f>
        <v>1.4797507788161912E-2</v>
      </c>
      <c r="AE632" s="1">
        <f>(Table2[[#This Row],[Close Price]]/Table2[[#This Row],[Current Week Low]])-1</f>
        <v>6.0724779627816527E-3</v>
      </c>
      <c r="AF632" s="1">
        <f>(Table2[[#This Row],[Current Week High]]/Table2[[#This Row],[Close Price]])-1</f>
        <v>3.1347352024922115E-2</v>
      </c>
      <c r="AG632" s="1">
        <f>(Table2[[#This Row],[Close Price]]/Table2[[#This Row],[Current Month Low]])-1</f>
        <v>2.412761714855427E-2</v>
      </c>
      <c r="AH632" s="1">
        <f>(Table2[[#This Row],[Current Month High]]/Table2[[#This Row],[Close Price]])-1</f>
        <v>0.1320093457943925</v>
      </c>
      <c r="AI632">
        <v>33.821827998457302</v>
      </c>
      <c r="AJ632">
        <v>27.420147420147401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-0.1</v>
      </c>
      <c r="AM632" t="s">
        <v>3110</v>
      </c>
      <c r="AN632">
        <v>-7.39</v>
      </c>
      <c r="AO632" t="s">
        <v>3110</v>
      </c>
      <c r="AP632">
        <v>-1.2825525538344E-2</v>
      </c>
      <c r="AQ632">
        <f>(Table2[[#This Row],[Sharpe Ratio]]-AVERAGE(Table2[Sharpe Ratio]))/_xlfn.STDEV.P(Table2[Sharpe Ratio])</f>
        <v>-0.86565358759772693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508</v>
      </c>
      <c r="AT632">
        <f>_xlfn.RANK.AVG(Table2[[#This Row],[6M Return vs Nifty Z-Score]],Table2[6M Return vs Nifty Z-Score])</f>
        <v>647</v>
      </c>
      <c r="AU632">
        <f>_xlfn.RANK.AVG(Table2[[#This Row],[Sharpe Ratio Z-Score]],Table2[Sharpe Ratio Z-Score])</f>
        <v>596</v>
      </c>
      <c r="AV632">
        <f>(Table2[[#This Row],[Rank 1Y]]+Table2[[#This Row],[Rank 6M]]+Table2[[#This Row],[Rank Sharpe]])/3</f>
        <v>583.66666666666663</v>
      </c>
    </row>
    <row r="633" spans="1:48" x14ac:dyDescent="0.3">
      <c r="A633" t="s">
        <v>424</v>
      </c>
      <c r="B633" t="s">
        <v>425</v>
      </c>
      <c r="C633" t="s">
        <v>3065</v>
      </c>
      <c r="D633" t="s">
        <v>24</v>
      </c>
      <c r="E633">
        <v>53376.32677806</v>
      </c>
      <c r="F633">
        <v>71.37</v>
      </c>
      <c r="G633">
        <v>-43.876465896190503</v>
      </c>
      <c r="H633">
        <f>(Table2[[#This Row],[1Y Return vs Nifty]]-AVERAGE(Table2[1Y Return vs Nifty]))/_xlfn.STDEV.P(Table2[1Y Return vs Nifty])</f>
        <v>-1.1736620354130445</v>
      </c>
      <c r="I633">
        <v>-7.8212661602681299</v>
      </c>
      <c r="J633">
        <f>(Table2[[#This Row],[1M Return vs Nifty]]-AVERAGE(Table2[1M Return vs Nifty]))/_xlfn.STDEV.P(Table2[1M Return vs Nifty])</f>
        <v>-0.73326290333680688</v>
      </c>
      <c r="K633">
        <v>-23.975514254770498</v>
      </c>
      <c r="L633">
        <f>(Table2[[#This Row],[6M Return vs Nifty]]-AVERAGE(Table2[6M Return vs Nifty]))/_xlfn.STDEV.P(Table2[6M Return vs Nifty])</f>
        <v>-1.0290875142879672</v>
      </c>
      <c r="M633">
        <v>-2.8554211787766199</v>
      </c>
      <c r="N633">
        <f>(Table2[[#This Row],[1W Return vs Nifty]]-AVERAGE(Table2[1W Return vs Nifty]))/_xlfn.STDEV.P(Table2[1W Return vs Nifty])</f>
        <v>-0.49409673587655834</v>
      </c>
      <c r="O633">
        <v>74.37</v>
      </c>
      <c r="P633">
        <v>76.852632164036606</v>
      </c>
      <c r="Q633">
        <v>79.267598167605698</v>
      </c>
      <c r="R633">
        <v>28.5509015856675</v>
      </c>
      <c r="S633" s="1">
        <f>(Table2[[#This Row],[Close Price]]-Table2[[#This Row],[20D EMA]])/Table2[[#This Row],[20D EMA]]</f>
        <v>-4.0338846308995563E-2</v>
      </c>
      <c r="T633" s="1">
        <f>(Table2[[#This Row],[Close Price]]-Table2[[#This Row],[50D EMA]])/Table2[[#This Row],[50D EMA]]</f>
        <v>-7.1339549598435414E-2</v>
      </c>
      <c r="U633" s="1">
        <f>(Table2[[#This Row],[Close Price]]-Table2[[#This Row],[200D EMA]])/Table2[[#This Row],[200D EMA]]</f>
        <v>-9.9632111356607322E-2</v>
      </c>
      <c r="V633">
        <v>0.89779735671046501</v>
      </c>
      <c r="W633">
        <v>70.55</v>
      </c>
      <c r="X633">
        <v>71.489999999999995</v>
      </c>
      <c r="Y633">
        <v>71.099999999999994</v>
      </c>
      <c r="Z633">
        <v>72.78</v>
      </c>
      <c r="AA633">
        <v>71.099999999999994</v>
      </c>
      <c r="AB633">
        <v>76.459999999999994</v>
      </c>
      <c r="AC633" s="1">
        <f>(Table2[[#This Row],[Close Price]]/Table2[[#This Row],[Day Low]])-1</f>
        <v>1.1622962437987328E-2</v>
      </c>
      <c r="AD633" s="1">
        <f>(Table2[[#This Row],[Day High]]/Table2[[#This Row],[Close Price]])-1</f>
        <v>1.6813787305589578E-3</v>
      </c>
      <c r="AE633" s="1">
        <f>(Table2[[#This Row],[Close Price]]/Table2[[#This Row],[Current Week Low]])-1</f>
        <v>3.797468354430622E-3</v>
      </c>
      <c r="AF633" s="1">
        <f>(Table2[[#This Row],[Current Week High]]/Table2[[#This Row],[Close Price]])-1</f>
        <v>1.9756200084068976E-2</v>
      </c>
      <c r="AG633" s="1">
        <f>(Table2[[#This Row],[Close Price]]/Table2[[#This Row],[Current Month Low]])-1</f>
        <v>3.797468354430622E-3</v>
      </c>
      <c r="AH633" s="1">
        <f>(Table2[[#This Row],[Current Month High]]/Table2[[#This Row],[Close Price]])-1</f>
        <v>7.1318481154546642E-2</v>
      </c>
      <c r="AI633">
        <v>40.2702326229279</v>
      </c>
      <c r="AJ633">
        <v>1.3983050847457601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</v>
      </c>
      <c r="AM633" t="s">
        <v>3110</v>
      </c>
      <c r="AN633">
        <v>-4.18</v>
      </c>
      <c r="AO633" t="s">
        <v>3110</v>
      </c>
      <c r="AP633">
        <v>5.0988370087214997E-2</v>
      </c>
      <c r="AQ633">
        <f>(Table2[[#This Row],[Sharpe Ratio]]-AVERAGE(Table2[Sharpe Ratio]))/_xlfn.STDEV.P(Table2[Sharpe Ratio])</f>
        <v>-0.13851690210824677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709</v>
      </c>
      <c r="AT633">
        <f>_xlfn.RANK.AVG(Table2[[#This Row],[6M Return vs Nifty Z-Score]],Table2[6M Return vs Nifty Z-Score])</f>
        <v>657</v>
      </c>
      <c r="AU633">
        <f>_xlfn.RANK.AVG(Table2[[#This Row],[Sharpe Ratio Z-Score]],Table2[Sharpe Ratio Z-Score])</f>
        <v>386</v>
      </c>
      <c r="AV633">
        <f>(Table2[[#This Row],[Rank 1Y]]+Table2[[#This Row],[Rank 6M]]+Table2[[#This Row],[Rank Sharpe]])/3</f>
        <v>584</v>
      </c>
    </row>
    <row r="634" spans="1:48" x14ac:dyDescent="0.3">
      <c r="A634" t="s">
        <v>1575</v>
      </c>
      <c r="B634" t="s">
        <v>1576</v>
      </c>
      <c r="C634" t="s">
        <v>3067</v>
      </c>
      <c r="D634" t="s">
        <v>923</v>
      </c>
      <c r="E634">
        <v>5921.4382206</v>
      </c>
      <c r="F634">
        <v>129.1</v>
      </c>
      <c r="G634">
        <v>-16.6786351870742</v>
      </c>
      <c r="H634">
        <f>(Table2[[#This Row],[1Y Return vs Nifty]]-AVERAGE(Table2[1Y Return vs Nifty]))/_xlfn.STDEV.P(Table2[1Y Return vs Nifty])</f>
        <v>-0.76321254938618366</v>
      </c>
      <c r="I634">
        <v>-2.7847007090239799</v>
      </c>
      <c r="J634">
        <f>(Table2[[#This Row],[1M Return vs Nifty]]-AVERAGE(Table2[1M Return vs Nifty]))/_xlfn.STDEV.P(Table2[1M Return vs Nifty])</f>
        <v>-0.25696680557064888</v>
      </c>
      <c r="K634">
        <v>-40.8837742993082</v>
      </c>
      <c r="L634">
        <f>(Table2[[#This Row],[6M Return vs Nifty]]-AVERAGE(Table2[6M Return vs Nifty]))/_xlfn.STDEV.P(Table2[6M Return vs Nifty])</f>
        <v>-1.5947926502497169</v>
      </c>
      <c r="M634">
        <v>-3.9981101419609102</v>
      </c>
      <c r="N634">
        <f>(Table2[[#This Row],[1W Return vs Nifty]]-AVERAGE(Table2[1W Return vs Nifty]))/_xlfn.STDEV.P(Table2[1W Return vs Nifty])</f>
        <v>-0.7106574815801191</v>
      </c>
      <c r="O634">
        <v>133.84</v>
      </c>
      <c r="P634">
        <v>139.94865290378601</v>
      </c>
      <c r="Q634">
        <v>154.19848658696699</v>
      </c>
      <c r="R634">
        <v>30.607386747066101</v>
      </c>
      <c r="S634" s="1">
        <f>(Table2[[#This Row],[Close Price]]-Table2[[#This Row],[20D EMA]])/Table2[[#This Row],[20D EMA]]</f>
        <v>-3.5415421398685067E-2</v>
      </c>
      <c r="T634" s="1">
        <f>(Table2[[#This Row],[Close Price]]-Table2[[#This Row],[50D EMA]])/Table2[[#This Row],[50D EMA]]</f>
        <v>-7.7518809068097369E-2</v>
      </c>
      <c r="U634" s="1">
        <f>(Table2[[#This Row],[Close Price]]-Table2[[#This Row],[200D EMA]])/Table2[[#This Row],[200D EMA]]</f>
        <v>-0.16276739897062223</v>
      </c>
      <c r="V634">
        <v>0.67454769531394099</v>
      </c>
      <c r="W634">
        <v>126.32</v>
      </c>
      <c r="X634">
        <v>129.85</v>
      </c>
      <c r="Y634">
        <v>128.06</v>
      </c>
      <c r="Z634">
        <v>133.1</v>
      </c>
      <c r="AA634">
        <v>127.83</v>
      </c>
      <c r="AB634">
        <v>140.69999999999999</v>
      </c>
      <c r="AC634" s="1">
        <f>(Table2[[#This Row],[Close Price]]/Table2[[#This Row],[Day Low]])-1</f>
        <v>2.2007599746675099E-2</v>
      </c>
      <c r="AD634" s="1">
        <f>(Table2[[#This Row],[Day High]]/Table2[[#This Row],[Close Price]])-1</f>
        <v>5.8094500387295689E-3</v>
      </c>
      <c r="AE634" s="1">
        <f>(Table2[[#This Row],[Close Price]]/Table2[[#This Row],[Current Week Low]])-1</f>
        <v>8.1211931906917112E-3</v>
      </c>
      <c r="AF634" s="1">
        <f>(Table2[[#This Row],[Current Week High]]/Table2[[#This Row],[Close Price]])-1</f>
        <v>3.0983733539891478E-2</v>
      </c>
      <c r="AG634" s="1">
        <f>(Table2[[#This Row],[Close Price]]/Table2[[#This Row],[Current Month Low]])-1</f>
        <v>9.9350700148634896E-3</v>
      </c>
      <c r="AH634" s="1">
        <f>(Table2[[#This Row],[Current Month High]]/Table2[[#This Row],[Close Price]])-1</f>
        <v>8.9852827265685553E-2</v>
      </c>
      <c r="AI634">
        <v>62.7260083449235</v>
      </c>
      <c r="AJ634">
        <v>9.2151898734177102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-0.23</v>
      </c>
      <c r="AM634" t="s">
        <v>3110</v>
      </c>
      <c r="AN634">
        <v>-8.94</v>
      </c>
      <c r="AO634" t="s">
        <v>3110</v>
      </c>
      <c r="AP634">
        <v>3.5426996685929003E-2</v>
      </c>
      <c r="AQ634">
        <f>(Table2[[#This Row],[Sharpe Ratio]]-AVERAGE(Table2[Sharpe Ratio]))/_xlfn.STDEV.P(Table2[Sharpe Ratio])</f>
        <v>-0.31583322742820152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605</v>
      </c>
      <c r="AT634">
        <f>_xlfn.RANK.AVG(Table2[[#This Row],[6M Return vs Nifty Z-Score]],Table2[6M Return vs Nifty Z-Score])</f>
        <v>722</v>
      </c>
      <c r="AU634">
        <f>_xlfn.RANK.AVG(Table2[[#This Row],[Sharpe Ratio Z-Score]],Table2[Sharpe Ratio Z-Score])</f>
        <v>426</v>
      </c>
      <c r="AV634">
        <f>(Table2[[#This Row],[Rank 1Y]]+Table2[[#This Row],[Rank 6M]]+Table2[[#This Row],[Rank Sharpe]])/3</f>
        <v>584.33333333333337</v>
      </c>
    </row>
    <row r="635" spans="1:48" x14ac:dyDescent="0.3">
      <c r="A635" t="s">
        <v>249</v>
      </c>
      <c r="B635" t="s">
        <v>250</v>
      </c>
      <c r="C635" t="s">
        <v>3065</v>
      </c>
      <c r="D635" t="s">
        <v>24</v>
      </c>
      <c r="E635">
        <v>105180.03439488</v>
      </c>
      <c r="F635">
        <v>1350.6</v>
      </c>
      <c r="G635">
        <v>-28.0567700147332</v>
      </c>
      <c r="H635">
        <f>(Table2[[#This Row],[1Y Return vs Nifty]]-AVERAGE(Table2[1Y Return vs Nifty]))/_xlfn.STDEV.P(Table2[1Y Return vs Nifty])</f>
        <v>-0.93492292003686928</v>
      </c>
      <c r="I635">
        <v>-5.6423748029959402</v>
      </c>
      <c r="J635">
        <f>(Table2[[#This Row],[1M Return vs Nifty]]-AVERAGE(Table2[1M Return vs Nifty]))/_xlfn.STDEV.P(Table2[1M Return vs Nifty])</f>
        <v>-0.52721029447637968</v>
      </c>
      <c r="K635">
        <v>-20.373499047371201</v>
      </c>
      <c r="L635">
        <f>(Table2[[#This Row],[6M Return vs Nifty]]-AVERAGE(Table2[6M Return vs Nifty]))/_xlfn.STDEV.P(Table2[6M Return vs Nifty])</f>
        <v>-0.90857372414807669</v>
      </c>
      <c r="M635">
        <v>-4.8425356650945002</v>
      </c>
      <c r="N635">
        <f>(Table2[[#This Row],[1W Return vs Nifty]]-AVERAGE(Table2[1W Return vs Nifty]))/_xlfn.STDEV.P(Table2[1W Return vs Nifty])</f>
        <v>-0.8706917751391765</v>
      </c>
      <c r="O635">
        <v>1391.55</v>
      </c>
      <c r="P635">
        <v>1428.4473295062901</v>
      </c>
      <c r="Q635">
        <v>1448.9756652347</v>
      </c>
      <c r="R635">
        <v>25.5508885954455</v>
      </c>
      <c r="S635" s="1">
        <f>(Table2[[#This Row],[Close Price]]-Table2[[#This Row],[20D EMA]])/Table2[[#This Row],[20D EMA]]</f>
        <v>-2.9427616686428838E-2</v>
      </c>
      <c r="T635" s="1">
        <f>(Table2[[#This Row],[Close Price]]-Table2[[#This Row],[50D EMA]])/Table2[[#This Row],[50D EMA]]</f>
        <v>-5.4497864848258921E-2</v>
      </c>
      <c r="U635" s="1">
        <f>(Table2[[#This Row],[Close Price]]-Table2[[#This Row],[200D EMA]])/Table2[[#This Row],[200D EMA]]</f>
        <v>-6.7893248723929114E-2</v>
      </c>
      <c r="V635">
        <v>1.0480474315764401</v>
      </c>
      <c r="W635">
        <v>1338.95</v>
      </c>
      <c r="X635">
        <v>1356.95</v>
      </c>
      <c r="Y635">
        <v>1336.65</v>
      </c>
      <c r="Z635">
        <v>1371.65</v>
      </c>
      <c r="AA635">
        <v>1329.2</v>
      </c>
      <c r="AB635">
        <v>1440</v>
      </c>
      <c r="AC635" s="1">
        <f>(Table2[[#This Row],[Close Price]]/Table2[[#This Row],[Day Low]])-1</f>
        <v>8.7008476791514688E-3</v>
      </c>
      <c r="AD635" s="1">
        <f>(Table2[[#This Row],[Day High]]/Table2[[#This Row],[Close Price]])-1</f>
        <v>4.7016140974383003E-3</v>
      </c>
      <c r="AE635" s="1">
        <f>(Table2[[#This Row],[Close Price]]/Table2[[#This Row],[Current Week Low]])-1</f>
        <v>1.0436539108966247E-2</v>
      </c>
      <c r="AF635" s="1">
        <f>(Table2[[#This Row],[Current Week High]]/Table2[[#This Row],[Close Price]])-1</f>
        <v>1.5585665630090562E-2</v>
      </c>
      <c r="AG635" s="1">
        <f>(Table2[[#This Row],[Close Price]]/Table2[[#This Row],[Current Month Low]])-1</f>
        <v>1.6099909720132199E-2</v>
      </c>
      <c r="AH635" s="1">
        <f>(Table2[[#This Row],[Current Month High]]/Table2[[#This Row],[Close Price]])-1</f>
        <v>6.6192803198578565E-2</v>
      </c>
      <c r="AI635">
        <v>25.439538068623399</v>
      </c>
      <c r="AJ635">
        <v>1.62879927776105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-0.08</v>
      </c>
      <c r="AM635" t="s">
        <v>3110</v>
      </c>
      <c r="AN635">
        <v>-3.8</v>
      </c>
      <c r="AO635" t="s">
        <v>3110</v>
      </c>
      <c r="AP635">
        <v>1.2216663532699E-2</v>
      </c>
      <c r="AQ635">
        <f>(Table2[[#This Row],[Sharpe Ratio]]-AVERAGE(Table2[Sharpe Ratio]))/_xlfn.STDEV.P(Table2[Sharpe Ratio])</f>
        <v>-0.58030673359331619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644</v>
      </c>
      <c r="AT635">
        <f>_xlfn.RANK.AVG(Table2[[#This Row],[6M Return vs Nifty Z-Score]],Table2[6M Return vs Nifty Z-Score])</f>
        <v>626</v>
      </c>
      <c r="AU635">
        <f>_xlfn.RANK.AVG(Table2[[#This Row],[Sharpe Ratio Z-Score]],Table2[Sharpe Ratio Z-Score])</f>
        <v>488</v>
      </c>
      <c r="AV635">
        <f>(Table2[[#This Row],[Rank 1Y]]+Table2[[#This Row],[Rank 6M]]+Table2[[#This Row],[Rank Sharpe]])/3</f>
        <v>586</v>
      </c>
    </row>
    <row r="636" spans="1:48" x14ac:dyDescent="0.3">
      <c r="A636" t="s">
        <v>808</v>
      </c>
      <c r="B636" t="s">
        <v>809</v>
      </c>
      <c r="C636" t="s">
        <v>3065</v>
      </c>
      <c r="D636" t="s">
        <v>57</v>
      </c>
      <c r="E636">
        <v>19180.560299145</v>
      </c>
      <c r="F636">
        <v>1202.95</v>
      </c>
      <c r="G636">
        <v>-35.625876151362903</v>
      </c>
      <c r="H636">
        <f>(Table2[[#This Row],[1Y Return vs Nifty]]-AVERAGE(Table2[1Y Return vs Nifty]))/_xlfn.STDEV.P(Table2[1Y Return vs Nifty])</f>
        <v>-1.0491502551758107</v>
      </c>
      <c r="I636">
        <v>-4.2885161108236796</v>
      </c>
      <c r="J636">
        <f>(Table2[[#This Row],[1M Return vs Nifty]]-AVERAGE(Table2[1M Return vs Nifty]))/_xlfn.STDEV.P(Table2[1M Return vs Nifty])</f>
        <v>-0.39917907593058444</v>
      </c>
      <c r="K636">
        <v>-38.896618484875802</v>
      </c>
      <c r="L636">
        <f>(Table2[[#This Row],[6M Return vs Nifty]]-AVERAGE(Table2[6M Return vs Nifty]))/_xlfn.STDEV.P(Table2[6M Return vs Nifty])</f>
        <v>-1.5283077341661238</v>
      </c>
      <c r="M636">
        <v>-5.0647909829133502</v>
      </c>
      <c r="N636">
        <f>(Table2[[#This Row],[1W Return vs Nifty]]-AVERAGE(Table2[1W Return vs Nifty]))/_xlfn.STDEV.P(Table2[1W Return vs Nifty])</f>
        <v>-0.91281327881529939</v>
      </c>
      <c r="O636">
        <v>1284.78</v>
      </c>
      <c r="P636">
        <v>1332.96883761506</v>
      </c>
      <c r="Q636">
        <v>1400.9702406973599</v>
      </c>
      <c r="R636">
        <v>22.820305969731201</v>
      </c>
      <c r="S636" s="1">
        <f>(Table2[[#This Row],[Close Price]]-Table2[[#This Row],[20D EMA]])/Table2[[#This Row],[20D EMA]]</f>
        <v>-6.3691838291380573E-2</v>
      </c>
      <c r="T636" s="1">
        <f>(Table2[[#This Row],[Close Price]]-Table2[[#This Row],[50D EMA]])/Table2[[#This Row],[50D EMA]]</f>
        <v>-9.7540793112379814E-2</v>
      </c>
      <c r="U636" s="1">
        <f>(Table2[[#This Row],[Close Price]]-Table2[[#This Row],[200D EMA]])/Table2[[#This Row],[200D EMA]]</f>
        <v>-0.14134507282523825</v>
      </c>
      <c r="V636">
        <v>0.75240560698882897</v>
      </c>
      <c r="W636">
        <v>1153.3</v>
      </c>
      <c r="X636">
        <v>1226</v>
      </c>
      <c r="Y636">
        <v>1195.3</v>
      </c>
      <c r="Z636">
        <v>1256.7</v>
      </c>
      <c r="AA636">
        <v>1195.3</v>
      </c>
      <c r="AB636">
        <v>1334.85</v>
      </c>
      <c r="AC636" s="1">
        <f>(Table2[[#This Row],[Close Price]]/Table2[[#This Row],[Day Low]])-1</f>
        <v>4.3050377178531329E-2</v>
      </c>
      <c r="AD636" s="1">
        <f>(Table2[[#This Row],[Day High]]/Table2[[#This Row],[Close Price]])-1</f>
        <v>1.9161228646244588E-2</v>
      </c>
      <c r="AE636" s="1">
        <f>(Table2[[#This Row],[Close Price]]/Table2[[#This Row],[Current Week Low]])-1</f>
        <v>6.4000669288044598E-3</v>
      </c>
      <c r="AF636" s="1">
        <f>(Table2[[#This Row],[Current Week High]]/Table2[[#This Row],[Close Price]])-1</f>
        <v>4.4681823849702873E-2</v>
      </c>
      <c r="AG636" s="1">
        <f>(Table2[[#This Row],[Close Price]]/Table2[[#This Row],[Current Month Low]])-1</f>
        <v>6.4000669288044598E-3</v>
      </c>
      <c r="AH636" s="1">
        <f>(Table2[[#This Row],[Current Month High]]/Table2[[#This Row],[Close Price]])-1</f>
        <v>0.10964711750280554</v>
      </c>
      <c r="AI636">
        <v>44.251234890165001</v>
      </c>
      <c r="AJ636">
        <v>4.6172590538610301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-0.17</v>
      </c>
      <c r="AM636" t="s">
        <v>3110</v>
      </c>
      <c r="AN636">
        <v>-8.31</v>
      </c>
      <c r="AO636" t="s">
        <v>3110</v>
      </c>
      <c r="AP636">
        <v>5.5820161736693998E-2</v>
      </c>
      <c r="AQ636">
        <f>(Table2[[#This Row],[Sharpe Ratio]]-AVERAGE(Table2[Sharpe Ratio]))/_xlfn.STDEV.P(Table2[Sharpe Ratio])</f>
        <v>-8.346035164166285E-2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675</v>
      </c>
      <c r="AT636">
        <f>_xlfn.RANK.AVG(Table2[[#This Row],[6M Return vs Nifty Z-Score]],Table2[6M Return vs Nifty Z-Score])</f>
        <v>716</v>
      </c>
      <c r="AU636">
        <f>_xlfn.RANK.AVG(Table2[[#This Row],[Sharpe Ratio Z-Score]],Table2[Sharpe Ratio Z-Score])</f>
        <v>371</v>
      </c>
      <c r="AV636">
        <f>(Table2[[#This Row],[Rank 1Y]]+Table2[[#This Row],[Rank 6M]]+Table2[[#This Row],[Rank Sharpe]])/3</f>
        <v>587.33333333333337</v>
      </c>
    </row>
    <row r="637" spans="1:48" x14ac:dyDescent="0.3">
      <c r="A637" t="s">
        <v>977</v>
      </c>
      <c r="B637" t="s">
        <v>978</v>
      </c>
      <c r="C637" t="s">
        <v>3081</v>
      </c>
      <c r="D637" t="s">
        <v>979</v>
      </c>
      <c r="E637">
        <v>14262.0606996799</v>
      </c>
      <c r="F637">
        <v>1453.3</v>
      </c>
      <c r="G637">
        <v>-39.232747357228099</v>
      </c>
      <c r="H637">
        <f>(Table2[[#This Row],[1Y Return vs Nifty]]-AVERAGE(Table2[1Y Return vs Nifty]))/_xlfn.STDEV.P(Table2[1Y Return vs Nifty])</f>
        <v>-1.1035824798795344</v>
      </c>
      <c r="I637">
        <v>0.72481279217232697</v>
      </c>
      <c r="J637">
        <f>(Table2[[#This Row],[1M Return vs Nifty]]-AVERAGE(Table2[1M Return vs Nifty]))/_xlfn.STDEV.P(Table2[1M Return vs Nifty])</f>
        <v>7.4919596355197529E-2</v>
      </c>
      <c r="K637">
        <v>-6.0479074154116397</v>
      </c>
      <c r="L637">
        <f>(Table2[[#This Row],[6M Return vs Nifty]]-AVERAGE(Table2[6M Return vs Nifty]))/_xlfn.STDEV.P(Table2[6M Return vs Nifty])</f>
        <v>-0.42927776226060577</v>
      </c>
      <c r="M637">
        <v>2.8154379589493899</v>
      </c>
      <c r="N637">
        <f>(Table2[[#This Row],[1W Return vs Nifty]]-AVERAGE(Table2[1W Return vs Nifty]))/_xlfn.STDEV.P(Table2[1W Return vs Nifty])</f>
        <v>0.58063621702038271</v>
      </c>
      <c r="O637">
        <v>1462.83</v>
      </c>
      <c r="P637">
        <v>1438.9480268879699</v>
      </c>
      <c r="Q637">
        <v>1462.82943314108</v>
      </c>
      <c r="R637">
        <v>46.360852306259801</v>
      </c>
      <c r="S637" s="1">
        <f>(Table2[[#This Row],[Close Price]]-Table2[[#This Row],[20D EMA]])/Table2[[#This Row],[20D EMA]]</f>
        <v>-6.5147693170087935E-3</v>
      </c>
      <c r="T637" s="1">
        <f>(Table2[[#This Row],[Close Price]]-Table2[[#This Row],[50D EMA]])/Table2[[#This Row],[50D EMA]]</f>
        <v>9.9739343213591895E-3</v>
      </c>
      <c r="U637" s="1">
        <f>(Table2[[#This Row],[Close Price]]-Table2[[#This Row],[200D EMA]])/Table2[[#This Row],[200D EMA]]</f>
        <v>-6.5143843329825953E-3</v>
      </c>
      <c r="V637">
        <v>0.569224517259592</v>
      </c>
      <c r="W637">
        <v>1432.65</v>
      </c>
      <c r="X637">
        <v>1472</v>
      </c>
      <c r="Y637">
        <v>1450</v>
      </c>
      <c r="Z637">
        <v>1510</v>
      </c>
      <c r="AA637">
        <v>1401.1</v>
      </c>
      <c r="AB637">
        <v>1512</v>
      </c>
      <c r="AC637" s="1">
        <f>(Table2[[#This Row],[Close Price]]/Table2[[#This Row],[Day Low]])-1</f>
        <v>1.4413848462639045E-2</v>
      </c>
      <c r="AD637" s="1">
        <f>(Table2[[#This Row],[Day High]]/Table2[[#This Row],[Close Price]])-1</f>
        <v>1.2867267597880705E-2</v>
      </c>
      <c r="AE637" s="1">
        <f>(Table2[[#This Row],[Close Price]]/Table2[[#This Row],[Current Week Low]])-1</f>
        <v>2.2758620689655729E-3</v>
      </c>
      <c r="AF637" s="1">
        <f>(Table2[[#This Row],[Current Week High]]/Table2[[#This Row],[Close Price]])-1</f>
        <v>3.9014656299456441E-2</v>
      </c>
      <c r="AG637" s="1">
        <f>(Table2[[#This Row],[Close Price]]/Table2[[#This Row],[Current Month Low]])-1</f>
        <v>3.7256441367496951E-2</v>
      </c>
      <c r="AH637" s="1">
        <f>(Table2[[#This Row],[Current Month High]]/Table2[[#This Row],[Close Price]])-1</f>
        <v>4.0390834652170859E-2</v>
      </c>
      <c r="AI637">
        <v>27.140532845230801</v>
      </c>
      <c r="AJ637">
        <v>22.4962630792227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0.01</v>
      </c>
      <c r="AM637" t="s">
        <v>3111</v>
      </c>
      <c r="AN637">
        <v>-2.71</v>
      </c>
      <c r="AO637" t="s">
        <v>3110</v>
      </c>
      <c r="AP637">
        <v>-2.4493850094486999E-2</v>
      </c>
      <c r="AQ637">
        <f>(Table2[[#This Row],[Sharpe Ratio]]-AVERAGE(Table2[Sharpe Ratio]))/_xlfn.STDEV.P(Table2[Sharpe Ratio])</f>
        <v>-0.99861000343470496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693</v>
      </c>
      <c r="AT637">
        <f>_xlfn.RANK.AVG(Table2[[#This Row],[6M Return vs Nifty Z-Score]],Table2[6M Return vs Nifty Z-Score])</f>
        <v>454</v>
      </c>
      <c r="AU637">
        <f>_xlfn.RANK.AVG(Table2[[#This Row],[Sharpe Ratio Z-Score]],Table2[Sharpe Ratio Z-Score])</f>
        <v>615</v>
      </c>
      <c r="AV637">
        <f>(Table2[[#This Row],[Rank 1Y]]+Table2[[#This Row],[Rank 6M]]+Table2[[#This Row],[Rank Sharpe]])/3</f>
        <v>587.33333333333337</v>
      </c>
    </row>
    <row r="638" spans="1:48" x14ac:dyDescent="0.3">
      <c r="A638" t="s">
        <v>483</v>
      </c>
      <c r="B638" t="s">
        <v>484</v>
      </c>
      <c r="C638" t="s">
        <v>3064</v>
      </c>
      <c r="D638" t="s">
        <v>295</v>
      </c>
      <c r="E638">
        <v>42291.930403999999</v>
      </c>
      <c r="F638">
        <v>6791</v>
      </c>
      <c r="G638">
        <v>-28.6967309116291</v>
      </c>
      <c r="H638">
        <f>(Table2[[#This Row],[1Y Return vs Nifty]]-AVERAGE(Table2[1Y Return vs Nifty]))/_xlfn.STDEV.P(Table2[1Y Return vs Nifty])</f>
        <v>-0.94458073517725716</v>
      </c>
      <c r="I638">
        <v>-2.7838785289770902</v>
      </c>
      <c r="J638">
        <f>(Table2[[#This Row],[1M Return vs Nifty]]-AVERAGE(Table2[1M Return vs Nifty]))/_xlfn.STDEV.P(Table2[1M Return vs Nifty])</f>
        <v>-0.25688905394570016</v>
      </c>
      <c r="K638">
        <v>-21.3974853917628</v>
      </c>
      <c r="L638">
        <f>(Table2[[#This Row],[6M Return vs Nifty]]-AVERAGE(Table2[6M Return vs Nifty]))/_xlfn.STDEV.P(Table2[6M Return vs Nifty])</f>
        <v>-0.94283356712725785</v>
      </c>
      <c r="M638">
        <v>-0.69513073665411795</v>
      </c>
      <c r="N638">
        <f>(Table2[[#This Row],[1W Return vs Nifty]]-AVERAGE(Table2[1W Return vs Nifty]))/_xlfn.STDEV.P(Table2[1W Return vs Nifty])</f>
        <v>-8.4681642045051034E-2</v>
      </c>
      <c r="O638">
        <v>6895.74</v>
      </c>
      <c r="P638">
        <v>7023.9050567890599</v>
      </c>
      <c r="Q638">
        <v>7368.6229225282004</v>
      </c>
      <c r="R638">
        <v>40.087272728632797</v>
      </c>
      <c r="S638" s="1">
        <f>(Table2[[#This Row],[Close Price]]-Table2[[#This Row],[20D EMA]])/Table2[[#This Row],[20D EMA]]</f>
        <v>-1.5189087755628806E-2</v>
      </c>
      <c r="T638" s="1">
        <f>(Table2[[#This Row],[Close Price]]-Table2[[#This Row],[50D EMA]])/Table2[[#This Row],[50D EMA]]</f>
        <v>-3.3158913012917519E-2</v>
      </c>
      <c r="U638" s="1">
        <f>(Table2[[#This Row],[Close Price]]-Table2[[#This Row],[200D EMA]])/Table2[[#This Row],[200D EMA]]</f>
        <v>-7.8389534734125868E-2</v>
      </c>
      <c r="V638">
        <v>0.55537840893872503</v>
      </c>
      <c r="W638">
        <v>6731</v>
      </c>
      <c r="X638">
        <v>6822.55</v>
      </c>
      <c r="Y638">
        <v>6724.65</v>
      </c>
      <c r="Z638">
        <v>6888</v>
      </c>
      <c r="AA638">
        <v>6666</v>
      </c>
      <c r="AB638">
        <v>7011.85</v>
      </c>
      <c r="AC638" s="1">
        <f>(Table2[[#This Row],[Close Price]]/Table2[[#This Row],[Day Low]])-1</f>
        <v>8.9139800921111956E-3</v>
      </c>
      <c r="AD638" s="1">
        <f>(Table2[[#This Row],[Day High]]/Table2[[#This Row],[Close Price]])-1</f>
        <v>4.6458548078338602E-3</v>
      </c>
      <c r="AE638" s="1">
        <f>(Table2[[#This Row],[Close Price]]/Table2[[#This Row],[Current Week Low]])-1</f>
        <v>9.8666845114616653E-3</v>
      </c>
      <c r="AF638" s="1">
        <f>(Table2[[#This Row],[Current Week High]]/Table2[[#This Row],[Close Price]])-1</f>
        <v>1.4283610661169233E-2</v>
      </c>
      <c r="AG638" s="1">
        <f>(Table2[[#This Row],[Close Price]]/Table2[[#This Row],[Current Month Low]])-1</f>
        <v>1.8751875187518863E-2</v>
      </c>
      <c r="AH638" s="1">
        <f>(Table2[[#This Row],[Current Month High]]/Table2[[#This Row],[Close Price]])-1</f>
        <v>3.2520983654837243E-2</v>
      </c>
      <c r="AI638">
        <v>34.613133559639401</v>
      </c>
      <c r="AJ638">
        <v>6.6009483404043001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-0.2</v>
      </c>
      <c r="AM638" t="s">
        <v>3110</v>
      </c>
      <c r="AN638">
        <v>-2.4500000000000002</v>
      </c>
      <c r="AO638" t="s">
        <v>3110</v>
      </c>
      <c r="AP638">
        <v>1.7721518517880001E-2</v>
      </c>
      <c r="AQ638">
        <f>(Table2[[#This Row],[Sharpe Ratio]]-AVERAGE(Table2[Sharpe Ratio]))/_xlfn.STDEV.P(Table2[Sharpe Ratio])</f>
        <v>-0.51758086536687387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648</v>
      </c>
      <c r="AT638">
        <f>_xlfn.RANK.AVG(Table2[[#This Row],[6M Return vs Nifty Z-Score]],Table2[6M Return vs Nifty Z-Score])</f>
        <v>639</v>
      </c>
      <c r="AU638">
        <f>_xlfn.RANK.AVG(Table2[[#This Row],[Sharpe Ratio Z-Score]],Table2[Sharpe Ratio Z-Score])</f>
        <v>476</v>
      </c>
      <c r="AV638">
        <f>(Table2[[#This Row],[Rank 1Y]]+Table2[[#This Row],[Rank 6M]]+Table2[[#This Row],[Rank Sharpe]])/3</f>
        <v>587.66666666666663</v>
      </c>
    </row>
    <row r="639" spans="1:48" x14ac:dyDescent="0.3">
      <c r="A639" t="s">
        <v>720</v>
      </c>
      <c r="B639" t="s">
        <v>721</v>
      </c>
      <c r="C639" t="s">
        <v>3069</v>
      </c>
      <c r="D639" t="s">
        <v>54</v>
      </c>
      <c r="E639">
        <v>22636.6037982899</v>
      </c>
      <c r="F639">
        <v>419.85</v>
      </c>
      <c r="G639">
        <v>-14.543962561637199</v>
      </c>
      <c r="H639">
        <f>(Table2[[#This Row],[1Y Return vs Nifty]]-AVERAGE(Table2[1Y Return vs Nifty]))/_xlfn.STDEV.P(Table2[1Y Return vs Nifty])</f>
        <v>-0.73099765359846391</v>
      </c>
      <c r="I639">
        <v>-7.8486455328968798</v>
      </c>
      <c r="J639">
        <f>(Table2[[#This Row],[1M Return vs Nifty]]-AVERAGE(Table2[1M Return vs Nifty]))/_xlfn.STDEV.P(Table2[1M Return vs Nifty])</f>
        <v>-0.73585210593302008</v>
      </c>
      <c r="K639">
        <v>-5.6384865039015102</v>
      </c>
      <c r="L639">
        <f>(Table2[[#This Row],[6M Return vs Nifty]]-AVERAGE(Table2[6M Return vs Nifty]))/_xlfn.STDEV.P(Table2[6M Return vs Nifty])</f>
        <v>-0.41557963413853183</v>
      </c>
      <c r="M639">
        <v>-2.8499479321862</v>
      </c>
      <c r="N639">
        <f>(Table2[[#This Row],[1W Return vs Nifty]]-AVERAGE(Table2[1W Return vs Nifty]))/_xlfn.STDEV.P(Table2[1W Return vs Nifty])</f>
        <v>-0.49305945416541114</v>
      </c>
      <c r="O639">
        <v>438.11</v>
      </c>
      <c r="P639">
        <v>440.97249120382997</v>
      </c>
      <c r="Q639">
        <v>421.02160219785799</v>
      </c>
      <c r="R639">
        <v>30.434192350718899</v>
      </c>
      <c r="S639" s="1">
        <f>(Table2[[#This Row],[Close Price]]-Table2[[#This Row],[20D EMA]])/Table2[[#This Row],[20D EMA]]</f>
        <v>-4.1679030380498028E-2</v>
      </c>
      <c r="T639" s="1">
        <f>(Table2[[#This Row],[Close Price]]-Table2[[#This Row],[50D EMA]])/Table2[[#This Row],[50D EMA]]</f>
        <v>-4.7899793354834325E-2</v>
      </c>
      <c r="U639" s="1">
        <f>(Table2[[#This Row],[Close Price]]-Table2[[#This Row],[200D EMA]])/Table2[[#This Row],[200D EMA]]</f>
        <v>-2.7827602948206284E-3</v>
      </c>
      <c r="V639">
        <v>1.0722369880171001</v>
      </c>
      <c r="W639">
        <v>417.7</v>
      </c>
      <c r="X639">
        <v>431</v>
      </c>
      <c r="Y639">
        <v>418.5</v>
      </c>
      <c r="Z639">
        <v>434</v>
      </c>
      <c r="AA639">
        <v>418.5</v>
      </c>
      <c r="AB639">
        <v>466.1</v>
      </c>
      <c r="AC639" s="1">
        <f>(Table2[[#This Row],[Close Price]]/Table2[[#This Row],[Day Low]])-1</f>
        <v>5.1472348575534177E-3</v>
      </c>
      <c r="AD639" s="1">
        <f>(Table2[[#This Row],[Day High]]/Table2[[#This Row],[Close Price]])-1</f>
        <v>2.6557103727521625E-2</v>
      </c>
      <c r="AE639" s="1">
        <f>(Table2[[#This Row],[Close Price]]/Table2[[#This Row],[Current Week Low]])-1</f>
        <v>3.225806451612856E-3</v>
      </c>
      <c r="AF639" s="1">
        <f>(Table2[[#This Row],[Current Week High]]/Table2[[#This Row],[Close Price]])-1</f>
        <v>3.3702512802191276E-2</v>
      </c>
      <c r="AG639" s="1">
        <f>(Table2[[#This Row],[Close Price]]/Table2[[#This Row],[Current Month Low]])-1</f>
        <v>3.225806451612856E-3</v>
      </c>
      <c r="AH639" s="1">
        <f>(Table2[[#This Row],[Current Month High]]/Table2[[#This Row],[Close Price]])-1</f>
        <v>0.11015838990115512</v>
      </c>
      <c r="AI639">
        <v>13.6320976067573</v>
      </c>
      <c r="AJ639">
        <v>21.980538065254699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-0.18</v>
      </c>
      <c r="AM639" t="s">
        <v>3110</v>
      </c>
      <c r="AN639">
        <v>-6.5</v>
      </c>
      <c r="AO639" t="s">
        <v>3110</v>
      </c>
      <c r="AP639">
        <v>-0.108401630024935</v>
      </c>
      <c r="AQ639">
        <f>(Table2[[#This Row],[Sharpe Ratio]]-AVERAGE(Table2[Sharpe Ratio]))/_xlfn.STDEV.P(Table2[Sharpe Ratio])</f>
        <v>-1.954709366861904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593</v>
      </c>
      <c r="AT639">
        <f>_xlfn.RANK.AVG(Table2[[#This Row],[6M Return vs Nifty Z-Score]],Table2[6M Return vs Nifty Z-Score])</f>
        <v>449</v>
      </c>
      <c r="AU639">
        <f>_xlfn.RANK.AVG(Table2[[#This Row],[Sharpe Ratio Z-Score]],Table2[Sharpe Ratio Z-Score])</f>
        <v>721</v>
      </c>
      <c r="AV639">
        <f>(Table2[[#This Row],[Rank 1Y]]+Table2[[#This Row],[Rank 6M]]+Table2[[#This Row],[Rank Sharpe]])/3</f>
        <v>587.66666666666663</v>
      </c>
    </row>
    <row r="640" spans="1:48" x14ac:dyDescent="0.3">
      <c r="A640" t="s">
        <v>1049</v>
      </c>
      <c r="B640" t="s">
        <v>1050</v>
      </c>
      <c r="C640" t="s">
        <v>3076</v>
      </c>
      <c r="D640" t="s">
        <v>77</v>
      </c>
      <c r="E640">
        <v>12326.07011794</v>
      </c>
      <c r="F640">
        <v>596.9</v>
      </c>
      <c r="G640">
        <v>-41.185136553296097</v>
      </c>
      <c r="H640">
        <f>(Table2[[#This Row],[1Y Return vs Nifty]]-AVERAGE(Table2[1Y Return vs Nifty]))/_xlfn.STDEV.P(Table2[1Y Return vs Nifty])</f>
        <v>-1.1330464893669492</v>
      </c>
      <c r="I640">
        <v>3.0355602399470301</v>
      </c>
      <c r="J640">
        <f>(Table2[[#This Row],[1M Return vs Nifty]]-AVERAGE(Table2[1M Return vs Nifty]))/_xlfn.STDEV.P(Table2[1M Return vs Nifty])</f>
        <v>0.29344152423490494</v>
      </c>
      <c r="K640">
        <v>-25.124736468595</v>
      </c>
      <c r="L640">
        <f>(Table2[[#This Row],[6M Return vs Nifty]]-AVERAGE(Table2[6M Return vs Nifty]))/_xlfn.STDEV.P(Table2[6M Return vs Nifty])</f>
        <v>-1.0675374143373739</v>
      </c>
      <c r="M640">
        <v>-0.514555453896413</v>
      </c>
      <c r="N640">
        <f>(Table2[[#This Row],[1W Return vs Nifty]]-AVERAGE(Table2[1W Return vs Nifty]))/_xlfn.STDEV.P(Table2[1W Return vs Nifty])</f>
        <v>-5.0459277823849506E-2</v>
      </c>
      <c r="O640">
        <v>598.47</v>
      </c>
      <c r="P640">
        <v>615.686968695877</v>
      </c>
      <c r="Q640">
        <v>648.44285648748496</v>
      </c>
      <c r="R640">
        <v>51.932516228286197</v>
      </c>
      <c r="S640" s="1">
        <f>(Table2[[#This Row],[Close Price]]-Table2[[#This Row],[20D EMA]])/Table2[[#This Row],[20D EMA]]</f>
        <v>-2.6233562250406036E-3</v>
      </c>
      <c r="T640" s="1">
        <f>(Table2[[#This Row],[Close Price]]-Table2[[#This Row],[50D EMA]])/Table2[[#This Row],[50D EMA]]</f>
        <v>-3.0513831948840515E-2</v>
      </c>
      <c r="U640" s="1">
        <f>(Table2[[#This Row],[Close Price]]-Table2[[#This Row],[200D EMA]])/Table2[[#This Row],[200D EMA]]</f>
        <v>-7.9487122067601598E-2</v>
      </c>
      <c r="V640">
        <v>0.63483977077931997</v>
      </c>
      <c r="W640">
        <v>590.29999999999995</v>
      </c>
      <c r="X640">
        <v>602.45000000000005</v>
      </c>
      <c r="Y640">
        <v>587.75</v>
      </c>
      <c r="Z640">
        <v>607.9</v>
      </c>
      <c r="AA640">
        <v>570.20000000000005</v>
      </c>
      <c r="AB640">
        <v>610.85</v>
      </c>
      <c r="AC640" s="1">
        <f>(Table2[[#This Row],[Close Price]]/Table2[[#This Row],[Day Low]])-1</f>
        <v>1.1180755548026555E-2</v>
      </c>
      <c r="AD640" s="1">
        <f>(Table2[[#This Row],[Day High]]/Table2[[#This Row],[Close Price]])-1</f>
        <v>9.2980398726756341E-3</v>
      </c>
      <c r="AE640" s="1">
        <f>(Table2[[#This Row],[Close Price]]/Table2[[#This Row],[Current Week Low]])-1</f>
        <v>1.5567843470863485E-2</v>
      </c>
      <c r="AF640" s="1">
        <f>(Table2[[#This Row],[Current Week High]]/Table2[[#This Row],[Close Price]])-1</f>
        <v>1.8428547495392911E-2</v>
      </c>
      <c r="AG640" s="1">
        <f>(Table2[[#This Row],[Close Price]]/Table2[[#This Row],[Current Month Low]])-1</f>
        <v>4.682567520168357E-2</v>
      </c>
      <c r="AH640" s="1">
        <f>(Table2[[#This Row],[Current Month High]]/Table2[[#This Row],[Close Price]])-1</f>
        <v>2.3370748869157465E-2</v>
      </c>
      <c r="AI640">
        <v>39.0717299578059</v>
      </c>
      <c r="AJ640">
        <v>17.501239464551301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-0.13</v>
      </c>
      <c r="AM640" t="s">
        <v>3110</v>
      </c>
      <c r="AN640">
        <v>-2.0699999999999998</v>
      </c>
      <c r="AO640" t="s">
        <v>3110</v>
      </c>
      <c r="AP640">
        <v>4.6145049855298999E-2</v>
      </c>
      <c r="AQ640">
        <f>(Table2[[#This Row],[Sharpe Ratio]]-AVERAGE(Table2[Sharpe Ratio]))/_xlfn.STDEV.P(Table2[Sharpe Ratio])</f>
        <v>-0.19370481667883119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696</v>
      </c>
      <c r="AT640">
        <f>_xlfn.RANK.AVG(Table2[[#This Row],[6M Return vs Nifty Z-Score]],Table2[6M Return vs Nifty Z-Score])</f>
        <v>668</v>
      </c>
      <c r="AU640">
        <f>_xlfn.RANK.AVG(Table2[[#This Row],[Sharpe Ratio Z-Score]],Table2[Sharpe Ratio Z-Score])</f>
        <v>399</v>
      </c>
      <c r="AV640">
        <f>(Table2[[#This Row],[Rank 1Y]]+Table2[[#This Row],[Rank 6M]]+Table2[[#This Row],[Rank Sharpe]])/3</f>
        <v>587.66666666666663</v>
      </c>
    </row>
    <row r="641" spans="1:48" x14ac:dyDescent="0.3">
      <c r="A641" t="s">
        <v>2309</v>
      </c>
      <c r="B641" t="s">
        <v>2310</v>
      </c>
      <c r="C641" t="s">
        <v>3077</v>
      </c>
      <c r="D641" t="s">
        <v>226</v>
      </c>
      <c r="E641">
        <v>2214.0920836499999</v>
      </c>
      <c r="F641">
        <v>286.5</v>
      </c>
      <c r="G641">
        <v>-44.830393251489802</v>
      </c>
      <c r="H641">
        <f>(Table2[[#This Row],[1Y Return vs Nifty]]-AVERAGE(Table2[1Y Return vs Nifty]))/_xlfn.STDEV.P(Table2[1Y Return vs Nifty])</f>
        <v>-1.188057999446982</v>
      </c>
      <c r="I641">
        <v>-8.0705806215809908</v>
      </c>
      <c r="J641">
        <f>(Table2[[#This Row],[1M Return vs Nifty]]-AVERAGE(Table2[1M Return vs Nifty]))/_xlfn.STDEV.P(Table2[1M Return vs Nifty])</f>
        <v>-0.75683998303318101</v>
      </c>
      <c r="K641">
        <v>-11.6647363523435</v>
      </c>
      <c r="L641">
        <f>(Table2[[#This Row],[6M Return vs Nifty]]-AVERAGE(Table2[6M Return vs Nifty]))/_xlfn.STDEV.P(Table2[6M Return vs Nifty])</f>
        <v>-0.61720182831300996</v>
      </c>
      <c r="M641">
        <v>-7.42831275999845</v>
      </c>
      <c r="N641">
        <f>(Table2[[#This Row],[1W Return vs Nifty]]-AVERAGE(Table2[1W Return vs Nifty]))/_xlfn.STDEV.P(Table2[1W Return vs Nifty])</f>
        <v>-1.3607444788382796</v>
      </c>
      <c r="O641">
        <v>304.58</v>
      </c>
      <c r="P641">
        <v>302.60534471536499</v>
      </c>
      <c r="Q641">
        <v>319.52788299337999</v>
      </c>
      <c r="R641">
        <v>23.267101085102201</v>
      </c>
      <c r="S641" s="1">
        <f>(Table2[[#This Row],[Close Price]]-Table2[[#This Row],[20D EMA]])/Table2[[#This Row],[20D EMA]]</f>
        <v>-5.9360430757108097E-2</v>
      </c>
      <c r="T641" s="1">
        <f>(Table2[[#This Row],[Close Price]]-Table2[[#This Row],[50D EMA]])/Table2[[#This Row],[50D EMA]]</f>
        <v>-5.3222274479368219E-2</v>
      </c>
      <c r="U641" s="1">
        <f>(Table2[[#This Row],[Close Price]]-Table2[[#This Row],[200D EMA]])/Table2[[#This Row],[200D EMA]]</f>
        <v>-0.10336463498574948</v>
      </c>
      <c r="V641">
        <v>2.00005822855299</v>
      </c>
      <c r="W641">
        <v>282</v>
      </c>
      <c r="X641">
        <v>289.7</v>
      </c>
      <c r="Y641">
        <v>285.10000000000002</v>
      </c>
      <c r="Z641">
        <v>298.3</v>
      </c>
      <c r="AA641">
        <v>285.10000000000002</v>
      </c>
      <c r="AB641">
        <v>329.5</v>
      </c>
      <c r="AC641" s="1">
        <f>(Table2[[#This Row],[Close Price]]/Table2[[#This Row],[Day Low]])-1</f>
        <v>1.5957446808510634E-2</v>
      </c>
      <c r="AD641" s="1">
        <f>(Table2[[#This Row],[Day High]]/Table2[[#This Row],[Close Price]])-1</f>
        <v>1.1169284467713814E-2</v>
      </c>
      <c r="AE641" s="1">
        <f>(Table2[[#This Row],[Close Price]]/Table2[[#This Row],[Current Week Low]])-1</f>
        <v>4.9105576990529087E-3</v>
      </c>
      <c r="AF641" s="1">
        <f>(Table2[[#This Row],[Current Week High]]/Table2[[#This Row],[Close Price]])-1</f>
        <v>4.118673647469473E-2</v>
      </c>
      <c r="AG641" s="1">
        <f>(Table2[[#This Row],[Close Price]]/Table2[[#This Row],[Current Month Low]])-1</f>
        <v>4.9105576990529087E-3</v>
      </c>
      <c r="AH641" s="1">
        <f>(Table2[[#This Row],[Current Month High]]/Table2[[#This Row],[Close Price]])-1</f>
        <v>0.15008726003490391</v>
      </c>
      <c r="AI641">
        <v>34.6659832564496</v>
      </c>
      <c r="AJ641">
        <v>19.2299857404766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-0.09</v>
      </c>
      <c r="AM641" t="s">
        <v>3110</v>
      </c>
      <c r="AN641">
        <v>-4.5999999999999996</v>
      </c>
      <c r="AO641" t="s">
        <v>3110</v>
      </c>
      <c r="AQ641">
        <f>(Table2[[#This Row],[Sharpe Ratio]]-AVERAGE(Table2[Sharpe Ratio]))/_xlfn.STDEV.P(Table2[Sharpe Ratio])</f>
        <v>-0.71951127739723697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713</v>
      </c>
      <c r="AT641">
        <f>_xlfn.RANK.AVG(Table2[[#This Row],[6M Return vs Nifty Z-Score]],Table2[6M Return vs Nifty Z-Score])</f>
        <v>518</v>
      </c>
      <c r="AU641">
        <f>_xlfn.RANK.AVG(Table2[[#This Row],[Sharpe Ratio Z-Score]],Table2[Sharpe Ratio Z-Score])</f>
        <v>542.5</v>
      </c>
      <c r="AV641">
        <f>(Table2[[#This Row],[Rank 1Y]]+Table2[[#This Row],[Rank 6M]]+Table2[[#This Row],[Rank Sharpe]])/3</f>
        <v>591.16666666666663</v>
      </c>
    </row>
    <row r="642" spans="1:48" x14ac:dyDescent="0.3">
      <c r="A642" t="s">
        <v>650</v>
      </c>
      <c r="B642" t="s">
        <v>651</v>
      </c>
      <c r="C642" t="s">
        <v>3065</v>
      </c>
      <c r="D642" t="s">
        <v>57</v>
      </c>
      <c r="E642">
        <v>27499.585781254998</v>
      </c>
      <c r="F642">
        <v>356.15</v>
      </c>
      <c r="G642">
        <v>-41.746092069415802</v>
      </c>
      <c r="H642">
        <f>(Table2[[#This Row],[1Y Return vs Nifty]]-AVERAGE(Table2[1Y Return vs Nifty]))/_xlfn.STDEV.P(Table2[1Y Return vs Nifty])</f>
        <v>-1.1415120139059372</v>
      </c>
      <c r="I642">
        <v>-10.303523954249499</v>
      </c>
      <c r="J642">
        <f>(Table2[[#This Row],[1M Return vs Nifty]]-AVERAGE(Table2[1M Return vs Nifty]))/_xlfn.STDEV.P(Table2[1M Return vs Nifty])</f>
        <v>-0.96800415952973595</v>
      </c>
      <c r="K642">
        <v>-38.988324492685898</v>
      </c>
      <c r="L642">
        <f>(Table2[[#This Row],[6M Return vs Nifty]]-AVERAGE(Table2[6M Return vs Nifty]))/_xlfn.STDEV.P(Table2[6M Return vs Nifty])</f>
        <v>-1.5313759717896325</v>
      </c>
      <c r="M642">
        <v>2.01444610308697</v>
      </c>
      <c r="N642">
        <f>(Table2[[#This Row],[1W Return vs Nifty]]-AVERAGE(Table2[1W Return vs Nifty]))/_xlfn.STDEV.P(Table2[1W Return vs Nifty])</f>
        <v>0.42883340873503756</v>
      </c>
      <c r="O642">
        <v>373.2</v>
      </c>
      <c r="P642">
        <v>401.42317652592601</v>
      </c>
      <c r="Q642">
        <v>422.56915853423902</v>
      </c>
      <c r="R642">
        <v>39.115257445474498</v>
      </c>
      <c r="S642" s="1">
        <f>(Table2[[#This Row],[Close Price]]-Table2[[#This Row],[20D EMA]])/Table2[[#This Row],[20D EMA]]</f>
        <v>-4.5685959271168308E-2</v>
      </c>
      <c r="T642" s="1">
        <f>(Table2[[#This Row],[Close Price]]-Table2[[#This Row],[50D EMA]])/Table2[[#This Row],[50D EMA]]</f>
        <v>-0.11278167074890369</v>
      </c>
      <c r="U642" s="1">
        <f>(Table2[[#This Row],[Close Price]]-Table2[[#This Row],[200D EMA]])/Table2[[#This Row],[200D EMA]]</f>
        <v>-0.15717938044656748</v>
      </c>
      <c r="V642">
        <v>1.0517221077652701</v>
      </c>
      <c r="W642">
        <v>349.6</v>
      </c>
      <c r="X642">
        <v>357.5</v>
      </c>
      <c r="Y642">
        <v>354.7</v>
      </c>
      <c r="Z642">
        <v>366.35</v>
      </c>
      <c r="AA642">
        <v>341</v>
      </c>
      <c r="AB642">
        <v>376.9</v>
      </c>
      <c r="AC642" s="1">
        <f>(Table2[[#This Row],[Close Price]]/Table2[[#This Row],[Day Low]])-1</f>
        <v>1.8735697940503337E-2</v>
      </c>
      <c r="AD642" s="1">
        <f>(Table2[[#This Row],[Day High]]/Table2[[#This Row],[Close Price]])-1</f>
        <v>3.7905376947915403E-3</v>
      </c>
      <c r="AE642" s="1">
        <f>(Table2[[#This Row],[Close Price]]/Table2[[#This Row],[Current Week Low]])-1</f>
        <v>4.0879616577389477E-3</v>
      </c>
      <c r="AF642" s="1">
        <f>(Table2[[#This Row],[Current Week High]]/Table2[[#This Row],[Close Price]])-1</f>
        <v>2.8639618138424972E-2</v>
      </c>
      <c r="AG642" s="1">
        <f>(Table2[[#This Row],[Close Price]]/Table2[[#This Row],[Current Month Low]])-1</f>
        <v>4.4428152492668627E-2</v>
      </c>
      <c r="AH642" s="1">
        <f>(Table2[[#This Row],[Current Month High]]/Table2[[#This Row],[Close Price]])-1</f>
        <v>5.8261968271795528E-2</v>
      </c>
      <c r="AI642">
        <v>43.0892070484581</v>
      </c>
      <c r="AJ642">
        <v>7.9988105857864804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-0.25</v>
      </c>
      <c r="AM642" t="s">
        <v>3110</v>
      </c>
      <c r="AN642">
        <v>-5.2</v>
      </c>
      <c r="AO642" t="s">
        <v>3110</v>
      </c>
      <c r="AP642">
        <v>5.9861349426370003E-2</v>
      </c>
      <c r="AQ642">
        <f>(Table2[[#This Row],[Sharpe Ratio]]-AVERAGE(Table2[Sharpe Ratio]))/_xlfn.STDEV.P(Table2[Sharpe Ratio])</f>
        <v>-3.7412452617379452E-2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700</v>
      </c>
      <c r="AT642">
        <f>_xlfn.RANK.AVG(Table2[[#This Row],[6M Return vs Nifty Z-Score]],Table2[6M Return vs Nifty Z-Score])</f>
        <v>718</v>
      </c>
      <c r="AU642">
        <f>_xlfn.RANK.AVG(Table2[[#This Row],[Sharpe Ratio Z-Score]],Table2[Sharpe Ratio Z-Score])</f>
        <v>357</v>
      </c>
      <c r="AV642">
        <f>(Table2[[#This Row],[Rank 1Y]]+Table2[[#This Row],[Rank 6M]]+Table2[[#This Row],[Rank Sharpe]])/3</f>
        <v>591.66666666666663</v>
      </c>
    </row>
    <row r="643" spans="1:48" x14ac:dyDescent="0.3">
      <c r="A643" t="s">
        <v>1448</v>
      </c>
      <c r="B643" t="s">
        <v>1449</v>
      </c>
      <c r="C643" t="s">
        <v>3074</v>
      </c>
      <c r="D643" t="s">
        <v>846</v>
      </c>
      <c r="E643">
        <v>7029.6851316060001</v>
      </c>
      <c r="F643">
        <v>39.67</v>
      </c>
      <c r="G643">
        <v>-28.962512128402199</v>
      </c>
      <c r="H643">
        <f>(Table2[[#This Row],[1Y Return vs Nifty]]-AVERAGE(Table2[1Y Return vs Nifty]))/_xlfn.STDEV.P(Table2[1Y Return vs Nifty])</f>
        <v>-0.94859170814737537</v>
      </c>
      <c r="I643">
        <v>-4.2306034908347598</v>
      </c>
      <c r="J643">
        <f>(Table2[[#This Row],[1M Return vs Nifty]]-AVERAGE(Table2[1M Return vs Nifty]))/_xlfn.STDEV.P(Table2[1M Return vs Nifty])</f>
        <v>-0.39370241625462943</v>
      </c>
      <c r="K643">
        <v>-29.293563213484401</v>
      </c>
      <c r="L643">
        <f>(Table2[[#This Row],[6M Return vs Nifty]]-AVERAGE(Table2[6M Return vs Nifty]))/_xlfn.STDEV.P(Table2[6M Return vs Nifty])</f>
        <v>-1.2070152017801161</v>
      </c>
      <c r="M643">
        <v>-4.0912014607404199</v>
      </c>
      <c r="N643">
        <f>(Table2[[#This Row],[1W Return vs Nifty]]-AVERAGE(Table2[1W Return vs Nifty]))/_xlfn.STDEV.P(Table2[1W Return vs Nifty])</f>
        <v>-0.72830001254256016</v>
      </c>
      <c r="O643">
        <v>40.42</v>
      </c>
      <c r="P643">
        <v>41.531172398906698</v>
      </c>
      <c r="Q643">
        <v>43.219768778868101</v>
      </c>
      <c r="R643">
        <v>42.2872451718045</v>
      </c>
      <c r="S643" s="1">
        <f>(Table2[[#This Row],[Close Price]]-Table2[[#This Row],[20D EMA]])/Table2[[#This Row],[20D EMA]]</f>
        <v>-1.8555170707570508E-2</v>
      </c>
      <c r="T643" s="1">
        <f>(Table2[[#This Row],[Close Price]]-Table2[[#This Row],[50D EMA]])/Table2[[#This Row],[50D EMA]]</f>
        <v>-4.481386610110942E-2</v>
      </c>
      <c r="U643" s="1">
        <f>(Table2[[#This Row],[Close Price]]-Table2[[#This Row],[200D EMA]])/Table2[[#This Row],[200D EMA]]</f>
        <v>-8.2132988656888076E-2</v>
      </c>
      <c r="V643">
        <v>1.50086459053827</v>
      </c>
      <c r="W643">
        <v>39.06</v>
      </c>
      <c r="X643">
        <v>40.49</v>
      </c>
      <c r="Y643">
        <v>38.93</v>
      </c>
      <c r="Z643">
        <v>40.56</v>
      </c>
      <c r="AA643">
        <v>38.81</v>
      </c>
      <c r="AB643">
        <v>42.75</v>
      </c>
      <c r="AC643" s="1">
        <f>(Table2[[#This Row],[Close Price]]/Table2[[#This Row],[Day Low]])-1</f>
        <v>1.5616999487967131E-2</v>
      </c>
      <c r="AD643" s="1">
        <f>(Table2[[#This Row],[Day High]]/Table2[[#This Row],[Close Price]])-1</f>
        <v>2.067053188807666E-2</v>
      </c>
      <c r="AE643" s="1">
        <f>(Table2[[#This Row],[Close Price]]/Table2[[#This Row],[Current Week Low]])-1</f>
        <v>1.9008476753146653E-2</v>
      </c>
      <c r="AF643" s="1">
        <f>(Table2[[#This Row],[Current Week High]]/Table2[[#This Row],[Close Price]])-1</f>
        <v>2.2435089488278326E-2</v>
      </c>
      <c r="AG643" s="1">
        <f>(Table2[[#This Row],[Close Price]]/Table2[[#This Row],[Current Month Low]])-1</f>
        <v>2.2159237309971713E-2</v>
      </c>
      <c r="AH643" s="1">
        <f>(Table2[[#This Row],[Current Month High]]/Table2[[#This Row],[Close Price]])-1</f>
        <v>7.7640534408873085E-2</v>
      </c>
      <c r="AI643">
        <v>38.036809815950903</v>
      </c>
      <c r="AJ643">
        <v>5.7297297297297103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-0.15</v>
      </c>
      <c r="AM643" t="s">
        <v>3110</v>
      </c>
      <c r="AN643">
        <v>-6.94</v>
      </c>
      <c r="AO643" t="s">
        <v>3110</v>
      </c>
      <c r="AP643">
        <v>3.3986966703218997E-2</v>
      </c>
      <c r="AQ643">
        <f>(Table2[[#This Row],[Sharpe Ratio]]-AVERAGE(Table2[Sharpe Ratio]))/_xlfn.STDEV.P(Table2[Sharpe Ratio])</f>
        <v>-0.33224185784276344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649</v>
      </c>
      <c r="AT643">
        <f>_xlfn.RANK.AVG(Table2[[#This Row],[6M Return vs Nifty Z-Score]],Table2[6M Return vs Nifty Z-Score])</f>
        <v>693</v>
      </c>
      <c r="AU643">
        <f>_xlfn.RANK.AVG(Table2[[#This Row],[Sharpe Ratio Z-Score]],Table2[Sharpe Ratio Z-Score])</f>
        <v>433</v>
      </c>
      <c r="AV643">
        <f>(Table2[[#This Row],[Rank 1Y]]+Table2[[#This Row],[Rank 6M]]+Table2[[#This Row],[Rank Sharpe]])/3</f>
        <v>591.66666666666663</v>
      </c>
    </row>
    <row r="644" spans="1:48" x14ac:dyDescent="0.3">
      <c r="A644" t="s">
        <v>1603</v>
      </c>
      <c r="B644" t="s">
        <v>1604</v>
      </c>
      <c r="C644" t="s">
        <v>3076</v>
      </c>
      <c r="D644" t="s">
        <v>257</v>
      </c>
      <c r="E644">
        <v>5485.2040650749996</v>
      </c>
      <c r="F644">
        <v>1783.25</v>
      </c>
      <c r="G644">
        <v>-44.4182901881289</v>
      </c>
      <c r="H644">
        <f>(Table2[[#This Row],[1Y Return vs Nifty]]-AVERAGE(Table2[1Y Return vs Nifty]))/_xlfn.STDEV.P(Table2[1Y Return vs Nifty])</f>
        <v>-1.1818388457080082</v>
      </c>
      <c r="I644">
        <v>-8.9974835301059795</v>
      </c>
      <c r="J644">
        <f>(Table2[[#This Row],[1M Return vs Nifty]]-AVERAGE(Table2[1M Return vs Nifty]))/_xlfn.STDEV.P(Table2[1M Return vs Nifty])</f>
        <v>-0.84449500163906421</v>
      </c>
      <c r="K644">
        <v>-19.6060940372803</v>
      </c>
      <c r="L644">
        <f>(Table2[[#This Row],[6M Return vs Nifty]]-AVERAGE(Table2[6M Return vs Nifty]))/_xlfn.STDEV.P(Table2[6M Return vs Nifty])</f>
        <v>-0.88289840602381786</v>
      </c>
      <c r="M644">
        <v>-1.98035705677741</v>
      </c>
      <c r="N644">
        <f>(Table2[[#This Row],[1W Return vs Nifty]]-AVERAGE(Table2[1W Return vs Nifty]))/_xlfn.STDEV.P(Table2[1W Return vs Nifty])</f>
        <v>-0.32825585974654387</v>
      </c>
      <c r="O644">
        <v>1850.42</v>
      </c>
      <c r="P644">
        <v>1877.1680956370101</v>
      </c>
      <c r="Q644">
        <v>1953.4634561907301</v>
      </c>
      <c r="R644">
        <v>32.090818092133297</v>
      </c>
      <c r="S644" s="1">
        <f>(Table2[[#This Row],[Close Price]]-Table2[[#This Row],[20D EMA]])/Table2[[#This Row],[20D EMA]]</f>
        <v>-3.6299867057208675E-2</v>
      </c>
      <c r="T644" s="1">
        <f>(Table2[[#This Row],[Close Price]]-Table2[[#This Row],[50D EMA]])/Table2[[#This Row],[50D EMA]]</f>
        <v>-5.0031798353753355E-2</v>
      </c>
      <c r="U644" s="1">
        <f>(Table2[[#This Row],[Close Price]]-Table2[[#This Row],[200D EMA]])/Table2[[#This Row],[200D EMA]]</f>
        <v>-8.7134190123345195E-2</v>
      </c>
      <c r="V644">
        <v>0.346280457616157</v>
      </c>
      <c r="W644">
        <v>1672.05</v>
      </c>
      <c r="X644">
        <v>1718.45</v>
      </c>
      <c r="Y644">
        <v>1775.2</v>
      </c>
      <c r="Z644">
        <v>1819.8</v>
      </c>
      <c r="AA644">
        <v>1755.55</v>
      </c>
      <c r="AB644">
        <v>1938.65</v>
      </c>
      <c r="AC644" s="1">
        <f>(Table2[[#This Row],[Close Price]]/Table2[[#This Row],[Day Low]])-1</f>
        <v>6.6505188241978486E-2</v>
      </c>
      <c r="AD644" s="1">
        <f>(Table2[[#This Row],[Day High]]/Table2[[#This Row],[Close Price]])-1</f>
        <v>-3.6338146642366453E-2</v>
      </c>
      <c r="AE644" s="1">
        <f>(Table2[[#This Row],[Close Price]]/Table2[[#This Row],[Current Week Low]])-1</f>
        <v>4.5347003154574406E-3</v>
      </c>
      <c r="AF644" s="1">
        <f>(Table2[[#This Row],[Current Week High]]/Table2[[#This Row],[Close Price]])-1</f>
        <v>2.0496284873124937E-2</v>
      </c>
      <c r="AG644" s="1">
        <f>(Table2[[#This Row],[Close Price]]/Table2[[#This Row],[Current Month Low]])-1</f>
        <v>1.5778530944718261E-2</v>
      </c>
      <c r="AH644" s="1">
        <f>(Table2[[#This Row],[Current Month High]]/Table2[[#This Row],[Close Price]])-1</f>
        <v>8.7144259077527098E-2</v>
      </c>
      <c r="AI644">
        <v>62.816045493825399</v>
      </c>
      <c r="AJ644">
        <v>12.103125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-0.19</v>
      </c>
      <c r="AM644" t="s">
        <v>3110</v>
      </c>
      <c r="AN644">
        <v>-6.81</v>
      </c>
      <c r="AO644" t="s">
        <v>3110</v>
      </c>
      <c r="AP644">
        <v>2.6286395069575998E-2</v>
      </c>
      <c r="AQ644">
        <f>(Table2[[#This Row],[Sharpe Ratio]]-AVERAGE(Table2[Sharpe Ratio]))/_xlfn.STDEV.P(Table2[Sharpe Ratio])</f>
        <v>-0.41998713775666985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712</v>
      </c>
      <c r="AT644">
        <f>_xlfn.RANK.AVG(Table2[[#This Row],[6M Return vs Nifty Z-Score]],Table2[6M Return vs Nifty Z-Score])</f>
        <v>616</v>
      </c>
      <c r="AU644">
        <f>_xlfn.RANK.AVG(Table2[[#This Row],[Sharpe Ratio Z-Score]],Table2[Sharpe Ratio Z-Score])</f>
        <v>447</v>
      </c>
      <c r="AV644">
        <f>(Table2[[#This Row],[Rank 1Y]]+Table2[[#This Row],[Rank 6M]]+Table2[[#This Row],[Rank Sharpe]])/3</f>
        <v>591.66666666666663</v>
      </c>
    </row>
    <row r="645" spans="1:48" x14ac:dyDescent="0.3">
      <c r="A645" t="s">
        <v>1384</v>
      </c>
      <c r="B645" t="s">
        <v>1385</v>
      </c>
      <c r="C645" t="s">
        <v>3081</v>
      </c>
      <c r="D645" t="s">
        <v>583</v>
      </c>
      <c r="E645">
        <v>7812.3392491199902</v>
      </c>
      <c r="F645">
        <v>45.57</v>
      </c>
      <c r="G645">
        <v>-19.367535180785801</v>
      </c>
      <c r="H645">
        <f>(Table2[[#This Row],[1Y Return vs Nifty]]-AVERAGE(Table2[1Y Return vs Nifty]))/_xlfn.STDEV.P(Table2[1Y Return vs Nifty])</f>
        <v>-0.80379143349647508</v>
      </c>
      <c r="I645">
        <v>6.2445236073503398</v>
      </c>
      <c r="J645">
        <f>(Table2[[#This Row],[1M Return vs Nifty]]-AVERAGE(Table2[1M Return vs Nifty]))/_xlfn.STDEV.P(Table2[1M Return vs Nifty])</f>
        <v>0.59690560994259534</v>
      </c>
      <c r="K645">
        <v>-33.656429677227599</v>
      </c>
      <c r="L645">
        <f>(Table2[[#This Row],[6M Return vs Nifty]]-AVERAGE(Table2[6M Return vs Nifty]))/_xlfn.STDEV.P(Table2[6M Return vs Nifty])</f>
        <v>-1.3529850389812026</v>
      </c>
      <c r="M645">
        <v>5.47066730124366</v>
      </c>
      <c r="N645">
        <f>(Table2[[#This Row],[1W Return vs Nifty]]-AVERAGE(Table2[1W Return vs Nifty]))/_xlfn.STDEV.P(Table2[1W Return vs Nifty])</f>
        <v>1.0838514093495699</v>
      </c>
      <c r="O645">
        <v>44.9</v>
      </c>
      <c r="P645">
        <v>44.415231891974599</v>
      </c>
      <c r="Q645">
        <v>46.253340373564797</v>
      </c>
      <c r="R645">
        <v>52.329973004613002</v>
      </c>
      <c r="S645" s="1">
        <f>(Table2[[#This Row],[Close Price]]-Table2[[#This Row],[20D EMA]])/Table2[[#This Row],[20D EMA]]</f>
        <v>1.4922048997772866E-2</v>
      </c>
      <c r="T645" s="1">
        <f>(Table2[[#This Row],[Close Price]]-Table2[[#This Row],[50D EMA]])/Table2[[#This Row],[50D EMA]]</f>
        <v>2.5999371360572728E-2</v>
      </c>
      <c r="U645" s="1">
        <f>(Table2[[#This Row],[Close Price]]-Table2[[#This Row],[200D EMA]])/Table2[[#This Row],[200D EMA]]</f>
        <v>-1.4773859964400457E-2</v>
      </c>
      <c r="V645">
        <v>1.7871844436431801</v>
      </c>
      <c r="W645">
        <v>44.89</v>
      </c>
      <c r="X645">
        <v>46.32</v>
      </c>
      <c r="Y645">
        <v>45</v>
      </c>
      <c r="Z645">
        <v>48.12</v>
      </c>
      <c r="AA645">
        <v>42.5</v>
      </c>
      <c r="AB645">
        <v>48.12</v>
      </c>
      <c r="AC645" s="1">
        <f>(Table2[[#This Row],[Close Price]]/Table2[[#This Row],[Day Low]])-1</f>
        <v>1.514813989752728E-2</v>
      </c>
      <c r="AD645" s="1">
        <f>(Table2[[#This Row],[Day High]]/Table2[[#This Row],[Close Price]])-1</f>
        <v>1.6458196181698526E-2</v>
      </c>
      <c r="AE645" s="1">
        <f>(Table2[[#This Row],[Close Price]]/Table2[[#This Row],[Current Week Low]])-1</f>
        <v>1.2666666666666604E-2</v>
      </c>
      <c r="AF645" s="1">
        <f>(Table2[[#This Row],[Current Week High]]/Table2[[#This Row],[Close Price]])-1</f>
        <v>5.5957867017774721E-2</v>
      </c>
      <c r="AG645" s="1">
        <f>(Table2[[#This Row],[Close Price]]/Table2[[#This Row],[Current Month Low]])-1</f>
        <v>7.2235294117647175E-2</v>
      </c>
      <c r="AH645" s="1">
        <f>(Table2[[#This Row],[Current Month High]]/Table2[[#This Row],[Close Price]])-1</f>
        <v>5.5957867017774721E-2</v>
      </c>
      <c r="AI645">
        <v>48.380129589632801</v>
      </c>
      <c r="AJ645">
        <v>19.793014230271599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-0.05</v>
      </c>
      <c r="AM645" t="s">
        <v>3110</v>
      </c>
      <c r="AN645">
        <v>3.57</v>
      </c>
      <c r="AO645" t="s">
        <v>3111</v>
      </c>
      <c r="AP645">
        <v>2.2861515564094E-2</v>
      </c>
      <c r="AQ645">
        <f>(Table2[[#This Row],[Sharpe Ratio]]-AVERAGE(Table2[Sharpe Ratio]))/_xlfn.STDEV.P(Table2[Sharpe Ratio])</f>
        <v>-0.45901242382335505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613</v>
      </c>
      <c r="AT645">
        <f>_xlfn.RANK.AVG(Table2[[#This Row],[6M Return vs Nifty Z-Score]],Table2[6M Return vs Nifty Z-Score])</f>
        <v>704</v>
      </c>
      <c r="AU645">
        <f>_xlfn.RANK.AVG(Table2[[#This Row],[Sharpe Ratio Z-Score]],Table2[Sharpe Ratio Z-Score])</f>
        <v>460</v>
      </c>
      <c r="AV645">
        <f>(Table2[[#This Row],[Rank 1Y]]+Table2[[#This Row],[Rank 6M]]+Table2[[#This Row],[Rank Sharpe]])/3</f>
        <v>592.33333333333337</v>
      </c>
    </row>
    <row r="646" spans="1:48" x14ac:dyDescent="0.3">
      <c r="A646" t="s">
        <v>1018</v>
      </c>
      <c r="B646" t="s">
        <v>1019</v>
      </c>
      <c r="C646" t="s">
        <v>3065</v>
      </c>
      <c r="D646" t="s">
        <v>24</v>
      </c>
      <c r="E646">
        <v>13000.381115775001</v>
      </c>
      <c r="F646">
        <v>214.25</v>
      </c>
      <c r="G646">
        <v>-28.657232172806498</v>
      </c>
      <c r="H646">
        <f>(Table2[[#This Row],[1Y Return vs Nifty]]-AVERAGE(Table2[1Y Return vs Nifty]))/_xlfn.STDEV.P(Table2[1Y Return vs Nifty])</f>
        <v>-0.94398464951065242</v>
      </c>
      <c r="I646">
        <v>-11.7380914367795</v>
      </c>
      <c r="J646">
        <f>(Table2[[#This Row],[1M Return vs Nifty]]-AVERAGE(Table2[1M Return vs Nifty]))/_xlfn.STDEV.P(Table2[1M Return vs Nifty])</f>
        <v>-1.1036678177360391</v>
      </c>
      <c r="K646">
        <v>-27.190230354917201</v>
      </c>
      <c r="L646">
        <f>(Table2[[#This Row],[6M Return vs Nifty]]-AVERAGE(Table2[6M Return vs Nifty]))/_xlfn.STDEV.P(Table2[6M Return vs Nifty])</f>
        <v>-1.1366433126800921</v>
      </c>
      <c r="M646">
        <v>-2.3681433031233299</v>
      </c>
      <c r="N646">
        <f>(Table2[[#This Row],[1W Return vs Nifty]]-AVERAGE(Table2[1W Return vs Nifty]))/_xlfn.STDEV.P(Table2[1W Return vs Nifty])</f>
        <v>-0.40174854357210127</v>
      </c>
      <c r="O646">
        <v>227.43</v>
      </c>
      <c r="P646">
        <v>240.048858850599</v>
      </c>
      <c r="Q646">
        <v>242.31303525980999</v>
      </c>
      <c r="R646">
        <v>26.302062711994601</v>
      </c>
      <c r="S646" s="1">
        <f>(Table2[[#This Row],[Close Price]]-Table2[[#This Row],[20D EMA]])/Table2[[#This Row],[20D EMA]]</f>
        <v>-5.7951897287077371E-2</v>
      </c>
      <c r="T646" s="1">
        <f>(Table2[[#This Row],[Close Price]]-Table2[[#This Row],[50D EMA]])/Table2[[#This Row],[50D EMA]]</f>
        <v>-0.10747336593945499</v>
      </c>
      <c r="U646" s="1">
        <f>(Table2[[#This Row],[Close Price]]-Table2[[#This Row],[200D EMA]])/Table2[[#This Row],[200D EMA]]</f>
        <v>-0.11581314736006909</v>
      </c>
      <c r="V646">
        <v>1.05974226349417</v>
      </c>
      <c r="W646">
        <v>208.75</v>
      </c>
      <c r="X646">
        <v>214.95</v>
      </c>
      <c r="Y646">
        <v>213.5</v>
      </c>
      <c r="Z646">
        <v>218.45</v>
      </c>
      <c r="AA646">
        <v>210</v>
      </c>
      <c r="AB646">
        <v>236.95</v>
      </c>
      <c r="AC646" s="1">
        <f>(Table2[[#This Row],[Close Price]]/Table2[[#This Row],[Day Low]])-1</f>
        <v>2.6347305389221587E-2</v>
      </c>
      <c r="AD646" s="1">
        <f>(Table2[[#This Row],[Day High]]/Table2[[#This Row],[Close Price]])-1</f>
        <v>3.2672112018670152E-3</v>
      </c>
      <c r="AE646" s="1">
        <f>(Table2[[#This Row],[Close Price]]/Table2[[#This Row],[Current Week Low]])-1</f>
        <v>3.5128805620607828E-3</v>
      </c>
      <c r="AF646" s="1">
        <f>(Table2[[#This Row],[Current Week High]]/Table2[[#This Row],[Close Price]])-1</f>
        <v>1.9603267211201869E-2</v>
      </c>
      <c r="AG646" s="1">
        <f>(Table2[[#This Row],[Close Price]]/Table2[[#This Row],[Current Month Low]])-1</f>
        <v>2.0238095238095166E-2</v>
      </c>
      <c r="AH646" s="1">
        <f>(Table2[[#This Row],[Current Month High]]/Table2[[#This Row],[Close Price]])-1</f>
        <v>0.10595099183197187</v>
      </c>
      <c r="AI646">
        <v>39.097048755666499</v>
      </c>
      <c r="AJ646">
        <v>3.0901287553648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-0.17</v>
      </c>
      <c r="AM646" t="s">
        <v>3110</v>
      </c>
      <c r="AN646">
        <v>-9.16</v>
      </c>
      <c r="AO646" t="s">
        <v>3110</v>
      </c>
      <c r="AP646">
        <v>2.5840035112971001E-2</v>
      </c>
      <c r="AQ646">
        <f>(Table2[[#This Row],[Sharpe Ratio]]-AVERAGE(Table2[Sharpe Ratio]))/_xlfn.STDEV.P(Table2[Sharpe Ratio])</f>
        <v>-0.42507325099578996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647</v>
      </c>
      <c r="AT646">
        <f>_xlfn.RANK.AVG(Table2[[#This Row],[6M Return vs Nifty Z-Score]],Table2[6M Return vs Nifty Z-Score])</f>
        <v>681</v>
      </c>
      <c r="AU646">
        <f>_xlfn.RANK.AVG(Table2[[#This Row],[Sharpe Ratio Z-Score]],Table2[Sharpe Ratio Z-Score])</f>
        <v>450</v>
      </c>
      <c r="AV646">
        <f>(Table2[[#This Row],[Rank 1Y]]+Table2[[#This Row],[Rank 6M]]+Table2[[#This Row],[Rank Sharpe]])/3</f>
        <v>592.66666666666663</v>
      </c>
    </row>
    <row r="647" spans="1:48" x14ac:dyDescent="0.3">
      <c r="A647" t="s">
        <v>2055</v>
      </c>
      <c r="B647" t="s">
        <v>2056</v>
      </c>
      <c r="C647" t="s">
        <v>3072</v>
      </c>
      <c r="D647" t="s">
        <v>133</v>
      </c>
      <c r="E647">
        <v>2915.0850592500001</v>
      </c>
      <c r="F647">
        <v>1001.35</v>
      </c>
      <c r="G647">
        <v>-23.303769112565899</v>
      </c>
      <c r="H647">
        <f>(Table2[[#This Row],[1Y Return vs Nifty]]-AVERAGE(Table2[1Y Return vs Nifty]))/_xlfn.STDEV.P(Table2[1Y Return vs Nifty])</f>
        <v>-0.86319415614225936</v>
      </c>
      <c r="I647">
        <v>-17.288024528416599</v>
      </c>
      <c r="J647">
        <f>(Table2[[#This Row],[1M Return vs Nifty]]-AVERAGE(Table2[1M Return vs Nifty]))/_xlfn.STDEV.P(Table2[1M Return vs Nifty])</f>
        <v>-1.6285118806196128</v>
      </c>
      <c r="K647">
        <v>-14.457518152781599</v>
      </c>
      <c r="L647">
        <f>(Table2[[#This Row],[6M Return vs Nifty]]-AVERAGE(Table2[6M Return vs Nifty]))/_xlfn.STDEV.P(Table2[6M Return vs Nifty])</f>
        <v>-0.71064083409874879</v>
      </c>
      <c r="M647">
        <v>-3.0754380184288301</v>
      </c>
      <c r="N647">
        <f>(Table2[[#This Row],[1W Return vs Nifty]]-AVERAGE(Table2[1W Return vs Nifty]))/_xlfn.STDEV.P(Table2[1W Return vs Nifty])</f>
        <v>-0.53579400643533504</v>
      </c>
      <c r="O647">
        <v>1079.8599999999999</v>
      </c>
      <c r="P647">
        <v>1141.9777534032801</v>
      </c>
      <c r="Q647">
        <v>1129.4661965861101</v>
      </c>
      <c r="R647">
        <v>23.093372364589602</v>
      </c>
      <c r="S647" s="1">
        <f>(Table2[[#This Row],[Close Price]]-Table2[[#This Row],[20D EMA]])/Table2[[#This Row],[20D EMA]]</f>
        <v>-7.2703869020058043E-2</v>
      </c>
      <c r="T647" s="1">
        <f>(Table2[[#This Row],[Close Price]]-Table2[[#This Row],[50D EMA]])/Table2[[#This Row],[50D EMA]]</f>
        <v>-0.12314403935119261</v>
      </c>
      <c r="U647" s="1">
        <f>(Table2[[#This Row],[Close Price]]-Table2[[#This Row],[200D EMA]])/Table2[[#This Row],[200D EMA]]</f>
        <v>-0.11343074894436871</v>
      </c>
      <c r="V647">
        <v>1.02413186512438</v>
      </c>
      <c r="W647">
        <v>984.7</v>
      </c>
      <c r="X647">
        <v>1009.85</v>
      </c>
      <c r="Y647">
        <v>998.6</v>
      </c>
      <c r="Z647">
        <v>1029</v>
      </c>
      <c r="AA647">
        <v>993</v>
      </c>
      <c r="AB647">
        <v>1110.0999999999999</v>
      </c>
      <c r="AC647" s="1">
        <f>(Table2[[#This Row],[Close Price]]/Table2[[#This Row],[Day Low]])-1</f>
        <v>1.690870315832238E-2</v>
      </c>
      <c r="AD647" s="1">
        <f>(Table2[[#This Row],[Day High]]/Table2[[#This Row],[Close Price]])-1</f>
        <v>8.4885404703649581E-3</v>
      </c>
      <c r="AE647" s="1">
        <f>(Table2[[#This Row],[Close Price]]/Table2[[#This Row],[Current Week Low]])-1</f>
        <v>2.7538553975565705E-3</v>
      </c>
      <c r="AF647" s="1">
        <f>(Table2[[#This Row],[Current Week High]]/Table2[[#This Row],[Close Price]])-1</f>
        <v>2.7612722824187363E-2</v>
      </c>
      <c r="AG647" s="1">
        <f>(Table2[[#This Row],[Close Price]]/Table2[[#This Row],[Current Month Low]])-1</f>
        <v>8.4088620342397391E-3</v>
      </c>
      <c r="AH647" s="1">
        <f>(Table2[[#This Row],[Current Month High]]/Table2[[#This Row],[Close Price]])-1</f>
        <v>0.10860338542966974</v>
      </c>
      <c r="AI647">
        <v>34.447962010288798</v>
      </c>
      <c r="AJ647">
        <v>5.8429319371727697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-0.11</v>
      </c>
      <c r="AM647" t="s">
        <v>3110</v>
      </c>
      <c r="AN647">
        <v>-13.31</v>
      </c>
      <c r="AO647" t="s">
        <v>3110</v>
      </c>
      <c r="AP647">
        <v>-1.8635801862512999E-2</v>
      </c>
      <c r="AQ647">
        <f>(Table2[[#This Row],[Sharpe Ratio]]-AVERAGE(Table2[Sharpe Ratio]))/_xlfn.STDEV.P(Table2[Sharpe Ratio])</f>
        <v>-0.93185962355147134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628</v>
      </c>
      <c r="AT647">
        <f>_xlfn.RANK.AVG(Table2[[#This Row],[6M Return vs Nifty Z-Score]],Table2[6M Return vs Nifty Z-Score])</f>
        <v>547</v>
      </c>
      <c r="AU647">
        <f>_xlfn.RANK.AVG(Table2[[#This Row],[Sharpe Ratio Z-Score]],Table2[Sharpe Ratio Z-Score])</f>
        <v>607</v>
      </c>
      <c r="AV647">
        <f>(Table2[[#This Row],[Rank 1Y]]+Table2[[#This Row],[Rank 6M]]+Table2[[#This Row],[Rank Sharpe]])/3</f>
        <v>594</v>
      </c>
    </row>
    <row r="648" spans="1:48" x14ac:dyDescent="0.3">
      <c r="A648" t="s">
        <v>1654</v>
      </c>
      <c r="B648" t="s">
        <v>1655</v>
      </c>
      <c r="C648" t="s">
        <v>3073</v>
      </c>
      <c r="D648" t="s">
        <v>77</v>
      </c>
      <c r="E648">
        <v>4993.193397944</v>
      </c>
      <c r="F648">
        <v>220.34</v>
      </c>
      <c r="G648">
        <v>-8.1043362938446997</v>
      </c>
      <c r="H648">
        <f>(Table2[[#This Row],[1Y Return vs Nifty]]-AVERAGE(Table2[1Y Return vs Nifty]))/_xlfn.STDEV.P(Table2[1Y Return vs Nifty])</f>
        <v>-0.63381559080495731</v>
      </c>
      <c r="I648">
        <v>-2.2140761689443398</v>
      </c>
      <c r="J648">
        <f>(Table2[[#This Row],[1M Return vs Nifty]]-AVERAGE(Table2[1M Return vs Nifty]))/_xlfn.STDEV.P(Table2[1M Return vs Nifty])</f>
        <v>-0.20300419069737174</v>
      </c>
      <c r="K648">
        <v>-12.1138263552374</v>
      </c>
      <c r="L648">
        <f>(Table2[[#This Row],[6M Return vs Nifty]]-AVERAGE(Table2[6M Return vs Nifty]))/_xlfn.STDEV.P(Table2[6M Return vs Nifty])</f>
        <v>-0.63222717808152318</v>
      </c>
      <c r="M648">
        <v>-0.36367222522582798</v>
      </c>
      <c r="N648">
        <f>(Table2[[#This Row],[1W Return vs Nifty]]-AVERAGE(Table2[1W Return vs Nifty]))/_xlfn.STDEV.P(Table2[1W Return vs Nifty])</f>
        <v>-2.1864108387708768E-2</v>
      </c>
      <c r="O648">
        <v>225.32</v>
      </c>
      <c r="P648">
        <v>222.10961785592599</v>
      </c>
      <c r="Q648">
        <v>209.716140107022</v>
      </c>
      <c r="R648">
        <v>34.902915881291698</v>
      </c>
      <c r="S648" s="1">
        <f>(Table2[[#This Row],[Close Price]]-Table2[[#This Row],[20D EMA]])/Table2[[#This Row],[20D EMA]]</f>
        <v>-2.2101899520681652E-2</v>
      </c>
      <c r="T648" s="1">
        <f>(Table2[[#This Row],[Close Price]]-Table2[[#This Row],[50D EMA]])/Table2[[#This Row],[50D EMA]]</f>
        <v>-7.9673175480130254E-3</v>
      </c>
      <c r="U648" s="1">
        <f>(Table2[[#This Row],[Close Price]]-Table2[[#This Row],[200D EMA]])/Table2[[#This Row],[200D EMA]]</f>
        <v>5.0658284515233083E-2</v>
      </c>
      <c r="V648">
        <v>0.78718002588548996</v>
      </c>
      <c r="W648">
        <v>218</v>
      </c>
      <c r="X648">
        <v>220.76</v>
      </c>
      <c r="Y648">
        <v>220</v>
      </c>
      <c r="Z648">
        <v>227.7</v>
      </c>
      <c r="AA648">
        <v>217</v>
      </c>
      <c r="AB648">
        <v>233.51</v>
      </c>
      <c r="AC648" s="1">
        <f>(Table2[[#This Row],[Close Price]]/Table2[[#This Row],[Day Low]])-1</f>
        <v>1.0733944954128383E-2</v>
      </c>
      <c r="AD648" s="1">
        <f>(Table2[[#This Row],[Day High]]/Table2[[#This Row],[Close Price]])-1</f>
        <v>1.9061450485613474E-3</v>
      </c>
      <c r="AE648" s="1">
        <f>(Table2[[#This Row],[Close Price]]/Table2[[#This Row],[Current Week Low]])-1</f>
        <v>1.5454545454545165E-3</v>
      </c>
      <c r="AF648" s="1">
        <f>(Table2[[#This Row],[Current Week High]]/Table2[[#This Row],[Close Price]])-1</f>
        <v>3.3402922755741082E-2</v>
      </c>
      <c r="AG648" s="1">
        <f>(Table2[[#This Row],[Close Price]]/Table2[[#This Row],[Current Month Low]])-1</f>
        <v>1.5391705069124351E-2</v>
      </c>
      <c r="AH648" s="1">
        <f>(Table2[[#This Row],[Current Month High]]/Table2[[#This Row],[Close Price]])-1</f>
        <v>5.9771262594172647E-2</v>
      </c>
      <c r="AI648">
        <v>11.0262057805546</v>
      </c>
      <c r="AJ648">
        <v>26.295770650014099</v>
      </c>
      <c r="AK648" t="str">
        <f>IF(AND(Table2[[#This Row],[20D EMA]]&gt;Table2[[#This Row],[50D EMA]],Table2[[#This Row],[50D EMA]]&gt;Table2[[#This Row],[200D EMA]]),"Uptrend","Downtrend/NoTrend")</f>
        <v>Uptrend</v>
      </c>
      <c r="AL648">
        <v>0.08</v>
      </c>
      <c r="AM648" t="s">
        <v>3111</v>
      </c>
      <c r="AN648">
        <v>-5.83</v>
      </c>
      <c r="AO648" t="s">
        <v>3110</v>
      </c>
      <c r="AP648">
        <v>-9.1333689156474995E-2</v>
      </c>
      <c r="AQ648">
        <f>(Table2[[#This Row],[Sharpe Ratio]]-AVERAGE(Table2[Sharpe Ratio]))/_xlfn.STDEV.P(Table2[Sharpe Ratio])</f>
        <v>-1.7602262401140105</v>
      </c>
      <c r="AR6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-3.2511373080855717</v>
      </c>
      <c r="AS648">
        <f>_xlfn.RANK.AVG(Table2[[#This Row],[1Y Return vs Nifty Z-Score]],Table2[1Y Return vs Nifty Z-Score])</f>
        <v>550</v>
      </c>
      <c r="AT648">
        <f>_xlfn.RANK.AVG(Table2[[#This Row],[6M Return vs Nifty Z-Score]],Table2[6M Return vs Nifty Z-Score])</f>
        <v>524</v>
      </c>
      <c r="AU648">
        <f>_xlfn.RANK.AVG(Table2[[#This Row],[Sharpe Ratio Z-Score]],Table2[Sharpe Ratio Z-Score])</f>
        <v>712</v>
      </c>
      <c r="AV648">
        <f>(Table2[[#This Row],[Rank 1Y]]+Table2[[#This Row],[Rank 6M]]+Table2[[#This Row],[Rank Sharpe]])/3</f>
        <v>595.33333333333337</v>
      </c>
    </row>
    <row r="649" spans="1:48" x14ac:dyDescent="0.3">
      <c r="A649" t="s">
        <v>1074</v>
      </c>
      <c r="B649" t="s">
        <v>1075</v>
      </c>
      <c r="C649" t="s">
        <v>3079</v>
      </c>
      <c r="D649" t="s">
        <v>539</v>
      </c>
      <c r="E649">
        <v>11966.63864644</v>
      </c>
      <c r="F649">
        <v>902.8</v>
      </c>
      <c r="G649">
        <v>-42.220527309005597</v>
      </c>
      <c r="H649">
        <f>(Table2[[#This Row],[1Y Return vs Nifty]]-AVERAGE(Table2[1Y Return vs Nifty]))/_xlfn.STDEV.P(Table2[1Y Return vs Nifty])</f>
        <v>-1.1486718386112726</v>
      </c>
      <c r="I649">
        <v>-0.53388710785687499</v>
      </c>
      <c r="J649">
        <f>(Table2[[#This Row],[1M Return vs Nifty]]-AVERAGE(Table2[1M Return vs Nifty]))/_xlfn.STDEV.P(Table2[1M Return vs Nifty])</f>
        <v>-4.4112679993850643E-2</v>
      </c>
      <c r="K649">
        <v>-8.0766001412673205</v>
      </c>
      <c r="L649">
        <f>(Table2[[#This Row],[6M Return vs Nifty]]-AVERAGE(Table2[6M Return vs Nifty]))/_xlfn.STDEV.P(Table2[6M Return vs Nifty])</f>
        <v>-0.49715239225102587</v>
      </c>
      <c r="M649">
        <v>-4.5430763780634598E-2</v>
      </c>
      <c r="N649">
        <f>(Table2[[#This Row],[1W Return vs Nifty]]-AVERAGE(Table2[1W Return vs Nifty]))/_xlfn.STDEV.P(Table2[1W Return vs Nifty])</f>
        <v>3.8448549233757227E-2</v>
      </c>
      <c r="O649">
        <v>889.32</v>
      </c>
      <c r="P649">
        <v>879.06531827775495</v>
      </c>
      <c r="Q649">
        <v>874.09741951199999</v>
      </c>
      <c r="R649">
        <v>60.726351540716102</v>
      </c>
      <c r="S649" s="1">
        <f>(Table2[[#This Row],[Close Price]]-Table2[[#This Row],[20D EMA]])/Table2[[#This Row],[20D EMA]]</f>
        <v>1.515764854045777E-2</v>
      </c>
      <c r="T649" s="1">
        <f>(Table2[[#This Row],[Close Price]]-Table2[[#This Row],[50D EMA]])/Table2[[#This Row],[50D EMA]]</f>
        <v>2.6999906865561998E-2</v>
      </c>
      <c r="U649" s="1">
        <f>(Table2[[#This Row],[Close Price]]-Table2[[#This Row],[200D EMA]])/Table2[[#This Row],[200D EMA]]</f>
        <v>3.2836820985038873E-2</v>
      </c>
      <c r="V649">
        <v>0.55834793085376699</v>
      </c>
      <c r="W649">
        <v>887</v>
      </c>
      <c r="X649">
        <v>912</v>
      </c>
      <c r="Y649">
        <v>867.05</v>
      </c>
      <c r="Z649">
        <v>934.8</v>
      </c>
      <c r="AA649">
        <v>861</v>
      </c>
      <c r="AB649">
        <v>934.8</v>
      </c>
      <c r="AC649" s="1">
        <f>(Table2[[#This Row],[Close Price]]/Table2[[#This Row],[Day Low]])-1</f>
        <v>1.7812852311161143E-2</v>
      </c>
      <c r="AD649" s="1">
        <f>(Table2[[#This Row],[Day High]]/Table2[[#This Row],[Close Price]])-1</f>
        <v>1.0190518387239722E-2</v>
      </c>
      <c r="AE649" s="1">
        <f>(Table2[[#This Row],[Close Price]]/Table2[[#This Row],[Current Week Low]])-1</f>
        <v>4.1231762874113453E-2</v>
      </c>
      <c r="AF649" s="1">
        <f>(Table2[[#This Row],[Current Week High]]/Table2[[#This Row],[Close Price]])-1</f>
        <v>3.5445281346920599E-2</v>
      </c>
      <c r="AG649" s="1">
        <f>(Table2[[#This Row],[Close Price]]/Table2[[#This Row],[Current Month Low]])-1</f>
        <v>4.8548199767711964E-2</v>
      </c>
      <c r="AH649" s="1">
        <f>(Table2[[#This Row],[Current Month High]]/Table2[[#This Row],[Close Price]])-1</f>
        <v>3.5445281346920599E-2</v>
      </c>
      <c r="AI649">
        <v>23.9922788690813</v>
      </c>
      <c r="AJ649">
        <v>15.645722539557401</v>
      </c>
      <c r="AK649" t="str">
        <f>IF(AND(Table2[[#This Row],[20D EMA]]&gt;Table2[[#This Row],[50D EMA]],Table2[[#This Row],[50D EMA]]&gt;Table2[[#This Row],[200D EMA]]),"Uptrend","Downtrend/NoTrend")</f>
        <v>Uptrend</v>
      </c>
      <c r="AL649">
        <v>0.1</v>
      </c>
      <c r="AM649" t="s">
        <v>3111</v>
      </c>
      <c r="AN649">
        <v>-0.19</v>
      </c>
      <c r="AO649" t="s">
        <v>3110</v>
      </c>
      <c r="AP649">
        <v>-2.1603475683577001E-2</v>
      </c>
      <c r="AQ649">
        <f>(Table2[[#This Row],[Sharpe Ratio]]-AVERAGE(Table2[Sharpe Ratio]))/_xlfn.STDEV.P(Table2[Sharpe Ratio])</f>
        <v>-0.96567521316104976</v>
      </c>
      <c r="AR6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-2.6171635747834414</v>
      </c>
      <c r="AS649">
        <f>_xlfn.RANK.AVG(Table2[[#This Row],[1Y Return vs Nifty Z-Score]],Table2[1Y Return vs Nifty Z-Score])</f>
        <v>702</v>
      </c>
      <c r="AT649">
        <f>_xlfn.RANK.AVG(Table2[[#This Row],[6M Return vs Nifty Z-Score]],Table2[6M Return vs Nifty Z-Score])</f>
        <v>476</v>
      </c>
      <c r="AU649">
        <f>_xlfn.RANK.AVG(Table2[[#This Row],[Sharpe Ratio Z-Score]],Table2[Sharpe Ratio Z-Score])</f>
        <v>611</v>
      </c>
      <c r="AV649">
        <f>(Table2[[#This Row],[Rank 1Y]]+Table2[[#This Row],[Rank 6M]]+Table2[[#This Row],[Rank Sharpe]])/3</f>
        <v>596.33333333333337</v>
      </c>
    </row>
    <row r="650" spans="1:48" x14ac:dyDescent="0.3">
      <c r="A650" t="s">
        <v>1686</v>
      </c>
      <c r="B650" t="s">
        <v>1687</v>
      </c>
      <c r="C650" t="s">
        <v>3075</v>
      </c>
      <c r="D650" t="s">
        <v>396</v>
      </c>
      <c r="E650">
        <v>4664.2574958750001</v>
      </c>
      <c r="F650">
        <v>533.25</v>
      </c>
      <c r="G650">
        <v>-47.562315229112698</v>
      </c>
      <c r="H650">
        <f>(Table2[[#This Row],[1Y Return vs Nifty]]-AVERAGE(Table2[1Y Return vs Nifty]))/_xlfn.STDEV.P(Table2[1Y Return vs Nifty])</f>
        <v>-1.2292861394252543</v>
      </c>
      <c r="I650">
        <v>-7.6238265447486899</v>
      </c>
      <c r="J650">
        <f>(Table2[[#This Row],[1M Return vs Nifty]]-AVERAGE(Table2[1M Return vs Nifty]))/_xlfn.STDEV.P(Table2[1M Return vs Nifty])</f>
        <v>-0.71459150527264992</v>
      </c>
      <c r="K650">
        <v>-25.3803609367462</v>
      </c>
      <c r="L650">
        <f>(Table2[[#This Row],[6M Return vs Nifty]]-AVERAGE(Table2[6M Return vs Nifty]))/_xlfn.STDEV.P(Table2[6M Return vs Nifty])</f>
        <v>-1.07608992501143</v>
      </c>
      <c r="M650">
        <v>-2.21758061929064</v>
      </c>
      <c r="N650">
        <f>(Table2[[#This Row],[1W Return vs Nifty]]-AVERAGE(Table2[1W Return vs Nifty]))/_xlfn.STDEV.P(Table2[1W Return vs Nifty])</f>
        <v>-0.37321412332612741</v>
      </c>
      <c r="O650">
        <v>553.20000000000005</v>
      </c>
      <c r="P650">
        <v>565.06560317519495</v>
      </c>
      <c r="Q650">
        <v>602.10026028728305</v>
      </c>
      <c r="R650">
        <v>36.877458014318101</v>
      </c>
      <c r="S650" s="1">
        <f>(Table2[[#This Row],[Close Price]]-Table2[[#This Row],[20D EMA]])/Table2[[#This Row],[20D EMA]]</f>
        <v>-3.6062906724512012E-2</v>
      </c>
      <c r="T650" s="1">
        <f>(Table2[[#This Row],[Close Price]]-Table2[[#This Row],[50D EMA]])/Table2[[#This Row],[50D EMA]]</f>
        <v>-5.6304264489676834E-2</v>
      </c>
      <c r="U650" s="1">
        <f>(Table2[[#This Row],[Close Price]]-Table2[[#This Row],[200D EMA]])/Table2[[#This Row],[200D EMA]]</f>
        <v>-0.11435015865037525</v>
      </c>
      <c r="V650">
        <v>1.4483964087999699</v>
      </c>
      <c r="W650">
        <v>511.3</v>
      </c>
      <c r="X650">
        <v>534.9</v>
      </c>
      <c r="Y650">
        <v>524.85</v>
      </c>
      <c r="Z650">
        <v>552.75</v>
      </c>
      <c r="AA650">
        <v>518</v>
      </c>
      <c r="AB650">
        <v>583.79999999999995</v>
      </c>
      <c r="AC650" s="1">
        <f>(Table2[[#This Row],[Close Price]]/Table2[[#This Row],[Day Low]])-1</f>
        <v>4.2929786817915039E-2</v>
      </c>
      <c r="AD650" s="1">
        <f>(Table2[[#This Row],[Day High]]/Table2[[#This Row],[Close Price]])-1</f>
        <v>3.0942334739803012E-3</v>
      </c>
      <c r="AE650" s="1">
        <f>(Table2[[#This Row],[Close Price]]/Table2[[#This Row],[Current Week Low]])-1</f>
        <v>1.6004572735067057E-2</v>
      </c>
      <c r="AF650" s="1">
        <f>(Table2[[#This Row],[Current Week High]]/Table2[[#This Row],[Close Price]])-1</f>
        <v>3.656821378340358E-2</v>
      </c>
      <c r="AG650" s="1">
        <f>(Table2[[#This Row],[Close Price]]/Table2[[#This Row],[Current Month Low]])-1</f>
        <v>2.9440154440154354E-2</v>
      </c>
      <c r="AH650" s="1">
        <f>(Table2[[#This Row],[Current Month High]]/Table2[[#This Row],[Close Price]])-1</f>
        <v>9.4796061884669491E-2</v>
      </c>
      <c r="AI650">
        <v>47.662169654407599</v>
      </c>
      <c r="AJ650">
        <v>5.83863080684596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-0.1</v>
      </c>
      <c r="AM650" t="s">
        <v>3110</v>
      </c>
      <c r="AN650">
        <v>-6.01</v>
      </c>
      <c r="AO650" t="s">
        <v>3110</v>
      </c>
      <c r="AP650">
        <v>4.2131248668586002E-2</v>
      </c>
      <c r="AQ650">
        <f>(Table2[[#This Row],[Sharpe Ratio]]-AVERAGE(Table2[Sharpe Ratio]))/_xlfn.STDEV.P(Table2[Sharpe Ratio])</f>
        <v>-0.23944065622458788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716</v>
      </c>
      <c r="AT650">
        <f>_xlfn.RANK.AVG(Table2[[#This Row],[6M Return vs Nifty Z-Score]],Table2[6M Return vs Nifty Z-Score])</f>
        <v>672</v>
      </c>
      <c r="AU650">
        <f>_xlfn.RANK.AVG(Table2[[#This Row],[Sharpe Ratio Z-Score]],Table2[Sharpe Ratio Z-Score])</f>
        <v>407</v>
      </c>
      <c r="AV650">
        <f>(Table2[[#This Row],[Rank 1Y]]+Table2[[#This Row],[Rank 6M]]+Table2[[#This Row],[Rank Sharpe]])/3</f>
        <v>598.33333333333337</v>
      </c>
    </row>
    <row r="651" spans="1:48" x14ac:dyDescent="0.3">
      <c r="A651" t="s">
        <v>1189</v>
      </c>
      <c r="B651" t="s">
        <v>1190</v>
      </c>
      <c r="C651" t="s">
        <v>3064</v>
      </c>
      <c r="D651" t="s">
        <v>21</v>
      </c>
      <c r="E651">
        <v>9750.9064310199992</v>
      </c>
      <c r="F651">
        <v>473.35</v>
      </c>
      <c r="G651">
        <v>1.6614108013052</v>
      </c>
      <c r="H651">
        <f>(Table2[[#This Row],[1Y Return vs Nifty]]-AVERAGE(Table2[1Y Return vs Nifty]))/_xlfn.STDEV.P(Table2[1Y Return vs Nifty])</f>
        <v>-0.48643817976279463</v>
      </c>
      <c r="I651">
        <v>-7.8997521925534002</v>
      </c>
      <c r="J651">
        <f>(Table2[[#This Row],[1M Return vs Nifty]]-AVERAGE(Table2[1M Return vs Nifty]))/_xlfn.STDEV.P(Table2[1M Return vs Nifty])</f>
        <v>-0.74068514201681623</v>
      </c>
      <c r="K651">
        <v>-20.1285251052178</v>
      </c>
      <c r="L651">
        <f>(Table2[[#This Row],[6M Return vs Nifty]]-AVERAGE(Table2[6M Return vs Nifty]))/_xlfn.STDEV.P(Table2[6M Return vs Nifty])</f>
        <v>-0.90037755157396582</v>
      </c>
      <c r="M651">
        <v>0.23030374374057999</v>
      </c>
      <c r="N651">
        <f>(Table2[[#This Row],[1W Return vs Nifty]]-AVERAGE(Table2[1W Return vs Nifty]))/_xlfn.STDEV.P(Table2[1W Return vs Nifty])</f>
        <v>9.0705350943469626E-2</v>
      </c>
      <c r="O651">
        <v>504.19</v>
      </c>
      <c r="P651">
        <v>508.43638845435697</v>
      </c>
      <c r="Q651">
        <v>481.472952268906</v>
      </c>
      <c r="R651">
        <v>25.514992578053</v>
      </c>
      <c r="S651" s="1">
        <f>(Table2[[#This Row],[Close Price]]-Table2[[#This Row],[20D EMA]])/Table2[[#This Row],[20D EMA]]</f>
        <v>-6.1167417045161494E-2</v>
      </c>
      <c r="T651" s="1">
        <f>(Table2[[#This Row],[Close Price]]-Table2[[#This Row],[50D EMA]])/Table2[[#This Row],[50D EMA]]</f>
        <v>-6.9008413345510777E-2</v>
      </c>
      <c r="U651" s="1">
        <f>(Table2[[#This Row],[Close Price]]-Table2[[#This Row],[200D EMA]])/Table2[[#This Row],[200D EMA]]</f>
        <v>-1.6871045882488639E-2</v>
      </c>
      <c r="V651">
        <v>1.2445055277622099</v>
      </c>
      <c r="W651">
        <v>472</v>
      </c>
      <c r="X651">
        <v>479.95</v>
      </c>
      <c r="Y651">
        <v>470</v>
      </c>
      <c r="Z651">
        <v>497</v>
      </c>
      <c r="AA651">
        <v>470</v>
      </c>
      <c r="AB651">
        <v>523.35</v>
      </c>
      <c r="AC651" s="1">
        <f>(Table2[[#This Row],[Close Price]]/Table2[[#This Row],[Day Low]])-1</f>
        <v>2.860169491525566E-3</v>
      </c>
      <c r="AD651" s="1">
        <f>(Table2[[#This Row],[Day High]]/Table2[[#This Row],[Close Price]])-1</f>
        <v>1.3943171015105005E-2</v>
      </c>
      <c r="AE651" s="1">
        <f>(Table2[[#This Row],[Close Price]]/Table2[[#This Row],[Current Week Low]])-1</f>
        <v>7.1276595744680371E-3</v>
      </c>
      <c r="AF651" s="1">
        <f>(Table2[[#This Row],[Current Week High]]/Table2[[#This Row],[Close Price]])-1</f>
        <v>4.9963029470793341E-2</v>
      </c>
      <c r="AG651" s="1">
        <f>(Table2[[#This Row],[Close Price]]/Table2[[#This Row],[Current Month Low]])-1</f>
        <v>7.1276595744680371E-3</v>
      </c>
      <c r="AH651" s="1">
        <f>(Table2[[#This Row],[Current Month High]]/Table2[[#This Row],[Close Price]])-1</f>
        <v>0.10563008344776592</v>
      </c>
      <c r="AI651">
        <v>16.739417318038701</v>
      </c>
      <c r="AJ651">
        <v>29.448094612352101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0</v>
      </c>
      <c r="AM651">
        <v>0</v>
      </c>
      <c r="AN651">
        <v>-12.8</v>
      </c>
      <c r="AO651" t="s">
        <v>3110</v>
      </c>
      <c r="AP651">
        <v>-8.4391067995291003E-2</v>
      </c>
      <c r="AQ651">
        <f>(Table2[[#This Row],[Sharpe Ratio]]-AVERAGE(Table2[Sharpe Ratio]))/_xlfn.STDEV.P(Table2[Sharpe Ratio])</f>
        <v>-1.6811175367467377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476</v>
      </c>
      <c r="AT651">
        <f>_xlfn.RANK.AVG(Table2[[#This Row],[6M Return vs Nifty Z-Score]],Table2[6M Return vs Nifty Z-Score])</f>
        <v>621</v>
      </c>
      <c r="AU651">
        <f>_xlfn.RANK.AVG(Table2[[#This Row],[Sharpe Ratio Z-Score]],Table2[Sharpe Ratio Z-Score])</f>
        <v>703</v>
      </c>
      <c r="AV651">
        <f>(Table2[[#This Row],[Rank 1Y]]+Table2[[#This Row],[Rank 6M]]+Table2[[#This Row],[Rank Sharpe]])/3</f>
        <v>600</v>
      </c>
    </row>
    <row r="652" spans="1:48" x14ac:dyDescent="0.3">
      <c r="A652" t="s">
        <v>1264</v>
      </c>
      <c r="B652" t="s">
        <v>1265</v>
      </c>
      <c r="C652" t="s">
        <v>3065</v>
      </c>
      <c r="D652" t="s">
        <v>122</v>
      </c>
      <c r="E652">
        <v>8736.7063183779992</v>
      </c>
      <c r="F652">
        <v>81.459999999999994</v>
      </c>
      <c r="G652">
        <v>-36.835630109232</v>
      </c>
      <c r="H652">
        <f>(Table2[[#This Row],[1Y Return vs Nifty]]-AVERAGE(Table2[1Y Return vs Nifty]))/_xlfn.STDEV.P(Table2[1Y Return vs Nifty])</f>
        <v>-1.0674069645265272</v>
      </c>
      <c r="I652">
        <v>-0.40997318217495898</v>
      </c>
      <c r="J652">
        <f>(Table2[[#This Row],[1M Return vs Nifty]]-AVERAGE(Table2[1M Return vs Nifty]))/_xlfn.STDEV.P(Table2[1M Return vs Nifty])</f>
        <v>-3.2394432741329963E-2</v>
      </c>
      <c r="K652">
        <v>-17.470347946069001</v>
      </c>
      <c r="L652">
        <f>(Table2[[#This Row],[6M Return vs Nifty]]-AVERAGE(Table2[6M Return vs Nifty]))/_xlfn.STDEV.P(Table2[6M Return vs Nifty])</f>
        <v>-0.81144205689469617</v>
      </c>
      <c r="M652">
        <v>-0.482875350377997</v>
      </c>
      <c r="N652">
        <f>(Table2[[#This Row],[1W Return vs Nifty]]-AVERAGE(Table2[1W Return vs Nifty]))/_xlfn.STDEV.P(Table2[1W Return vs Nifty])</f>
        <v>-4.445531081011745E-2</v>
      </c>
      <c r="O652">
        <v>81.89</v>
      </c>
      <c r="P652">
        <v>82.681613116403696</v>
      </c>
      <c r="Q652">
        <v>84.873794234142196</v>
      </c>
      <c r="R652">
        <v>47.435830330628299</v>
      </c>
      <c r="S652" s="1">
        <f>(Table2[[#This Row],[Close Price]]-Table2[[#This Row],[20D EMA]])/Table2[[#This Row],[20D EMA]]</f>
        <v>-5.2509463915008771E-3</v>
      </c>
      <c r="T652" s="1">
        <f>(Table2[[#This Row],[Close Price]]-Table2[[#This Row],[50D EMA]])/Table2[[#This Row],[50D EMA]]</f>
        <v>-1.4774906661337734E-2</v>
      </c>
      <c r="U652" s="1">
        <f>(Table2[[#This Row],[Close Price]]-Table2[[#This Row],[200D EMA]])/Table2[[#This Row],[200D EMA]]</f>
        <v>-4.0222005684399278E-2</v>
      </c>
      <c r="V652">
        <v>1.00671440221592</v>
      </c>
      <c r="W652">
        <v>80.849999999999994</v>
      </c>
      <c r="X652">
        <v>83.45</v>
      </c>
      <c r="Y652">
        <v>80.34</v>
      </c>
      <c r="Z652">
        <v>82.47</v>
      </c>
      <c r="AA652">
        <v>79.989999999999995</v>
      </c>
      <c r="AB652">
        <v>85.39</v>
      </c>
      <c r="AC652" s="1">
        <f>(Table2[[#This Row],[Close Price]]/Table2[[#This Row],[Day Low]])-1</f>
        <v>7.5448361162646638E-3</v>
      </c>
      <c r="AD652" s="1">
        <f>(Table2[[#This Row],[Day High]]/Table2[[#This Row],[Close Price]])-1</f>
        <v>2.4429167689663744E-2</v>
      </c>
      <c r="AE652" s="1">
        <f>(Table2[[#This Row],[Close Price]]/Table2[[#This Row],[Current Week Low]])-1</f>
        <v>1.3940751804829343E-2</v>
      </c>
      <c r="AF652" s="1">
        <f>(Table2[[#This Row],[Current Week High]]/Table2[[#This Row],[Close Price]])-1</f>
        <v>1.2398723299779091E-2</v>
      </c>
      <c r="AG652" s="1">
        <f>(Table2[[#This Row],[Close Price]]/Table2[[#This Row],[Current Month Low]])-1</f>
        <v>1.8377297162145201E-2</v>
      </c>
      <c r="AH652" s="1">
        <f>(Table2[[#This Row],[Current Month High]]/Table2[[#This Row],[Close Price]])-1</f>
        <v>4.8244537196169945E-2</v>
      </c>
      <c r="AI652">
        <v>20.127482226035799</v>
      </c>
      <c r="AJ652">
        <v>12.6795580110497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-0.06</v>
      </c>
      <c r="AM652" t="s">
        <v>3110</v>
      </c>
      <c r="AN652">
        <v>-1.03</v>
      </c>
      <c r="AO652" t="s">
        <v>3110</v>
      </c>
      <c r="AQ652">
        <f>(Table2[[#This Row],[Sharpe Ratio]]-AVERAGE(Table2[Sharpe Ratio]))/_xlfn.STDEV.P(Table2[Sharpe Ratio])</f>
        <v>-0.71951127739723697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677</v>
      </c>
      <c r="AT652">
        <f>_xlfn.RANK.AVG(Table2[[#This Row],[6M Return vs Nifty Z-Score]],Table2[6M Return vs Nifty Z-Score])</f>
        <v>587</v>
      </c>
      <c r="AU652">
        <f>_xlfn.RANK.AVG(Table2[[#This Row],[Sharpe Ratio Z-Score]],Table2[Sharpe Ratio Z-Score])</f>
        <v>542.5</v>
      </c>
      <c r="AV652">
        <f>(Table2[[#This Row],[Rank 1Y]]+Table2[[#This Row],[Rank 6M]]+Table2[[#This Row],[Rank Sharpe]])/3</f>
        <v>602.16666666666663</v>
      </c>
    </row>
    <row r="653" spans="1:48" x14ac:dyDescent="0.3">
      <c r="A653" t="s">
        <v>160</v>
      </c>
      <c r="B653" t="s">
        <v>161</v>
      </c>
      <c r="C653" t="s">
        <v>3064</v>
      </c>
      <c r="D653" t="s">
        <v>21</v>
      </c>
      <c r="E653">
        <v>159437.60058599</v>
      </c>
      <c r="F653">
        <v>5384.9</v>
      </c>
      <c r="G653">
        <v>-21.328398678512801</v>
      </c>
      <c r="H653">
        <f>(Table2[[#This Row],[1Y Return vs Nifty]]-AVERAGE(Table2[1Y Return vs Nifty]))/_xlfn.STDEV.P(Table2[1Y Return vs Nifty])</f>
        <v>-0.833383330858389</v>
      </c>
      <c r="I653">
        <v>-3.0849218355184398</v>
      </c>
      <c r="J653">
        <f>(Table2[[#This Row],[1M Return vs Nifty]]-AVERAGE(Table2[1M Return vs Nifty]))/_xlfn.STDEV.P(Table2[1M Return vs Nifty])</f>
        <v>-0.2853580083457361</v>
      </c>
      <c r="K653">
        <v>-15.73350975975</v>
      </c>
      <c r="L653">
        <f>(Table2[[#This Row],[6M Return vs Nifty]]-AVERAGE(Table2[6M Return vs Nifty]))/_xlfn.STDEV.P(Table2[6M Return vs Nifty])</f>
        <v>-0.75333209881816643</v>
      </c>
      <c r="M653">
        <v>-0.99889050254336698</v>
      </c>
      <c r="N653">
        <f>(Table2[[#This Row],[1W Return vs Nifty]]-AVERAGE(Table2[1W Return vs Nifty]))/_xlfn.STDEV.P(Table2[1W Return vs Nifty])</f>
        <v>-0.14224974984614613</v>
      </c>
      <c r="O653">
        <v>5492.25</v>
      </c>
      <c r="P653">
        <v>5367.95899268003</v>
      </c>
      <c r="Q653">
        <v>5225.6154864822902</v>
      </c>
      <c r="R653">
        <v>39.484814664593799</v>
      </c>
      <c r="S653" s="1">
        <f>(Table2[[#This Row],[Close Price]]-Table2[[#This Row],[20D EMA]])/Table2[[#This Row],[20D EMA]]</f>
        <v>-1.9545723519504822E-2</v>
      </c>
      <c r="T653" s="1">
        <f>(Table2[[#This Row],[Close Price]]-Table2[[#This Row],[50D EMA]])/Table2[[#This Row],[50D EMA]]</f>
        <v>3.155949466654112E-3</v>
      </c>
      <c r="U653" s="1">
        <f>(Table2[[#This Row],[Close Price]]-Table2[[#This Row],[200D EMA]])/Table2[[#This Row],[200D EMA]]</f>
        <v>3.0481483746699178E-2</v>
      </c>
      <c r="V653">
        <v>0.81354601524690495</v>
      </c>
      <c r="W653">
        <v>5367</v>
      </c>
      <c r="X653">
        <v>5439.95</v>
      </c>
      <c r="Y653">
        <v>5302.8</v>
      </c>
      <c r="Z653">
        <v>5435.5</v>
      </c>
      <c r="AA653">
        <v>5257.05</v>
      </c>
      <c r="AB653">
        <v>5767.35</v>
      </c>
      <c r="AC653" s="1">
        <f>(Table2[[#This Row],[Close Price]]/Table2[[#This Row],[Day Low]])-1</f>
        <v>3.3351965716414966E-3</v>
      </c>
      <c r="AD653" s="1">
        <f>(Table2[[#This Row],[Day High]]/Table2[[#This Row],[Close Price]])-1</f>
        <v>1.0223031068357757E-2</v>
      </c>
      <c r="AE653" s="1">
        <f>(Table2[[#This Row],[Close Price]]/Table2[[#This Row],[Current Week Low]])-1</f>
        <v>1.5482386663649317E-2</v>
      </c>
      <c r="AF653" s="1">
        <f>(Table2[[#This Row],[Current Week High]]/Table2[[#This Row],[Close Price]])-1</f>
        <v>9.3966461772736487E-3</v>
      </c>
      <c r="AG653" s="1">
        <f>(Table2[[#This Row],[Close Price]]/Table2[[#This Row],[Current Month Low]])-1</f>
        <v>2.4319723038586094E-2</v>
      </c>
      <c r="AH653" s="1">
        <f>(Table2[[#This Row],[Current Month High]]/Table2[[#This Row],[Close Price]])-1</f>
        <v>7.1022674515775819E-2</v>
      </c>
      <c r="AI653">
        <v>19.286355766648999</v>
      </c>
      <c r="AJ653">
        <v>19.649721394467701</v>
      </c>
      <c r="AK653" t="str">
        <f>IF(AND(Table2[[#This Row],[20D EMA]]&gt;Table2[[#This Row],[50D EMA]],Table2[[#This Row],[50D EMA]]&gt;Table2[[#This Row],[200D EMA]]),"Uptrend","Downtrend/NoTrend")</f>
        <v>Uptrend</v>
      </c>
      <c r="AL653">
        <v>-0.04</v>
      </c>
      <c r="AM653" t="s">
        <v>3110</v>
      </c>
      <c r="AN653">
        <v>-6.97</v>
      </c>
      <c r="AO653" t="s">
        <v>3110</v>
      </c>
      <c r="AP653">
        <v>-2.7249251076755E-2</v>
      </c>
      <c r="AQ653">
        <f>(Table2[[#This Row],[Sharpe Ratio]]-AVERAGE(Table2[Sharpe Ratio]))/_xlfn.STDEV.P(Table2[Sharpe Ratio])</f>
        <v>-1.030006819407155</v>
      </c>
      <c r="AR6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-3.0443300072755926</v>
      </c>
      <c r="AS653">
        <f>_xlfn.RANK.AVG(Table2[[#This Row],[1Y Return vs Nifty Z-Score]],Table2[1Y Return vs Nifty Z-Score])</f>
        <v>621</v>
      </c>
      <c r="AT653">
        <f>_xlfn.RANK.AVG(Table2[[#This Row],[6M Return vs Nifty Z-Score]],Table2[6M Return vs Nifty Z-Score])</f>
        <v>569</v>
      </c>
      <c r="AU653">
        <f>_xlfn.RANK.AVG(Table2[[#This Row],[Sharpe Ratio Z-Score]],Table2[Sharpe Ratio Z-Score])</f>
        <v>618</v>
      </c>
      <c r="AV653">
        <f>(Table2[[#This Row],[Rank 1Y]]+Table2[[#This Row],[Rank 6M]]+Table2[[#This Row],[Rank Sharpe]])/3</f>
        <v>602.66666666666663</v>
      </c>
    </row>
    <row r="654" spans="1:48" x14ac:dyDescent="0.3">
      <c r="A654" t="s">
        <v>1569</v>
      </c>
      <c r="B654" t="s">
        <v>1570</v>
      </c>
      <c r="C654" t="s">
        <v>3075</v>
      </c>
      <c r="D654" t="s">
        <v>396</v>
      </c>
      <c r="E654">
        <v>5948.7800270879998</v>
      </c>
      <c r="F654">
        <v>60.53</v>
      </c>
      <c r="G654">
        <v>-39.914448350633201</v>
      </c>
      <c r="H654">
        <f>(Table2[[#This Row],[1Y Return vs Nifty]]-AVERAGE(Table2[1Y Return vs Nifty]))/_xlfn.STDEV.P(Table2[1Y Return vs Nifty])</f>
        <v>-1.1138702055941201</v>
      </c>
      <c r="I654">
        <v>-5.8526938200364498</v>
      </c>
      <c r="J654">
        <f>(Table2[[#This Row],[1M Return vs Nifty]]-AVERAGE(Table2[1M Return vs Nifty]))/_xlfn.STDEV.P(Table2[1M Return vs Nifty])</f>
        <v>-0.54709966711972813</v>
      </c>
      <c r="K654">
        <v>-30.280157851339499</v>
      </c>
      <c r="L654">
        <f>(Table2[[#This Row],[6M Return vs Nifty]]-AVERAGE(Table2[6M Return vs Nifty]))/_xlfn.STDEV.P(Table2[6M Return vs Nifty])</f>
        <v>-1.2400240183157509</v>
      </c>
      <c r="M654">
        <v>-2.2708550510524002</v>
      </c>
      <c r="N654">
        <f>(Table2[[#This Row],[1W Return vs Nifty]]-AVERAGE(Table2[1W Return vs Nifty]))/_xlfn.STDEV.P(Table2[1W Return vs Nifty])</f>
        <v>-0.38331061593345078</v>
      </c>
      <c r="O654">
        <v>62.31</v>
      </c>
      <c r="P654">
        <v>64.176289632991001</v>
      </c>
      <c r="Q654">
        <v>69.144195028974295</v>
      </c>
      <c r="R654">
        <v>32.197147408624097</v>
      </c>
      <c r="S654" s="1">
        <f>(Table2[[#This Row],[Close Price]]-Table2[[#This Row],[20D EMA]])/Table2[[#This Row],[20D EMA]]</f>
        <v>-2.8566843203338164E-2</v>
      </c>
      <c r="T654" s="1">
        <f>(Table2[[#This Row],[Close Price]]-Table2[[#This Row],[50D EMA]])/Table2[[#This Row],[50D EMA]]</f>
        <v>-5.6816772266568637E-2</v>
      </c>
      <c r="U654" s="1">
        <f>(Table2[[#This Row],[Close Price]]-Table2[[#This Row],[200D EMA]])/Table2[[#This Row],[200D EMA]]</f>
        <v>-0.12458305466372972</v>
      </c>
      <c r="V654">
        <v>0.68462116709094301</v>
      </c>
      <c r="W654">
        <v>58.63</v>
      </c>
      <c r="X654">
        <v>60.53</v>
      </c>
      <c r="Y654">
        <v>59.94</v>
      </c>
      <c r="Z654">
        <v>61.71</v>
      </c>
      <c r="AA654">
        <v>59.94</v>
      </c>
      <c r="AB654">
        <v>65.680000000000007</v>
      </c>
      <c r="AC654" s="1">
        <f>(Table2[[#This Row],[Close Price]]/Table2[[#This Row],[Day Low]])-1</f>
        <v>3.2406617772471336E-2</v>
      </c>
      <c r="AD654" s="1">
        <f>(Table2[[#This Row],[Day High]]/Table2[[#This Row],[Close Price]])-1</f>
        <v>0</v>
      </c>
      <c r="AE654" s="1">
        <f>(Table2[[#This Row],[Close Price]]/Table2[[#This Row],[Current Week Low]])-1</f>
        <v>9.8431765098432322E-3</v>
      </c>
      <c r="AF654" s="1">
        <f>(Table2[[#This Row],[Current Week High]]/Table2[[#This Row],[Close Price]])-1</f>
        <v>1.949446555427059E-2</v>
      </c>
      <c r="AG654" s="1">
        <f>(Table2[[#This Row],[Close Price]]/Table2[[#This Row],[Current Month Low]])-1</f>
        <v>9.8431765098432322E-3</v>
      </c>
      <c r="AH654" s="1">
        <f>(Table2[[#This Row],[Current Month High]]/Table2[[#This Row],[Close Price]])-1</f>
        <v>8.5081777630926947E-2</v>
      </c>
      <c r="AI654">
        <v>61.449752883031202</v>
      </c>
      <c r="AJ654">
        <v>2.3608768971332199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-0.16</v>
      </c>
      <c r="AM654" t="s">
        <v>3110</v>
      </c>
      <c r="AN654">
        <v>-4.6900000000000004</v>
      </c>
      <c r="AO654" t="s">
        <v>3110</v>
      </c>
      <c r="AP654">
        <v>3.7548460887156999E-2</v>
      </c>
      <c r="AQ654">
        <f>(Table2[[#This Row],[Sharpe Ratio]]-AVERAGE(Table2[Sharpe Ratio]))/_xlfn.STDEV.P(Table2[Sharpe Ratio])</f>
        <v>-0.29165989601591791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694</v>
      </c>
      <c r="AT654">
        <f>_xlfn.RANK.AVG(Table2[[#This Row],[6M Return vs Nifty Z-Score]],Table2[6M Return vs Nifty Z-Score])</f>
        <v>698</v>
      </c>
      <c r="AU654">
        <f>_xlfn.RANK.AVG(Table2[[#This Row],[Sharpe Ratio Z-Score]],Table2[Sharpe Ratio Z-Score])</f>
        <v>421</v>
      </c>
      <c r="AV654">
        <f>(Table2[[#This Row],[Rank 1Y]]+Table2[[#This Row],[Rank 6M]]+Table2[[#This Row],[Rank Sharpe]])/3</f>
        <v>604.33333333333337</v>
      </c>
    </row>
    <row r="655" spans="1:48" x14ac:dyDescent="0.3">
      <c r="A655" t="s">
        <v>112</v>
      </c>
      <c r="B655" t="s">
        <v>113</v>
      </c>
      <c r="C655" t="s">
        <v>3065</v>
      </c>
      <c r="D655" t="s">
        <v>37</v>
      </c>
      <c r="E655">
        <v>245958.09130654499</v>
      </c>
      <c r="F655">
        <v>1543.35</v>
      </c>
      <c r="G655">
        <v>-20.125059412212</v>
      </c>
      <c r="H655">
        <f>(Table2[[#This Row],[1Y Return vs Nifty]]-AVERAGE(Table2[1Y Return vs Nifty]))/_xlfn.STDEV.P(Table2[1Y Return vs Nifty])</f>
        <v>-0.81522342727447739</v>
      </c>
      <c r="I655">
        <v>-1.78596842919693</v>
      </c>
      <c r="J655">
        <f>(Table2[[#This Row],[1M Return vs Nifty]]-AVERAGE(Table2[1M Return vs Nifty]))/_xlfn.STDEV.P(Table2[1M Return vs Nifty])</f>
        <v>-0.16251905299012492</v>
      </c>
      <c r="K655">
        <v>-14.2059656744688</v>
      </c>
      <c r="L655">
        <f>(Table2[[#This Row],[6M Return vs Nifty]]-AVERAGE(Table2[6M Return vs Nifty]))/_xlfn.STDEV.P(Table2[6M Return vs Nifty])</f>
        <v>-0.70222456130837207</v>
      </c>
      <c r="M655">
        <v>-2.2649272436769601</v>
      </c>
      <c r="N655">
        <f>(Table2[[#This Row],[1W Return vs Nifty]]-AVERAGE(Table2[1W Return vs Nifty]))/_xlfn.STDEV.P(Table2[1W Return vs Nifty])</f>
        <v>-0.38218718652529843</v>
      </c>
      <c r="O655">
        <v>1583.96</v>
      </c>
      <c r="P655">
        <v>1592.1019681027699</v>
      </c>
      <c r="Q655">
        <v>1590.2776074021299</v>
      </c>
      <c r="R655">
        <v>33.9133162504463</v>
      </c>
      <c r="S655" s="1">
        <f>(Table2[[#This Row],[Close Price]]-Table2[[#This Row],[20D EMA]])/Table2[[#This Row],[20D EMA]]</f>
        <v>-2.5638273693780227E-2</v>
      </c>
      <c r="T655" s="1">
        <f>(Table2[[#This Row],[Close Price]]-Table2[[#This Row],[50D EMA]])/Table2[[#This Row],[50D EMA]]</f>
        <v>-3.062113424862185E-2</v>
      </c>
      <c r="U655" s="1">
        <f>(Table2[[#This Row],[Close Price]]-Table2[[#This Row],[200D EMA]])/Table2[[#This Row],[200D EMA]]</f>
        <v>-2.9509066331375126E-2</v>
      </c>
      <c r="V655">
        <v>1.0155823879385</v>
      </c>
      <c r="W655">
        <v>1526.8</v>
      </c>
      <c r="X655">
        <v>1546.45</v>
      </c>
      <c r="Y655">
        <v>1537.05</v>
      </c>
      <c r="Z655">
        <v>1570.85</v>
      </c>
      <c r="AA655">
        <v>1532.55</v>
      </c>
      <c r="AB655">
        <v>1659</v>
      </c>
      <c r="AC655" s="1">
        <f>(Table2[[#This Row],[Close Price]]/Table2[[#This Row],[Day Low]])-1</f>
        <v>1.0839664658108372E-2</v>
      </c>
      <c r="AD655" s="1">
        <f>(Table2[[#This Row],[Day High]]/Table2[[#This Row],[Close Price]])-1</f>
        <v>2.0086176175204695E-3</v>
      </c>
      <c r="AE655" s="1">
        <f>(Table2[[#This Row],[Close Price]]/Table2[[#This Row],[Current Week Low]])-1</f>
        <v>4.0987606128621845E-3</v>
      </c>
      <c r="AF655" s="1">
        <f>(Table2[[#This Row],[Current Week High]]/Table2[[#This Row],[Close Price]])-1</f>
        <v>1.7818382090906137E-2</v>
      </c>
      <c r="AG655" s="1">
        <f>(Table2[[#This Row],[Close Price]]/Table2[[#This Row],[Current Month Low]])-1</f>
        <v>7.0470783987470753E-3</v>
      </c>
      <c r="AH655" s="1">
        <f>(Table2[[#This Row],[Current Month High]]/Table2[[#This Row],[Close Price]])-1</f>
        <v>7.4934395956847144E-2</v>
      </c>
      <c r="AI655">
        <v>11.6741500962155</v>
      </c>
      <c r="AJ655">
        <v>9.8622317747788895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-7.0000000000000007E-2</v>
      </c>
      <c r="AM655" t="s">
        <v>3110</v>
      </c>
      <c r="AN655">
        <v>-2.72</v>
      </c>
      <c r="AO655" t="s">
        <v>3110</v>
      </c>
      <c r="AP655">
        <v>-5.2801447212746003E-2</v>
      </c>
      <c r="AQ655">
        <f>(Table2[[#This Row],[Sharpe Ratio]]-AVERAGE(Table2[Sharpe Ratio]))/_xlfn.STDEV.P(Table2[Sharpe Ratio])</f>
        <v>-1.3211650228543035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616</v>
      </c>
      <c r="AT655">
        <f>_xlfn.RANK.AVG(Table2[[#This Row],[6M Return vs Nifty Z-Score]],Table2[6M Return vs Nifty Z-Score])</f>
        <v>545</v>
      </c>
      <c r="AU655">
        <f>_xlfn.RANK.AVG(Table2[[#This Row],[Sharpe Ratio Z-Score]],Table2[Sharpe Ratio Z-Score])</f>
        <v>660</v>
      </c>
      <c r="AV655">
        <f>(Table2[[#This Row],[Rank 1Y]]+Table2[[#This Row],[Rank 6M]]+Table2[[#This Row],[Rank Sharpe]])/3</f>
        <v>607</v>
      </c>
    </row>
    <row r="656" spans="1:48" x14ac:dyDescent="0.3">
      <c r="A656" t="s">
        <v>2049</v>
      </c>
      <c r="B656" t="s">
        <v>2050</v>
      </c>
      <c r="C656" t="s">
        <v>3076</v>
      </c>
      <c r="D656" t="s">
        <v>89</v>
      </c>
      <c r="E656">
        <v>2925.6932000000002</v>
      </c>
      <c r="F656">
        <v>680</v>
      </c>
      <c r="G656">
        <v>-53.693393542165801</v>
      </c>
      <c r="H656">
        <f>(Table2[[#This Row],[1Y Return vs Nifty]]-AVERAGE(Table2[1Y Return vs Nifty]))/_xlfn.STDEV.P(Table2[1Y Return vs Nifty])</f>
        <v>-1.3218118253631255</v>
      </c>
      <c r="I656">
        <v>-16.714034969543601</v>
      </c>
      <c r="J656">
        <f>(Table2[[#This Row],[1M Return vs Nifty]]-AVERAGE(Table2[1M Return vs Nifty]))/_xlfn.STDEV.P(Table2[1M Return vs Nifty])</f>
        <v>-1.5742310438676166</v>
      </c>
      <c r="K656">
        <v>-15.093915126464999</v>
      </c>
      <c r="L656">
        <f>(Table2[[#This Row],[6M Return vs Nifty]]-AVERAGE(Table2[6M Return vs Nifty]))/_xlfn.STDEV.P(Table2[6M Return vs Nifty])</f>
        <v>-0.73193297389166134</v>
      </c>
      <c r="M656">
        <v>-2.61336320975624</v>
      </c>
      <c r="N656">
        <f>(Table2[[#This Row],[1W Return vs Nifty]]-AVERAGE(Table2[1W Return vs Nifty]))/_xlfn.STDEV.P(Table2[1W Return vs Nifty])</f>
        <v>-0.44822226262666776</v>
      </c>
      <c r="O656">
        <v>740.74</v>
      </c>
      <c r="P656">
        <v>755.50184560243201</v>
      </c>
      <c r="Q656">
        <v>797.53876552767099</v>
      </c>
      <c r="R656">
        <v>26.576528501013499</v>
      </c>
      <c r="S656" s="1">
        <f>(Table2[[#This Row],[Close Price]]-Table2[[#This Row],[20D EMA]])/Table2[[#This Row],[20D EMA]]</f>
        <v>-8.1999081999082013E-2</v>
      </c>
      <c r="T656" s="1">
        <f>(Table2[[#This Row],[Close Price]]-Table2[[#This Row],[50D EMA]])/Table2[[#This Row],[50D EMA]]</f>
        <v>-9.9936017419292145E-2</v>
      </c>
      <c r="U656" s="1">
        <f>(Table2[[#This Row],[Close Price]]-Table2[[#This Row],[200D EMA]])/Table2[[#This Row],[200D EMA]]</f>
        <v>-0.14737686819512089</v>
      </c>
      <c r="V656">
        <v>1.1933522020926699</v>
      </c>
      <c r="W656">
        <v>669.65</v>
      </c>
      <c r="X656">
        <v>687</v>
      </c>
      <c r="Y656">
        <v>678</v>
      </c>
      <c r="Z656">
        <v>704.95</v>
      </c>
      <c r="AA656">
        <v>678</v>
      </c>
      <c r="AB656">
        <v>757.95</v>
      </c>
      <c r="AC656" s="1">
        <f>(Table2[[#This Row],[Close Price]]/Table2[[#This Row],[Day Low]])-1</f>
        <v>1.54558351377585E-2</v>
      </c>
      <c r="AD656" s="1">
        <f>(Table2[[#This Row],[Day High]]/Table2[[#This Row],[Close Price]])-1</f>
        <v>1.0294117647058787E-2</v>
      </c>
      <c r="AE656" s="1">
        <f>(Table2[[#This Row],[Close Price]]/Table2[[#This Row],[Current Week Low]])-1</f>
        <v>2.9498525073745618E-3</v>
      </c>
      <c r="AF656" s="1">
        <f>(Table2[[#This Row],[Current Week High]]/Table2[[#This Row],[Close Price]])-1</f>
        <v>3.6691176470588394E-2</v>
      </c>
      <c r="AG656" s="1">
        <f>(Table2[[#This Row],[Close Price]]/Table2[[#This Row],[Current Month Low]])-1</f>
        <v>2.9498525073745618E-3</v>
      </c>
      <c r="AH656" s="1">
        <f>(Table2[[#This Row],[Current Month High]]/Table2[[#This Row],[Close Price]])-1</f>
        <v>0.11463235294117657</v>
      </c>
      <c r="AI656">
        <v>55.107370864770701</v>
      </c>
      <c r="AJ656">
        <v>11.3768584356819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-0.05</v>
      </c>
      <c r="AM656" t="s">
        <v>3110</v>
      </c>
      <c r="AN656">
        <v>-17.93</v>
      </c>
      <c r="AO656" t="s">
        <v>3110</v>
      </c>
      <c r="AQ656">
        <f>(Table2[[#This Row],[Sharpe Ratio]]-AVERAGE(Table2[Sharpe Ratio]))/_xlfn.STDEV.P(Table2[Sharpe Ratio])</f>
        <v>-0.71951127739723697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724</v>
      </c>
      <c r="AT656">
        <f>_xlfn.RANK.AVG(Table2[[#This Row],[6M Return vs Nifty Z-Score]],Table2[6M Return vs Nifty Z-Score])</f>
        <v>561</v>
      </c>
      <c r="AU656">
        <f>_xlfn.RANK.AVG(Table2[[#This Row],[Sharpe Ratio Z-Score]],Table2[Sharpe Ratio Z-Score])</f>
        <v>542.5</v>
      </c>
      <c r="AV656">
        <f>(Table2[[#This Row],[Rank 1Y]]+Table2[[#This Row],[Rank 6M]]+Table2[[#This Row],[Rank Sharpe]])/3</f>
        <v>609.16666666666663</v>
      </c>
    </row>
    <row r="657" spans="1:48" x14ac:dyDescent="0.3">
      <c r="A657" t="s">
        <v>472</v>
      </c>
      <c r="B657" t="s">
        <v>473</v>
      </c>
      <c r="C657" t="s">
        <v>3073</v>
      </c>
      <c r="D657" t="s">
        <v>77</v>
      </c>
      <c r="E657">
        <v>43281.20837624</v>
      </c>
      <c r="F657">
        <v>2304.8000000000002</v>
      </c>
      <c r="G657">
        <v>-4.2084945722351899</v>
      </c>
      <c r="H657">
        <f>(Table2[[#This Row],[1Y Return vs Nifty]]-AVERAGE(Table2[1Y Return vs Nifty]))/_xlfn.STDEV.P(Table2[1Y Return vs Nifty])</f>
        <v>-0.57502243743259485</v>
      </c>
      <c r="I657">
        <v>-13.690594142169299</v>
      </c>
      <c r="J657">
        <f>(Table2[[#This Row],[1M Return vs Nifty]]-AVERAGE(Table2[1M Return vs Nifty]))/_xlfn.STDEV.P(Table2[1M Return vs Nifty])</f>
        <v>-1.2883113865444824</v>
      </c>
      <c r="K657">
        <v>-24.4827481202169</v>
      </c>
      <c r="L657">
        <f>(Table2[[#This Row],[6M Return vs Nifty]]-AVERAGE(Table2[6M Return vs Nifty]))/_xlfn.STDEV.P(Table2[6M Return vs Nifty])</f>
        <v>-1.0460582021092406</v>
      </c>
      <c r="M657">
        <v>-5.5467817961473198</v>
      </c>
      <c r="N657">
        <f>(Table2[[#This Row],[1W Return vs Nifty]]-AVERAGE(Table2[1W Return vs Nifty]))/_xlfn.STDEV.P(Table2[1W Return vs Nifty])</f>
        <v>-1.0041594747611684</v>
      </c>
      <c r="O657">
        <v>2471.36</v>
      </c>
      <c r="P657">
        <v>2546.1036283194599</v>
      </c>
      <c r="Q657">
        <v>2420.7916250426701</v>
      </c>
      <c r="R657">
        <v>19.6260602124743</v>
      </c>
      <c r="S657" s="1">
        <f>(Table2[[#This Row],[Close Price]]-Table2[[#This Row],[20D EMA]])/Table2[[#This Row],[20D EMA]]</f>
        <v>-6.7396089602486053E-2</v>
      </c>
      <c r="T657" s="1">
        <f>(Table2[[#This Row],[Close Price]]-Table2[[#This Row],[50D EMA]])/Table2[[#This Row],[50D EMA]]</f>
        <v>-9.477368699196688E-2</v>
      </c>
      <c r="U657" s="1">
        <f>(Table2[[#This Row],[Close Price]]-Table2[[#This Row],[200D EMA]])/Table2[[#This Row],[200D EMA]]</f>
        <v>-4.7914749804467555E-2</v>
      </c>
      <c r="V657">
        <v>1.12929964405917</v>
      </c>
      <c r="W657">
        <v>2271.65</v>
      </c>
      <c r="X657">
        <v>2322</v>
      </c>
      <c r="Y657">
        <v>2292.9</v>
      </c>
      <c r="Z657">
        <v>2366.1999999999998</v>
      </c>
      <c r="AA657">
        <v>2292.9</v>
      </c>
      <c r="AB657">
        <v>2590.5500000000002</v>
      </c>
      <c r="AC657" s="1">
        <f>(Table2[[#This Row],[Close Price]]/Table2[[#This Row],[Day Low]])-1</f>
        <v>1.4592917042678177E-2</v>
      </c>
      <c r="AD657" s="1">
        <f>(Table2[[#This Row],[Day High]]/Table2[[#This Row],[Close Price]])-1</f>
        <v>7.4626865671640896E-3</v>
      </c>
      <c r="AE657" s="1">
        <f>(Table2[[#This Row],[Close Price]]/Table2[[#This Row],[Current Week Low]])-1</f>
        <v>5.1899341445331704E-3</v>
      </c>
      <c r="AF657" s="1">
        <f>(Table2[[#This Row],[Current Week High]]/Table2[[#This Row],[Close Price]])-1</f>
        <v>2.6640055536272023E-2</v>
      </c>
      <c r="AG657" s="1">
        <f>(Table2[[#This Row],[Close Price]]/Table2[[#This Row],[Current Month Low]])-1</f>
        <v>5.1899341445331704E-3</v>
      </c>
      <c r="AH657" s="1">
        <f>(Table2[[#This Row],[Current Month High]]/Table2[[#This Row],[Close Price]])-1</f>
        <v>0.12398038875390482</v>
      </c>
      <c r="AI657">
        <v>22.925311203319499</v>
      </c>
      <c r="AJ657">
        <v>28.3194675540765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-0.14000000000000001</v>
      </c>
      <c r="AM657" t="s">
        <v>3110</v>
      </c>
      <c r="AN657">
        <v>-11.83</v>
      </c>
      <c r="AO657" t="s">
        <v>3110</v>
      </c>
      <c r="AP657">
        <v>-4.3982309270145001E-2</v>
      </c>
      <c r="AQ657">
        <f>(Table2[[#This Row],[Sharpe Ratio]]-AVERAGE(Table2[Sharpe Ratio]))/_xlfn.STDEV.P(Table2[Sharpe Ratio])</f>
        <v>-1.2206740769624347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517</v>
      </c>
      <c r="AT657">
        <f>_xlfn.RANK.AVG(Table2[[#This Row],[6M Return vs Nifty Z-Score]],Table2[6M Return vs Nifty Z-Score])</f>
        <v>663</v>
      </c>
      <c r="AU657">
        <f>_xlfn.RANK.AVG(Table2[[#This Row],[Sharpe Ratio Z-Score]],Table2[Sharpe Ratio Z-Score])</f>
        <v>648</v>
      </c>
      <c r="AV657">
        <f>(Table2[[#This Row],[Rank 1Y]]+Table2[[#This Row],[Rank 6M]]+Table2[[#This Row],[Rank Sharpe]])/3</f>
        <v>609.33333333333337</v>
      </c>
    </row>
    <row r="658" spans="1:48" x14ac:dyDescent="0.3">
      <c r="A658" t="s">
        <v>437</v>
      </c>
      <c r="B658" t="s">
        <v>438</v>
      </c>
      <c r="C658" t="s">
        <v>3064</v>
      </c>
      <c r="D658" t="s">
        <v>295</v>
      </c>
      <c r="E658">
        <v>51046.237567259901</v>
      </c>
      <c r="F658">
        <v>4823.45</v>
      </c>
      <c r="G658">
        <v>-11.2341428783052</v>
      </c>
      <c r="H658">
        <f>(Table2[[#This Row],[1Y Return vs Nifty]]-AVERAGE(Table2[1Y Return vs Nifty]))/_xlfn.STDEV.P(Table2[1Y Return vs Nifty])</f>
        <v>-0.6810483101234398</v>
      </c>
      <c r="I658">
        <v>-3.3060131141040201</v>
      </c>
      <c r="J658">
        <f>(Table2[[#This Row],[1M Return vs Nifty]]-AVERAGE(Table2[1M Return vs Nifty]))/_xlfn.STDEV.P(Table2[1M Return vs Nifty])</f>
        <v>-0.30626608831805724</v>
      </c>
      <c r="K658">
        <v>-26.73402044781</v>
      </c>
      <c r="L658">
        <f>(Table2[[#This Row],[6M Return vs Nifty]]-AVERAGE(Table2[6M Return vs Nifty]))/_xlfn.STDEV.P(Table2[6M Return vs Nifty])</f>
        <v>-1.1213797499688862</v>
      </c>
      <c r="M658">
        <v>-1.9970380978865201</v>
      </c>
      <c r="N658">
        <f>(Table2[[#This Row],[1W Return vs Nifty]]-AVERAGE(Table2[1W Return vs Nifty]))/_xlfn.STDEV.P(Table2[1W Return vs Nifty])</f>
        <v>-0.33141722632842974</v>
      </c>
      <c r="O658">
        <v>4979.76</v>
      </c>
      <c r="P658">
        <v>4968.2164722316602</v>
      </c>
      <c r="Q658">
        <v>4880.4038749377796</v>
      </c>
      <c r="R658">
        <v>28.1732827081686</v>
      </c>
      <c r="S658" s="1">
        <f>(Table2[[#This Row],[Close Price]]-Table2[[#This Row],[20D EMA]])/Table2[[#This Row],[20D EMA]]</f>
        <v>-3.1389062926727475E-2</v>
      </c>
      <c r="T658" s="1">
        <f>(Table2[[#This Row],[Close Price]]-Table2[[#This Row],[50D EMA]])/Table2[[#This Row],[50D EMA]]</f>
        <v>-2.9138519434647962E-2</v>
      </c>
      <c r="U658" s="1">
        <f>(Table2[[#This Row],[Close Price]]-Table2[[#This Row],[200D EMA]])/Table2[[#This Row],[200D EMA]]</f>
        <v>-1.1669910195394619E-2</v>
      </c>
      <c r="V658">
        <v>0.57820111610081704</v>
      </c>
      <c r="W658">
        <v>4806.55</v>
      </c>
      <c r="X658">
        <v>4922.3999999999996</v>
      </c>
      <c r="Y658">
        <v>4803</v>
      </c>
      <c r="Z658">
        <v>4893.6000000000004</v>
      </c>
      <c r="AA658">
        <v>4763</v>
      </c>
      <c r="AB658">
        <v>5267.85</v>
      </c>
      <c r="AC658" s="1">
        <f>(Table2[[#This Row],[Close Price]]/Table2[[#This Row],[Day Low]])-1</f>
        <v>3.5160354100134406E-3</v>
      </c>
      <c r="AD658" s="1">
        <f>(Table2[[#This Row],[Day High]]/Table2[[#This Row],[Close Price]])-1</f>
        <v>2.0514362126693442E-2</v>
      </c>
      <c r="AE658" s="1">
        <f>(Table2[[#This Row],[Close Price]]/Table2[[#This Row],[Current Week Low]])-1</f>
        <v>4.2577555694356395E-3</v>
      </c>
      <c r="AF658" s="1">
        <f>(Table2[[#This Row],[Current Week High]]/Table2[[#This Row],[Close Price]])-1</f>
        <v>1.4543532119126512E-2</v>
      </c>
      <c r="AG658" s="1">
        <f>(Table2[[#This Row],[Close Price]]/Table2[[#This Row],[Current Month Low]])-1</f>
        <v>1.2691580936384561E-2</v>
      </c>
      <c r="AH658" s="1">
        <f>(Table2[[#This Row],[Current Month High]]/Table2[[#This Row],[Close Price]])-1</f>
        <v>9.2133224144544057E-2</v>
      </c>
      <c r="AI658">
        <v>21.122476335814898</v>
      </c>
      <c r="AJ658">
        <v>17.9542690342982</v>
      </c>
      <c r="AK658" t="str">
        <f>IF(AND(Table2[[#This Row],[20D EMA]]&gt;Table2[[#This Row],[50D EMA]],Table2[[#This Row],[50D EMA]]&gt;Table2[[#This Row],[200D EMA]]),"Uptrend","Downtrend/NoTrend")</f>
        <v>Uptrend</v>
      </c>
      <c r="AL658">
        <v>-0.09</v>
      </c>
      <c r="AM658" t="s">
        <v>3110</v>
      </c>
      <c r="AN658">
        <v>-7.49</v>
      </c>
      <c r="AO658" t="s">
        <v>3110</v>
      </c>
      <c r="AP658">
        <v>-4.1721350087959999E-3</v>
      </c>
      <c r="AQ658">
        <f>(Table2[[#This Row],[Sharpe Ratio]]-AVERAGE(Table2[Sharpe Ratio]))/_xlfn.STDEV.P(Table2[Sharpe Ratio])</f>
        <v>-0.76705127463406875</v>
      </c>
      <c r="AR6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-3.207162649372882</v>
      </c>
      <c r="AS658">
        <f>_xlfn.RANK.AVG(Table2[[#This Row],[1Y Return vs Nifty Z-Score]],Table2[1Y Return vs Nifty Z-Score])</f>
        <v>572</v>
      </c>
      <c r="AT658">
        <f>_xlfn.RANK.AVG(Table2[[#This Row],[6M Return vs Nifty Z-Score]],Table2[6M Return vs Nifty Z-Score])</f>
        <v>680</v>
      </c>
      <c r="AU658">
        <f>_xlfn.RANK.AVG(Table2[[#This Row],[Sharpe Ratio Z-Score]],Table2[Sharpe Ratio Z-Score])</f>
        <v>579</v>
      </c>
      <c r="AV658">
        <f>(Table2[[#This Row],[Rank 1Y]]+Table2[[#This Row],[Rank 6M]]+Table2[[#This Row],[Rank Sharpe]])/3</f>
        <v>610.33333333333337</v>
      </c>
    </row>
    <row r="659" spans="1:48" x14ac:dyDescent="0.3">
      <c r="A659" t="s">
        <v>2285</v>
      </c>
      <c r="B659" t="s">
        <v>2286</v>
      </c>
      <c r="C659" t="s">
        <v>3069</v>
      </c>
      <c r="D659" t="s">
        <v>304</v>
      </c>
      <c r="E659">
        <v>2281.8828627399998</v>
      </c>
      <c r="F659">
        <v>388.7</v>
      </c>
      <c r="G659">
        <v>-16.404703693691499</v>
      </c>
      <c r="H659">
        <f>(Table2[[#This Row],[1Y Return vs Nifty]]-AVERAGE(Table2[1Y Return vs Nifty]))/_xlfn.STDEV.P(Table2[1Y Return vs Nifty])</f>
        <v>-0.75907857848725402</v>
      </c>
      <c r="I659">
        <v>-4.8277004129547203</v>
      </c>
      <c r="J659">
        <f>(Table2[[#This Row],[1M Return vs Nifty]]-AVERAGE(Table2[1M Return vs Nifty]))/_xlfn.STDEV.P(Table2[1M Return vs Nifty])</f>
        <v>-0.45016846176659009</v>
      </c>
      <c r="K659">
        <v>-14.9460380762619</v>
      </c>
      <c r="L659">
        <f>(Table2[[#This Row],[6M Return vs Nifty]]-AVERAGE(Table2[6M Return vs Nifty]))/_xlfn.STDEV.P(Table2[6M Return vs Nifty])</f>
        <v>-0.7269854034988229</v>
      </c>
      <c r="M659">
        <v>-3.11231688079374</v>
      </c>
      <c r="N659">
        <f>(Table2[[#This Row],[1W Return vs Nifty]]-AVERAGE(Table2[1W Return vs Nifty]))/_xlfn.STDEV.P(Table2[1W Return vs Nifty])</f>
        <v>-0.54278323464332279</v>
      </c>
      <c r="O659">
        <v>411.86</v>
      </c>
      <c r="P659">
        <v>408.67319467106802</v>
      </c>
      <c r="Q659">
        <v>407.41856173518801</v>
      </c>
      <c r="R659">
        <v>26.9782384090195</v>
      </c>
      <c r="S659" s="1">
        <f>(Table2[[#This Row],[Close Price]]-Table2[[#This Row],[20D EMA]])/Table2[[#This Row],[20D EMA]]</f>
        <v>-5.6232700432185756E-2</v>
      </c>
      <c r="T659" s="1">
        <f>(Table2[[#This Row],[Close Price]]-Table2[[#This Row],[50D EMA]])/Table2[[#This Row],[50D EMA]]</f>
        <v>-4.8873268253240856E-2</v>
      </c>
      <c r="U659" s="1">
        <f>(Table2[[#This Row],[Close Price]]-Table2[[#This Row],[200D EMA]])/Table2[[#This Row],[200D EMA]]</f>
        <v>-4.5944302722649689E-2</v>
      </c>
      <c r="V659">
        <v>1.0504328346221501</v>
      </c>
      <c r="W659">
        <v>379.1</v>
      </c>
      <c r="X659">
        <v>389.7</v>
      </c>
      <c r="Y659">
        <v>385</v>
      </c>
      <c r="Z659">
        <v>409.9</v>
      </c>
      <c r="AA659">
        <v>385</v>
      </c>
      <c r="AB659">
        <v>444.9</v>
      </c>
      <c r="AC659" s="1">
        <f>(Table2[[#This Row],[Close Price]]/Table2[[#This Row],[Day Low]])-1</f>
        <v>2.532313373779993E-2</v>
      </c>
      <c r="AD659" s="1">
        <f>(Table2[[#This Row],[Day High]]/Table2[[#This Row],[Close Price]])-1</f>
        <v>2.5726781579624713E-3</v>
      </c>
      <c r="AE659" s="1">
        <f>(Table2[[#This Row],[Close Price]]/Table2[[#This Row],[Current Week Low]])-1</f>
        <v>9.6103896103896247E-3</v>
      </c>
      <c r="AF659" s="1">
        <f>(Table2[[#This Row],[Current Week High]]/Table2[[#This Row],[Close Price]])-1</f>
        <v>5.4540776948803771E-2</v>
      </c>
      <c r="AG659" s="1">
        <f>(Table2[[#This Row],[Close Price]]/Table2[[#This Row],[Current Month Low]])-1</f>
        <v>9.6103896103896247E-3</v>
      </c>
      <c r="AH659" s="1">
        <f>(Table2[[#This Row],[Current Month High]]/Table2[[#This Row],[Close Price]])-1</f>
        <v>0.14458451247748894</v>
      </c>
      <c r="AI659">
        <v>32.288323870649201</v>
      </c>
      <c r="AJ659">
        <v>22.4421943478917</v>
      </c>
      <c r="AK659" t="str">
        <f>IF(AND(Table2[[#This Row],[20D EMA]]&gt;Table2[[#This Row],[50D EMA]],Table2[[#This Row],[50D EMA]]&gt;Table2[[#This Row],[200D EMA]]),"Uptrend","Downtrend/NoTrend")</f>
        <v>Uptrend</v>
      </c>
      <c r="AL659">
        <v>-0.1</v>
      </c>
      <c r="AM659" t="s">
        <v>3110</v>
      </c>
      <c r="AN659">
        <v>-6.11</v>
      </c>
      <c r="AO659" t="s">
        <v>3110</v>
      </c>
      <c r="AP659">
        <v>-6.2237076817885997E-2</v>
      </c>
      <c r="AQ659">
        <f>(Table2[[#This Row],[Sharpe Ratio]]-AVERAGE(Table2[Sharpe Ratio]))/_xlfn.STDEV.P(Table2[Sharpe Ratio])</f>
        <v>-1.428680672374373</v>
      </c>
      <c r="AR6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-3.9076963507703626</v>
      </c>
      <c r="AS659">
        <f>_xlfn.RANK.AVG(Table2[[#This Row],[1Y Return vs Nifty Z-Score]],Table2[1Y Return vs Nifty Z-Score])</f>
        <v>601</v>
      </c>
      <c r="AT659">
        <f>_xlfn.RANK.AVG(Table2[[#This Row],[6M Return vs Nifty Z-Score]],Table2[6M Return vs Nifty Z-Score])</f>
        <v>558</v>
      </c>
      <c r="AU659">
        <f>_xlfn.RANK.AVG(Table2[[#This Row],[Sharpe Ratio Z-Score]],Table2[Sharpe Ratio Z-Score])</f>
        <v>676</v>
      </c>
      <c r="AV659">
        <f>(Table2[[#This Row],[Rank 1Y]]+Table2[[#This Row],[Rank 6M]]+Table2[[#This Row],[Rank Sharpe]])/3</f>
        <v>611.66666666666663</v>
      </c>
    </row>
    <row r="660" spans="1:48" x14ac:dyDescent="0.3">
      <c r="A660" t="s">
        <v>466</v>
      </c>
      <c r="B660" t="s">
        <v>467</v>
      </c>
      <c r="C660" t="s">
        <v>3065</v>
      </c>
      <c r="D660" t="s">
        <v>57</v>
      </c>
      <c r="E660">
        <v>45484.423866675003</v>
      </c>
      <c r="F660">
        <v>611.95000000000005</v>
      </c>
      <c r="G660">
        <v>-39.023673674918498</v>
      </c>
      <c r="H660">
        <f>(Table2[[#This Row],[1Y Return vs Nifty]]-AVERAGE(Table2[1Y Return vs Nifty]))/_xlfn.STDEV.P(Table2[1Y Return vs Nifty])</f>
        <v>-1.1004272949545486</v>
      </c>
      <c r="I660">
        <v>-5.2695680390405499</v>
      </c>
      <c r="J660">
        <f>(Table2[[#This Row],[1M Return vs Nifty]]-AVERAGE(Table2[1M Return vs Nifty]))/_xlfn.STDEV.P(Table2[1M Return vs Nifty])</f>
        <v>-0.49195483942239676</v>
      </c>
      <c r="K660">
        <v>-9.5773146392820898</v>
      </c>
      <c r="L660">
        <f>(Table2[[#This Row],[6M Return vs Nifty]]-AVERAGE(Table2[6M Return vs Nifty]))/_xlfn.STDEV.P(Table2[6M Return vs Nifty])</f>
        <v>-0.54736228356467853</v>
      </c>
      <c r="M660">
        <v>-4.9755648939804704</v>
      </c>
      <c r="N660">
        <f>(Table2[[#This Row],[1W Return vs Nifty]]-AVERAGE(Table2[1W Return vs Nifty]))/_xlfn.STDEV.P(Table2[1W Return vs Nifty])</f>
        <v>-0.89590328057599689</v>
      </c>
      <c r="O660">
        <v>635.26</v>
      </c>
      <c r="P660">
        <v>642.98968786201397</v>
      </c>
      <c r="Q660">
        <v>654.83239991277401</v>
      </c>
      <c r="R660">
        <v>25.924403654053599</v>
      </c>
      <c r="S660" s="1">
        <f>(Table2[[#This Row],[Close Price]]-Table2[[#This Row],[20D EMA]])/Table2[[#This Row],[20D EMA]]</f>
        <v>-3.6693637250889317E-2</v>
      </c>
      <c r="T660" s="1">
        <f>(Table2[[#This Row],[Close Price]]-Table2[[#This Row],[50D EMA]])/Table2[[#This Row],[50D EMA]]</f>
        <v>-4.827400570796566E-2</v>
      </c>
      <c r="U660" s="1">
        <f>(Table2[[#This Row],[Close Price]]-Table2[[#This Row],[200D EMA]])/Table2[[#This Row],[200D EMA]]</f>
        <v>-6.5486069288089671E-2</v>
      </c>
      <c r="V660">
        <v>0.72348844177244298</v>
      </c>
      <c r="W660">
        <v>605.35</v>
      </c>
      <c r="X660">
        <v>615.85</v>
      </c>
      <c r="Y660">
        <v>605.15</v>
      </c>
      <c r="Z660">
        <v>621.4</v>
      </c>
      <c r="AA660">
        <v>605.15</v>
      </c>
      <c r="AB660">
        <v>659.85</v>
      </c>
      <c r="AC660" s="1">
        <f>(Table2[[#This Row],[Close Price]]/Table2[[#This Row],[Day Low]])-1</f>
        <v>1.0902783513669911E-2</v>
      </c>
      <c r="AD660" s="1">
        <f>(Table2[[#This Row],[Day High]]/Table2[[#This Row],[Close Price]])-1</f>
        <v>6.373069695236433E-3</v>
      </c>
      <c r="AE660" s="1">
        <f>(Table2[[#This Row],[Close Price]]/Table2[[#This Row],[Current Week Low]])-1</f>
        <v>1.1236883417334642E-2</v>
      </c>
      <c r="AF660" s="1">
        <f>(Table2[[#This Row],[Current Week High]]/Table2[[#This Row],[Close Price]])-1</f>
        <v>1.5442438107688528E-2</v>
      </c>
      <c r="AG660" s="1">
        <f>(Table2[[#This Row],[Close Price]]/Table2[[#This Row],[Current Month Low]])-1</f>
        <v>1.1236883417334642E-2</v>
      </c>
      <c r="AH660" s="1">
        <f>(Table2[[#This Row],[Current Month High]]/Table2[[#This Row],[Close Price]])-1</f>
        <v>7.8274368820982154E-2</v>
      </c>
      <c r="AI660">
        <v>33.398933989339803</v>
      </c>
      <c r="AJ660">
        <v>10.122810186021299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-0.03</v>
      </c>
      <c r="AM660" t="s">
        <v>3110</v>
      </c>
      <c r="AN660">
        <v>-5.91</v>
      </c>
      <c r="AO660" t="s">
        <v>3110</v>
      </c>
      <c r="AP660">
        <v>-4.7089998042966999E-2</v>
      </c>
      <c r="AQ660">
        <f>(Table2[[#This Row],[Sharpe Ratio]]-AVERAGE(Table2[Sharpe Ratio]))/_xlfn.STDEV.P(Table2[Sharpe Ratio])</f>
        <v>-1.2560850872392872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690</v>
      </c>
      <c r="AT660">
        <f>_xlfn.RANK.AVG(Table2[[#This Row],[6M Return vs Nifty Z-Score]],Table2[6M Return vs Nifty Z-Score])</f>
        <v>496</v>
      </c>
      <c r="AU660">
        <f>_xlfn.RANK.AVG(Table2[[#This Row],[Sharpe Ratio Z-Score]],Table2[Sharpe Ratio Z-Score])</f>
        <v>652</v>
      </c>
      <c r="AV660">
        <f>(Table2[[#This Row],[Rank 1Y]]+Table2[[#This Row],[Rank 6M]]+Table2[[#This Row],[Rank Sharpe]])/3</f>
        <v>612.66666666666663</v>
      </c>
    </row>
    <row r="661" spans="1:48" x14ac:dyDescent="0.3">
      <c r="A661" t="s">
        <v>524</v>
      </c>
      <c r="B661" t="s">
        <v>525</v>
      </c>
      <c r="C661" t="s">
        <v>3064</v>
      </c>
      <c r="D661" t="s">
        <v>21</v>
      </c>
      <c r="E661">
        <v>39000.854029950002</v>
      </c>
      <c r="F661">
        <v>5847.75</v>
      </c>
      <c r="G661">
        <v>-13.9945779709064</v>
      </c>
      <c r="H661">
        <f>(Table2[[#This Row],[1Y Return vs Nifty]]-AVERAGE(Table2[1Y Return vs Nifty]))/_xlfn.STDEV.P(Table2[1Y Return vs Nifty])</f>
        <v>-0.72270674888226705</v>
      </c>
      <c r="I661">
        <v>-1.62053402166211</v>
      </c>
      <c r="J661">
        <f>(Table2[[#This Row],[1M Return vs Nifty]]-AVERAGE(Table2[1M Return vs Nifty]))/_xlfn.STDEV.P(Table2[1M Return vs Nifty])</f>
        <v>-0.14687431184502045</v>
      </c>
      <c r="K661">
        <v>-24.854887354362798</v>
      </c>
      <c r="L661">
        <f>(Table2[[#This Row],[6M Return vs Nifty]]-AVERAGE(Table2[6M Return vs Nifty]))/_xlfn.STDEV.P(Table2[6M Return vs Nifty])</f>
        <v>-1.0585089850694434</v>
      </c>
      <c r="M661">
        <v>-2.0862591066252598</v>
      </c>
      <c r="N661">
        <f>(Table2[[#This Row],[1W Return vs Nifty]]-AVERAGE(Table2[1W Return vs Nifty]))/_xlfn.STDEV.P(Table2[1W Return vs Nifty])</f>
        <v>-0.34832626177674814</v>
      </c>
      <c r="O661">
        <v>5969.45</v>
      </c>
      <c r="P661">
        <v>5775.6483694072804</v>
      </c>
      <c r="Q661">
        <v>5540.0303706426603</v>
      </c>
      <c r="R661">
        <v>35.069727562685401</v>
      </c>
      <c r="S661" s="1">
        <f>(Table2[[#This Row],[Close Price]]-Table2[[#This Row],[20D EMA]])/Table2[[#This Row],[20D EMA]]</f>
        <v>-2.0387137843519892E-2</v>
      </c>
      <c r="T661" s="1">
        <f>(Table2[[#This Row],[Close Price]]-Table2[[#This Row],[50D EMA]])/Table2[[#This Row],[50D EMA]]</f>
        <v>1.2483729268324377E-2</v>
      </c>
      <c r="U661" s="1">
        <f>(Table2[[#This Row],[Close Price]]-Table2[[#This Row],[200D EMA]])/Table2[[#This Row],[200D EMA]]</f>
        <v>5.5544754950800627E-2</v>
      </c>
      <c r="V661">
        <v>0.47819917371714998</v>
      </c>
      <c r="W661">
        <v>5790.55</v>
      </c>
      <c r="X661">
        <v>5912</v>
      </c>
      <c r="Y661">
        <v>5766</v>
      </c>
      <c r="Z661">
        <v>5947.8</v>
      </c>
      <c r="AA661">
        <v>5749</v>
      </c>
      <c r="AB661">
        <v>6357</v>
      </c>
      <c r="AC661" s="1">
        <f>(Table2[[#This Row],[Close Price]]/Table2[[#This Row],[Day Low]])-1</f>
        <v>9.8781635595928119E-3</v>
      </c>
      <c r="AD661" s="1">
        <f>(Table2[[#This Row],[Day High]]/Table2[[#This Row],[Close Price]])-1</f>
        <v>1.0987131802830064E-2</v>
      </c>
      <c r="AE661" s="1">
        <f>(Table2[[#This Row],[Close Price]]/Table2[[#This Row],[Current Week Low]])-1</f>
        <v>1.4177939646201843E-2</v>
      </c>
      <c r="AF661" s="1">
        <f>(Table2[[#This Row],[Current Week High]]/Table2[[#This Row],[Close Price]])-1</f>
        <v>1.7109144542772903E-2</v>
      </c>
      <c r="AG661" s="1">
        <f>(Table2[[#This Row],[Close Price]]/Table2[[#This Row],[Current Month Low]])-1</f>
        <v>1.717690033049224E-2</v>
      </c>
      <c r="AH661" s="1">
        <f>(Table2[[#This Row],[Current Month High]]/Table2[[#This Row],[Close Price]])-1</f>
        <v>8.7084776195972768E-2</v>
      </c>
      <c r="AI661">
        <v>16.5612685226953</v>
      </c>
      <c r="AJ661">
        <v>37.023733162283499</v>
      </c>
      <c r="AK661" t="str">
        <f>IF(AND(Table2[[#This Row],[20D EMA]]&gt;Table2[[#This Row],[50D EMA]],Table2[[#This Row],[50D EMA]]&gt;Table2[[#This Row],[200D EMA]]),"Uptrend","Downtrend/NoTrend")</f>
        <v>Uptrend</v>
      </c>
      <c r="AL661">
        <v>-0.01</v>
      </c>
      <c r="AM661" t="s">
        <v>3110</v>
      </c>
      <c r="AN661">
        <v>-7.82</v>
      </c>
      <c r="AO661" t="s">
        <v>3110</v>
      </c>
      <c r="AP661">
        <v>-5.6338362047149999E-3</v>
      </c>
      <c r="AQ661">
        <f>(Table2[[#This Row],[Sharpe Ratio]]-AVERAGE(Table2[Sharpe Ratio]))/_xlfn.STDEV.P(Table2[Sharpe Ratio])</f>
        <v>-0.78370684082944841</v>
      </c>
      <c r="AR6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-3.0601231484029272</v>
      </c>
      <c r="AS661">
        <f>_xlfn.RANK.AVG(Table2[[#This Row],[1Y Return vs Nifty Z-Score]],Table2[1Y Return vs Nifty Z-Score])</f>
        <v>590</v>
      </c>
      <c r="AT661">
        <f>_xlfn.RANK.AVG(Table2[[#This Row],[6M Return vs Nifty Z-Score]],Table2[6M Return vs Nifty Z-Score])</f>
        <v>665</v>
      </c>
      <c r="AU661">
        <f>_xlfn.RANK.AVG(Table2[[#This Row],[Sharpe Ratio Z-Score]],Table2[Sharpe Ratio Z-Score])</f>
        <v>584</v>
      </c>
      <c r="AV661">
        <f>(Table2[[#This Row],[Rank 1Y]]+Table2[[#This Row],[Rank 6M]]+Table2[[#This Row],[Rank Sharpe]])/3</f>
        <v>613</v>
      </c>
    </row>
    <row r="662" spans="1:48" x14ac:dyDescent="0.3">
      <c r="A662" t="s">
        <v>2135</v>
      </c>
      <c r="B662" t="s">
        <v>2136</v>
      </c>
      <c r="C662" t="s">
        <v>3078</v>
      </c>
      <c r="D662" t="s">
        <v>141</v>
      </c>
      <c r="E662">
        <v>2673.4550865750002</v>
      </c>
      <c r="F662">
        <v>351.75</v>
      </c>
      <c r="G662">
        <v>-43.124642559724101</v>
      </c>
      <c r="H662">
        <f>(Table2[[#This Row],[1Y Return vs Nifty]]-AVERAGE(Table2[1Y Return vs Nifty]))/_xlfn.STDEV.P(Table2[1Y Return vs Nifty])</f>
        <v>-1.1623160753129178</v>
      </c>
      <c r="I662">
        <v>-11.0179782964816</v>
      </c>
      <c r="J662">
        <f>(Table2[[#This Row],[1M Return vs Nifty]]-AVERAGE(Table2[1M Return vs Nifty]))/_xlfn.STDEV.P(Table2[1M Return vs Nifty])</f>
        <v>-1.0355684190497183</v>
      </c>
      <c r="K662">
        <v>-39.345015089161201</v>
      </c>
      <c r="L662">
        <f>(Table2[[#This Row],[6M Return vs Nifty]]-AVERAGE(Table2[6M Return vs Nifty]))/_xlfn.STDEV.P(Table2[6M Return vs Nifty])</f>
        <v>-1.5433098846726749</v>
      </c>
      <c r="M662">
        <v>-3.5186422903770702</v>
      </c>
      <c r="N662">
        <f>(Table2[[#This Row],[1W Return vs Nifty]]-AVERAGE(Table2[1W Return vs Nifty]))/_xlfn.STDEV.P(Table2[1W Return vs Nifty])</f>
        <v>-0.6197894336464711</v>
      </c>
      <c r="O662">
        <v>387.48</v>
      </c>
      <c r="P662">
        <v>419.558314020811</v>
      </c>
      <c r="Q662">
        <v>451.46713541044198</v>
      </c>
      <c r="R662">
        <v>16.100815262351901</v>
      </c>
      <c r="S662" s="1">
        <f>(Table2[[#This Row],[Close Price]]-Table2[[#This Row],[20D EMA]])/Table2[[#This Row],[20D EMA]]</f>
        <v>-9.2211210901207846E-2</v>
      </c>
      <c r="T662" s="1">
        <f>(Table2[[#This Row],[Close Price]]-Table2[[#This Row],[50D EMA]])/Table2[[#This Row],[50D EMA]]</f>
        <v>-0.16161832993124184</v>
      </c>
      <c r="U662" s="1">
        <f>(Table2[[#This Row],[Close Price]]-Table2[[#This Row],[200D EMA]])/Table2[[#This Row],[200D EMA]]</f>
        <v>-0.22087352010636657</v>
      </c>
      <c r="V662">
        <v>1.5561563217529</v>
      </c>
      <c r="W662">
        <v>345</v>
      </c>
      <c r="X662">
        <v>355.55</v>
      </c>
      <c r="Y662">
        <v>349</v>
      </c>
      <c r="Z662">
        <v>372.9</v>
      </c>
      <c r="AA662">
        <v>349</v>
      </c>
      <c r="AB662">
        <v>393.3</v>
      </c>
      <c r="AC662" s="1">
        <f>(Table2[[#This Row],[Close Price]]/Table2[[#This Row],[Day Low]])-1</f>
        <v>1.9565217391304346E-2</v>
      </c>
      <c r="AD662" s="1">
        <f>(Table2[[#This Row],[Day High]]/Table2[[#This Row],[Close Price]])-1</f>
        <v>1.0803127221037601E-2</v>
      </c>
      <c r="AE662" s="1">
        <f>(Table2[[#This Row],[Close Price]]/Table2[[#This Row],[Current Week Low]])-1</f>
        <v>7.8796561604583815E-3</v>
      </c>
      <c r="AF662" s="1">
        <f>(Table2[[#This Row],[Current Week High]]/Table2[[#This Row],[Close Price]])-1</f>
        <v>6.0127931769722753E-2</v>
      </c>
      <c r="AG662" s="1">
        <f>(Table2[[#This Row],[Close Price]]/Table2[[#This Row],[Current Month Low]])-1</f>
        <v>7.8796561604583815E-3</v>
      </c>
      <c r="AH662" s="1">
        <f>(Table2[[#This Row],[Current Month High]]/Table2[[#This Row],[Close Price]])-1</f>
        <v>0.11812366737739866</v>
      </c>
      <c r="AI662">
        <v>59.726962457337798</v>
      </c>
      <c r="AJ662">
        <v>2.8503229429935399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-0.32</v>
      </c>
      <c r="AM662" t="s">
        <v>3110</v>
      </c>
      <c r="AN662">
        <v>-14</v>
      </c>
      <c r="AO662" t="s">
        <v>3110</v>
      </c>
      <c r="AP662">
        <v>3.9858767788594998E-2</v>
      </c>
      <c r="AQ662">
        <f>(Table2[[#This Row],[Sharpe Ratio]]-AVERAGE(Table2[Sharpe Ratio]))/_xlfn.STDEV.P(Table2[Sharpe Ratio])</f>
        <v>-0.26533476907754222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705</v>
      </c>
      <c r="AT662">
        <f>_xlfn.RANK.AVG(Table2[[#This Row],[6M Return vs Nifty Z-Score]],Table2[6M Return vs Nifty Z-Score])</f>
        <v>719</v>
      </c>
      <c r="AU662">
        <f>_xlfn.RANK.AVG(Table2[[#This Row],[Sharpe Ratio Z-Score]],Table2[Sharpe Ratio Z-Score])</f>
        <v>415</v>
      </c>
      <c r="AV662">
        <f>(Table2[[#This Row],[Rank 1Y]]+Table2[[#This Row],[Rank 6M]]+Table2[[#This Row],[Rank Sharpe]])/3</f>
        <v>613</v>
      </c>
    </row>
    <row r="663" spans="1:48" x14ac:dyDescent="0.3">
      <c r="A663" t="s">
        <v>1444</v>
      </c>
      <c r="B663" t="s">
        <v>1445</v>
      </c>
      <c r="C663" t="s">
        <v>3065</v>
      </c>
      <c r="D663" t="s">
        <v>24</v>
      </c>
      <c r="E663">
        <v>7122.6484009199903</v>
      </c>
      <c r="F663">
        <v>449.8</v>
      </c>
      <c r="G663">
        <v>-31.0272790521724</v>
      </c>
      <c r="H663">
        <f>(Table2[[#This Row],[1Y Return vs Nifty]]-AVERAGE(Table2[1Y Return vs Nifty]))/_xlfn.STDEV.P(Table2[1Y Return vs Nifty])</f>
        <v>-0.97975163894077777</v>
      </c>
      <c r="I663">
        <v>-6.9395858163610402</v>
      </c>
      <c r="J663">
        <f>(Table2[[#This Row],[1M Return vs Nifty]]-AVERAGE(Table2[1M Return vs Nifty]))/_xlfn.STDEV.P(Table2[1M Return vs Nifty])</f>
        <v>-0.64988447584583964</v>
      </c>
      <c r="K663">
        <v>-21.396576832725199</v>
      </c>
      <c r="L663">
        <f>(Table2[[#This Row],[6M Return vs Nifty]]-AVERAGE(Table2[6M Return vs Nifty]))/_xlfn.STDEV.P(Table2[6M Return vs Nifty])</f>
        <v>-0.94280316917308982</v>
      </c>
      <c r="M663">
        <v>-1.9407227090077399</v>
      </c>
      <c r="N663">
        <f>(Table2[[#This Row],[1W Return vs Nifty]]-AVERAGE(Table2[1W Return vs Nifty]))/_xlfn.STDEV.P(Table2[1W Return vs Nifty])</f>
        <v>-0.32074441596349079</v>
      </c>
      <c r="O663">
        <v>456.99</v>
      </c>
      <c r="P663">
        <v>465.42811487771098</v>
      </c>
      <c r="Q663">
        <v>480.81171098916099</v>
      </c>
      <c r="R663">
        <v>36.415170923000801</v>
      </c>
      <c r="S663" s="1">
        <f>(Table2[[#This Row],[Close Price]]-Table2[[#This Row],[20D EMA]])/Table2[[#This Row],[20D EMA]]</f>
        <v>-1.5733385850893886E-2</v>
      </c>
      <c r="T663" s="1">
        <f>(Table2[[#This Row],[Close Price]]-Table2[[#This Row],[50D EMA]])/Table2[[#This Row],[50D EMA]]</f>
        <v>-3.3577934761885156E-2</v>
      </c>
      <c r="U663" s="1">
        <f>(Table2[[#This Row],[Close Price]]-Table2[[#This Row],[200D EMA]])/Table2[[#This Row],[200D EMA]]</f>
        <v>-6.4498659829564917E-2</v>
      </c>
      <c r="V663">
        <v>3.0725139997558699</v>
      </c>
      <c r="W663">
        <v>446.8</v>
      </c>
      <c r="X663">
        <v>452.4</v>
      </c>
      <c r="Y663">
        <v>444</v>
      </c>
      <c r="Z663">
        <v>454</v>
      </c>
      <c r="AA663">
        <v>438.05</v>
      </c>
      <c r="AB663">
        <v>485</v>
      </c>
      <c r="AC663" s="1">
        <f>(Table2[[#This Row],[Close Price]]/Table2[[#This Row],[Day Low]])-1</f>
        <v>6.7144136078782779E-3</v>
      </c>
      <c r="AD663" s="1">
        <f>(Table2[[#This Row],[Day High]]/Table2[[#This Row],[Close Price]])-1</f>
        <v>5.7803468208090791E-3</v>
      </c>
      <c r="AE663" s="1">
        <f>(Table2[[#This Row],[Close Price]]/Table2[[#This Row],[Current Week Low]])-1</f>
        <v>1.3063063063063041E-2</v>
      </c>
      <c r="AF663" s="1">
        <f>(Table2[[#This Row],[Current Week High]]/Table2[[#This Row],[Close Price]])-1</f>
        <v>9.3374833259225465E-3</v>
      </c>
      <c r="AG663" s="1">
        <f>(Table2[[#This Row],[Close Price]]/Table2[[#This Row],[Current Month Low]])-1</f>
        <v>2.6823421983791729E-2</v>
      </c>
      <c r="AH663" s="1">
        <f>(Table2[[#This Row],[Current Month High]]/Table2[[#This Row],[Close Price]])-1</f>
        <v>7.8257003112494505E-2</v>
      </c>
      <c r="AI663">
        <v>36.112657241455999</v>
      </c>
      <c r="AJ663">
        <v>2.5339573108092499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-7.0000000000000007E-2</v>
      </c>
      <c r="AM663" t="s">
        <v>3110</v>
      </c>
      <c r="AN663">
        <v>-2.08</v>
      </c>
      <c r="AO663" t="s">
        <v>3110</v>
      </c>
      <c r="AQ663">
        <f>(Table2[[#This Row],[Sharpe Ratio]]-AVERAGE(Table2[Sharpe Ratio]))/_xlfn.STDEV.P(Table2[Sharpe Ratio])</f>
        <v>-0.71951127739723697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659</v>
      </c>
      <c r="AT663">
        <f>_xlfn.RANK.AVG(Table2[[#This Row],[6M Return vs Nifty Z-Score]],Table2[6M Return vs Nifty Z-Score])</f>
        <v>638</v>
      </c>
      <c r="AU663">
        <f>_xlfn.RANK.AVG(Table2[[#This Row],[Sharpe Ratio Z-Score]],Table2[Sharpe Ratio Z-Score])</f>
        <v>542.5</v>
      </c>
      <c r="AV663">
        <f>(Table2[[#This Row],[Rank 1Y]]+Table2[[#This Row],[Rank 6M]]+Table2[[#This Row],[Rank Sharpe]])/3</f>
        <v>613.16666666666663</v>
      </c>
    </row>
    <row r="664" spans="1:48" x14ac:dyDescent="0.3">
      <c r="A664" t="s">
        <v>834</v>
      </c>
      <c r="B664" t="s">
        <v>835</v>
      </c>
      <c r="C664" t="s">
        <v>3063</v>
      </c>
      <c r="D664" t="s">
        <v>174</v>
      </c>
      <c r="E664">
        <v>18116.827283359999</v>
      </c>
      <c r="F664">
        <v>321.10000000000002</v>
      </c>
      <c r="G664">
        <v>-5.7050441084526504</v>
      </c>
      <c r="H664">
        <f>(Table2[[#This Row],[1Y Return vs Nifty]]-AVERAGE(Table2[1Y Return vs Nifty]))/_xlfn.STDEV.P(Table2[1Y Return vs Nifty])</f>
        <v>-0.59760725291011385</v>
      </c>
      <c r="I664">
        <v>2.9333192677623998</v>
      </c>
      <c r="J664">
        <f>(Table2[[#This Row],[1M Return vs Nifty]]-AVERAGE(Table2[1M Return vs Nifty]))/_xlfn.STDEV.P(Table2[1M Return vs Nifty])</f>
        <v>0.28377283700056583</v>
      </c>
      <c r="K664">
        <v>-21.632057205384701</v>
      </c>
      <c r="L664">
        <f>(Table2[[#This Row],[6M Return vs Nifty]]-AVERAGE(Table2[6M Return vs Nifty]))/_xlfn.STDEV.P(Table2[6M Return vs Nifty])</f>
        <v>-0.95068171231595466</v>
      </c>
      <c r="M664">
        <v>-4.2083929894754801</v>
      </c>
      <c r="N664">
        <f>(Table2[[#This Row],[1W Return vs Nifty]]-AVERAGE(Table2[1W Return vs Nifty]))/_xlfn.STDEV.P(Table2[1W Return vs Nifty])</f>
        <v>-0.75050998014588932</v>
      </c>
      <c r="O664">
        <v>328.33</v>
      </c>
      <c r="P664">
        <v>320.60761058710898</v>
      </c>
      <c r="Q664">
        <v>315.11379879718697</v>
      </c>
      <c r="R664">
        <v>34.050400803499798</v>
      </c>
      <c r="S664" s="1">
        <f>(Table2[[#This Row],[Close Price]]-Table2[[#This Row],[20D EMA]])/Table2[[#This Row],[20D EMA]]</f>
        <v>-2.2020528127188993E-2</v>
      </c>
      <c r="T664" s="1">
        <f>(Table2[[#This Row],[Close Price]]-Table2[[#This Row],[50D EMA]])/Table2[[#This Row],[50D EMA]]</f>
        <v>1.5358007627746606E-3</v>
      </c>
      <c r="U664" s="1">
        <f>(Table2[[#This Row],[Close Price]]-Table2[[#This Row],[200D EMA]])/Table2[[#This Row],[200D EMA]]</f>
        <v>1.8996950389550786E-2</v>
      </c>
      <c r="V664">
        <v>0.85468693780849403</v>
      </c>
      <c r="W664">
        <v>315.39999999999998</v>
      </c>
      <c r="X664">
        <v>322.45</v>
      </c>
      <c r="Y664">
        <v>316.95</v>
      </c>
      <c r="Z664">
        <v>329</v>
      </c>
      <c r="AA664">
        <v>316.95</v>
      </c>
      <c r="AB664">
        <v>348.05</v>
      </c>
      <c r="AC664" s="1">
        <f>(Table2[[#This Row],[Close Price]]/Table2[[#This Row],[Day Low]])-1</f>
        <v>1.8072289156626731E-2</v>
      </c>
      <c r="AD664" s="1">
        <f>(Table2[[#This Row],[Day High]]/Table2[[#This Row],[Close Price]])-1</f>
        <v>4.2042977265648318E-3</v>
      </c>
      <c r="AE664" s="1">
        <f>(Table2[[#This Row],[Close Price]]/Table2[[#This Row],[Current Week Low]])-1</f>
        <v>1.3093547878214373E-2</v>
      </c>
      <c r="AF664" s="1">
        <f>(Table2[[#This Row],[Current Week High]]/Table2[[#This Row],[Close Price]])-1</f>
        <v>2.4602927436935484E-2</v>
      </c>
      <c r="AG664" s="1">
        <f>(Table2[[#This Row],[Close Price]]/Table2[[#This Row],[Current Month Low]])-1</f>
        <v>1.3093547878214373E-2</v>
      </c>
      <c r="AH664" s="1">
        <f>(Table2[[#This Row],[Current Month High]]/Table2[[#This Row],[Close Price]])-1</f>
        <v>8.3930239800685147E-2</v>
      </c>
      <c r="AI664">
        <v>24.426430100948298</v>
      </c>
      <c r="AJ664">
        <v>28.447937131630599</v>
      </c>
      <c r="AK664" t="str">
        <f>IF(AND(Table2[[#This Row],[20D EMA]]&gt;Table2[[#This Row],[50D EMA]],Table2[[#This Row],[50D EMA]]&gt;Table2[[#This Row],[200D EMA]]),"Uptrend","Downtrend/NoTrend")</f>
        <v>Uptrend</v>
      </c>
      <c r="AL664">
        <v>0.06</v>
      </c>
      <c r="AM664" t="s">
        <v>3111</v>
      </c>
      <c r="AN664">
        <v>-3.34</v>
      </c>
      <c r="AO664" t="s">
        <v>3110</v>
      </c>
      <c r="AP664">
        <v>-6.0702615086478999E-2</v>
      </c>
      <c r="AQ664">
        <f>(Table2[[#This Row],[Sharpe Ratio]]-AVERAGE(Table2[Sharpe Ratio]))/_xlfn.STDEV.P(Table2[Sharpe Ratio])</f>
        <v>-1.411196025708501</v>
      </c>
      <c r="AR6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-3.4262221340798931</v>
      </c>
      <c r="AS664">
        <f>_xlfn.RANK.AVG(Table2[[#This Row],[1Y Return vs Nifty Z-Score]],Table2[1Y Return vs Nifty Z-Score])</f>
        <v>529</v>
      </c>
      <c r="AT664">
        <f>_xlfn.RANK.AVG(Table2[[#This Row],[6M Return vs Nifty Z-Score]],Table2[6M Return vs Nifty Z-Score])</f>
        <v>640</v>
      </c>
      <c r="AU664">
        <f>_xlfn.RANK.AVG(Table2[[#This Row],[Sharpe Ratio Z-Score]],Table2[Sharpe Ratio Z-Score])</f>
        <v>673</v>
      </c>
      <c r="AV664">
        <f>(Table2[[#This Row],[Rank 1Y]]+Table2[[#This Row],[Rank 6M]]+Table2[[#This Row],[Rank Sharpe]])/3</f>
        <v>614</v>
      </c>
    </row>
    <row r="665" spans="1:48" x14ac:dyDescent="0.3">
      <c r="A665" t="s">
        <v>107</v>
      </c>
      <c r="B665" t="s">
        <v>108</v>
      </c>
      <c r="C665" t="s">
        <v>3064</v>
      </c>
      <c r="D665" t="s">
        <v>21</v>
      </c>
      <c r="E665">
        <v>256277.86137090001</v>
      </c>
      <c r="F665">
        <v>490.5</v>
      </c>
      <c r="G665">
        <v>-6.9744242570232799</v>
      </c>
      <c r="H665">
        <f>(Table2[[#This Row],[1Y Return vs Nifty]]-AVERAGE(Table2[1Y Return vs Nifty]))/_xlfn.STDEV.P(Table2[1Y Return vs Nifty])</f>
        <v>-0.61676379650088187</v>
      </c>
      <c r="I665">
        <v>-12.6711689175294</v>
      </c>
      <c r="J665">
        <f>(Table2[[#This Row],[1M Return vs Nifty]]-AVERAGE(Table2[1M Return vs Nifty]))/_xlfn.STDEV.P(Table2[1M Return vs Nifty])</f>
        <v>-1.1919067510521686</v>
      </c>
      <c r="K665">
        <v>-16.758215219713001</v>
      </c>
      <c r="L665">
        <f>(Table2[[#This Row],[6M Return vs Nifty]]-AVERAGE(Table2[6M Return vs Nifty]))/_xlfn.STDEV.P(Table2[6M Return vs Nifty])</f>
        <v>-0.78761600148007194</v>
      </c>
      <c r="M665">
        <v>-1.9823860155645701</v>
      </c>
      <c r="N665">
        <f>(Table2[[#This Row],[1W Return vs Nifty]]-AVERAGE(Table2[1W Return vs Nifty]))/_xlfn.STDEV.P(Table2[1W Return vs Nifty])</f>
        <v>-0.32864038505667265</v>
      </c>
      <c r="O665">
        <v>505.61</v>
      </c>
      <c r="P665">
        <v>504.44790221754698</v>
      </c>
      <c r="Q665">
        <v>474.684482787663</v>
      </c>
      <c r="R665">
        <v>37.357149543507397</v>
      </c>
      <c r="S665" s="1">
        <f>(Table2[[#This Row],[Close Price]]-Table2[[#This Row],[20D EMA]])/Table2[[#This Row],[20D EMA]]</f>
        <v>-2.9884693736278976E-2</v>
      </c>
      <c r="T665" s="1">
        <f>(Table2[[#This Row],[Close Price]]-Table2[[#This Row],[50D EMA]])/Table2[[#This Row],[50D EMA]]</f>
        <v>-2.7649836893427784E-2</v>
      </c>
      <c r="U665" s="1">
        <f>(Table2[[#This Row],[Close Price]]-Table2[[#This Row],[200D EMA]])/Table2[[#This Row],[200D EMA]]</f>
        <v>3.3317957055300738E-2</v>
      </c>
      <c r="V665">
        <v>0.64453240811861001</v>
      </c>
      <c r="W665">
        <v>490.45</v>
      </c>
      <c r="X665">
        <v>494.7</v>
      </c>
      <c r="Y665">
        <v>487.15</v>
      </c>
      <c r="Z665">
        <v>494</v>
      </c>
      <c r="AA665">
        <v>480.25</v>
      </c>
      <c r="AB665">
        <v>526.79999999999995</v>
      </c>
      <c r="AC665" s="1">
        <f>(Table2[[#This Row],[Close Price]]/Table2[[#This Row],[Day Low]])-1</f>
        <v>1.0194719135481201E-4</v>
      </c>
      <c r="AD665" s="1">
        <f>(Table2[[#This Row],[Day High]]/Table2[[#This Row],[Close Price]])-1</f>
        <v>8.5626911314984344E-3</v>
      </c>
      <c r="AE665" s="1">
        <f>(Table2[[#This Row],[Close Price]]/Table2[[#This Row],[Current Week Low]])-1</f>
        <v>6.8767320127272047E-3</v>
      </c>
      <c r="AF665" s="1">
        <f>(Table2[[#This Row],[Current Week High]]/Table2[[#This Row],[Close Price]])-1</f>
        <v>7.135575942915473E-3</v>
      </c>
      <c r="AG665" s="1">
        <f>(Table2[[#This Row],[Close Price]]/Table2[[#This Row],[Current Month Low]])-1</f>
        <v>2.1343050494533999E-2</v>
      </c>
      <c r="AH665" s="1">
        <f>(Table2[[#This Row],[Current Month High]]/Table2[[#This Row],[Close Price]])-1</f>
        <v>7.4006116207951056E-2</v>
      </c>
      <c r="AI665">
        <v>18.576832634699901</v>
      </c>
      <c r="AJ665">
        <v>30.395947207039001</v>
      </c>
      <c r="AK665" t="str">
        <f>IF(AND(Table2[[#This Row],[20D EMA]]&gt;Table2[[#This Row],[50D EMA]],Table2[[#This Row],[50D EMA]]&gt;Table2[[#This Row],[200D EMA]]),"Uptrend","Downtrend/NoTrend")</f>
        <v>Uptrend</v>
      </c>
      <c r="AL665">
        <v>-0.09</v>
      </c>
      <c r="AM665" t="s">
        <v>3110</v>
      </c>
      <c r="AN665">
        <v>-6.54</v>
      </c>
      <c r="AO665" t="s">
        <v>3110</v>
      </c>
      <c r="AP665">
        <v>-0.12230559374550801</v>
      </c>
      <c r="AQ665">
        <f>(Table2[[#This Row],[Sharpe Ratio]]-AVERAGE(Table2[Sharpe Ratio]))/_xlfn.STDEV.P(Table2[Sharpe Ratio])</f>
        <v>-2.1131400972825385</v>
      </c>
      <c r="AR6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-5.0380670313723339</v>
      </c>
      <c r="AS665">
        <f>_xlfn.RANK.AVG(Table2[[#This Row],[1Y Return vs Nifty Z-Score]],Table2[1Y Return vs Nifty Z-Score])</f>
        <v>537</v>
      </c>
      <c r="AT665">
        <f>_xlfn.RANK.AVG(Table2[[#This Row],[6M Return vs Nifty Z-Score]],Table2[6M Return vs Nifty Z-Score])</f>
        <v>577</v>
      </c>
      <c r="AU665">
        <f>_xlfn.RANK.AVG(Table2[[#This Row],[Sharpe Ratio Z-Score]],Table2[Sharpe Ratio Z-Score])</f>
        <v>729</v>
      </c>
      <c r="AV665">
        <f>(Table2[[#This Row],[Rank 1Y]]+Table2[[#This Row],[Rank 6M]]+Table2[[#This Row],[Rank Sharpe]])/3</f>
        <v>614.33333333333337</v>
      </c>
    </row>
    <row r="666" spans="1:48" x14ac:dyDescent="0.3">
      <c r="A666" t="s">
        <v>571</v>
      </c>
      <c r="B666" t="s">
        <v>572</v>
      </c>
      <c r="C666" t="s">
        <v>3065</v>
      </c>
      <c r="D666" t="s">
        <v>37</v>
      </c>
      <c r="E666">
        <v>33921.627581375004</v>
      </c>
      <c r="F666">
        <v>579.35</v>
      </c>
      <c r="G666">
        <v>-32.862567218668602</v>
      </c>
      <c r="H666">
        <f>(Table2[[#This Row],[1Y Return vs Nifty]]-AVERAGE(Table2[1Y Return vs Nifty]))/_xlfn.STDEV.P(Table2[1Y Return vs Nifty])</f>
        <v>-1.0074484465540794</v>
      </c>
      <c r="I666">
        <v>-1.1600214449637301</v>
      </c>
      <c r="J666">
        <f>(Table2[[#This Row],[1M Return vs Nifty]]-AVERAGE(Table2[1M Return vs Nifty]))/_xlfn.STDEV.P(Table2[1M Return vs Nifty])</f>
        <v>-0.10332472525134381</v>
      </c>
      <c r="K666">
        <v>-7.4791666135703201</v>
      </c>
      <c r="L666">
        <f>(Table2[[#This Row],[6M Return vs Nifty]]-AVERAGE(Table2[6M Return vs Nifty]))/_xlfn.STDEV.P(Table2[6M Return vs Nifty])</f>
        <v>-0.47716386509780634</v>
      </c>
      <c r="M666">
        <v>-1.5616080847295599</v>
      </c>
      <c r="N666">
        <f>(Table2[[#This Row],[1W Return vs Nifty]]-AVERAGE(Table2[1W Return vs Nifty]))/_xlfn.STDEV.P(Table2[1W Return vs Nifty])</f>
        <v>-0.24889516530474717</v>
      </c>
      <c r="O666">
        <v>586.02</v>
      </c>
      <c r="P666">
        <v>572.96451376003597</v>
      </c>
      <c r="Q666">
        <v>565.23574092878198</v>
      </c>
      <c r="R666">
        <v>40.863453196613499</v>
      </c>
      <c r="S666" s="1">
        <f>(Table2[[#This Row],[Close Price]]-Table2[[#This Row],[20D EMA]])/Table2[[#This Row],[20D EMA]]</f>
        <v>-1.1381864100201288E-2</v>
      </c>
      <c r="T666" s="1">
        <f>(Table2[[#This Row],[Close Price]]-Table2[[#This Row],[50D EMA]])/Table2[[#This Row],[50D EMA]]</f>
        <v>1.1144645238253563E-2</v>
      </c>
      <c r="U666" s="1">
        <f>(Table2[[#This Row],[Close Price]]-Table2[[#This Row],[200D EMA]])/Table2[[#This Row],[200D EMA]]</f>
        <v>2.4970570771101323E-2</v>
      </c>
      <c r="V666">
        <v>0.71140198165367197</v>
      </c>
      <c r="W666">
        <v>567.4</v>
      </c>
      <c r="X666">
        <v>584.5</v>
      </c>
      <c r="Y666">
        <v>573</v>
      </c>
      <c r="Z666">
        <v>590.95000000000005</v>
      </c>
      <c r="AA666">
        <v>564.29999999999995</v>
      </c>
      <c r="AB666">
        <v>617.5</v>
      </c>
      <c r="AC666" s="1">
        <f>(Table2[[#This Row],[Close Price]]/Table2[[#This Row],[Day Low]])-1</f>
        <v>2.1060979908353872E-2</v>
      </c>
      <c r="AD666" s="1">
        <f>(Table2[[#This Row],[Day High]]/Table2[[#This Row],[Close Price]])-1</f>
        <v>8.8892724605160733E-3</v>
      </c>
      <c r="AE666" s="1">
        <f>(Table2[[#This Row],[Close Price]]/Table2[[#This Row],[Current Week Low]])-1</f>
        <v>1.1082024432809812E-2</v>
      </c>
      <c r="AF666" s="1">
        <f>(Table2[[#This Row],[Current Week High]]/Table2[[#This Row],[Close Price]])-1</f>
        <v>2.0022438940191734E-2</v>
      </c>
      <c r="AG666" s="1">
        <f>(Table2[[#This Row],[Close Price]]/Table2[[#This Row],[Current Month Low]])-1</f>
        <v>2.6670210880737288E-2</v>
      </c>
      <c r="AH666" s="1">
        <f>(Table2[[#This Row],[Current Month High]]/Table2[[#This Row],[Close Price]])-1</f>
        <v>6.5849659100716273E-2</v>
      </c>
      <c r="AI666">
        <v>15.730818688384</v>
      </c>
      <c r="AJ666">
        <v>28.243183817062398</v>
      </c>
      <c r="AK666" t="str">
        <f>IF(AND(Table2[[#This Row],[20D EMA]]&gt;Table2[[#This Row],[50D EMA]],Table2[[#This Row],[50D EMA]]&gt;Table2[[#This Row],[200D EMA]]),"Uptrend","Downtrend/NoTrend")</f>
        <v>Uptrend</v>
      </c>
      <c r="AL666">
        <v>0.03</v>
      </c>
      <c r="AM666" t="s">
        <v>3111</v>
      </c>
      <c r="AN666">
        <v>-5.54</v>
      </c>
      <c r="AO666" t="s">
        <v>3110</v>
      </c>
      <c r="AP666">
        <v>-9.0534810878594996E-2</v>
      </c>
      <c r="AQ666">
        <f>(Table2[[#This Row],[Sharpe Ratio]]-AVERAGE(Table2[Sharpe Ratio]))/_xlfn.STDEV.P(Table2[Sharpe Ratio])</f>
        <v>-1.751123305754765</v>
      </c>
      <c r="AR6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-3.5879555079627417</v>
      </c>
      <c r="AS666">
        <f>_xlfn.RANK.AVG(Table2[[#This Row],[1Y Return vs Nifty Z-Score]],Table2[1Y Return vs Nifty Z-Score])</f>
        <v>664</v>
      </c>
      <c r="AT666">
        <f>_xlfn.RANK.AVG(Table2[[#This Row],[6M Return vs Nifty Z-Score]],Table2[6M Return vs Nifty Z-Score])</f>
        <v>470</v>
      </c>
      <c r="AU666">
        <f>_xlfn.RANK.AVG(Table2[[#This Row],[Sharpe Ratio Z-Score]],Table2[Sharpe Ratio Z-Score])</f>
        <v>709</v>
      </c>
      <c r="AV666">
        <f>(Table2[[#This Row],[Rank 1Y]]+Table2[[#This Row],[Rank 6M]]+Table2[[#This Row],[Rank Sharpe]])/3</f>
        <v>614.33333333333337</v>
      </c>
    </row>
    <row r="667" spans="1:48" x14ac:dyDescent="0.3">
      <c r="A667" t="s">
        <v>96</v>
      </c>
      <c r="B667" t="s">
        <v>97</v>
      </c>
      <c r="C667" t="s">
        <v>3077</v>
      </c>
      <c r="D667" t="s">
        <v>98</v>
      </c>
      <c r="E667">
        <v>289858.24425064499</v>
      </c>
      <c r="F667">
        <v>3023.55</v>
      </c>
      <c r="G667">
        <v>-29.982151651585099</v>
      </c>
      <c r="H667">
        <f>(Table2[[#This Row],[1Y Return vs Nifty]]-AVERAGE(Table2[1Y Return vs Nifty]))/_xlfn.STDEV.P(Table2[1Y Return vs Nifty])</f>
        <v>-0.96397935147448877</v>
      </c>
      <c r="I667">
        <v>2.9951240795301</v>
      </c>
      <c r="J667">
        <f>(Table2[[#This Row],[1M Return vs Nifty]]-AVERAGE(Table2[1M Return vs Nifty]))/_xlfn.STDEV.P(Table2[1M Return vs Nifty])</f>
        <v>0.28961757205922684</v>
      </c>
      <c r="K667">
        <v>-10.8856828988872</v>
      </c>
      <c r="L667">
        <f>(Table2[[#This Row],[6M Return vs Nifty]]-AVERAGE(Table2[6M Return vs Nifty]))/_xlfn.STDEV.P(Table2[6M Return vs Nifty])</f>
        <v>-0.59113678444403173</v>
      </c>
      <c r="M667">
        <v>-3.0882082724235902</v>
      </c>
      <c r="N667">
        <f>(Table2[[#This Row],[1W Return vs Nifty]]-AVERAGE(Table2[1W Return vs Nifty]))/_xlfn.STDEV.P(Table2[1W Return vs Nifty])</f>
        <v>-0.53821420634714878</v>
      </c>
      <c r="O667">
        <v>3018.23</v>
      </c>
      <c r="P667">
        <v>2967.6367275314801</v>
      </c>
      <c r="Q667">
        <v>2987.9200423219099</v>
      </c>
      <c r="R667">
        <v>47.533016738588898</v>
      </c>
      <c r="S667" s="1">
        <f>(Table2[[#This Row],[Close Price]]-Table2[[#This Row],[20D EMA]])/Table2[[#This Row],[20D EMA]]</f>
        <v>1.762622464159512E-3</v>
      </c>
      <c r="T667" s="1">
        <f>(Table2[[#This Row],[Close Price]]-Table2[[#This Row],[50D EMA]])/Table2[[#This Row],[50D EMA]]</f>
        <v>1.8841009733367692E-2</v>
      </c>
      <c r="U667" s="1">
        <f>(Table2[[#This Row],[Close Price]]-Table2[[#This Row],[200D EMA]])/Table2[[#This Row],[200D EMA]]</f>
        <v>1.1924669058547579E-2</v>
      </c>
      <c r="V667">
        <v>1.1502891220336799</v>
      </c>
      <c r="W667">
        <v>2994.05</v>
      </c>
      <c r="X667">
        <v>3034.8</v>
      </c>
      <c r="Y667">
        <v>3003.7</v>
      </c>
      <c r="Z667">
        <v>3084</v>
      </c>
      <c r="AA667">
        <v>2966</v>
      </c>
      <c r="AB667">
        <v>3145</v>
      </c>
      <c r="AC667" s="1">
        <f>(Table2[[#This Row],[Close Price]]/Table2[[#This Row],[Day Low]])-1</f>
        <v>9.8528748684891809E-3</v>
      </c>
      <c r="AD667" s="1">
        <f>(Table2[[#This Row],[Day High]]/Table2[[#This Row],[Close Price]])-1</f>
        <v>3.7207917844916949E-3</v>
      </c>
      <c r="AE667" s="1">
        <f>(Table2[[#This Row],[Close Price]]/Table2[[#This Row],[Current Week Low]])-1</f>
        <v>6.6085161633986367E-3</v>
      </c>
      <c r="AF667" s="1">
        <f>(Table2[[#This Row],[Current Week High]]/Table2[[#This Row],[Close Price]])-1</f>
        <v>1.9993054522002174E-2</v>
      </c>
      <c r="AG667" s="1">
        <f>(Table2[[#This Row],[Close Price]]/Table2[[#This Row],[Current Month Low]])-1</f>
        <v>1.9403236682400626E-2</v>
      </c>
      <c r="AH667" s="1">
        <f>(Table2[[#This Row],[Current Month High]]/Table2[[#This Row],[Close Price]])-1</f>
        <v>4.016801442013529E-2</v>
      </c>
      <c r="AI667">
        <v>12.1102449888641</v>
      </c>
      <c r="AJ667">
        <v>14.3477772368076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0.05</v>
      </c>
      <c r="AM667" t="s">
        <v>3111</v>
      </c>
      <c r="AN667">
        <v>2.4900000000000002</v>
      </c>
      <c r="AO667" t="s">
        <v>3111</v>
      </c>
      <c r="AP667">
        <v>-7.0436176698450995E-2</v>
      </c>
      <c r="AQ667">
        <f>(Table2[[#This Row],[Sharpe Ratio]]-AVERAGE(Table2[Sharpe Ratio]))/_xlfn.STDEV.P(Table2[Sharpe Ratio])</f>
        <v>-1.5221065046748126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653</v>
      </c>
      <c r="AT667">
        <f>_xlfn.RANK.AVG(Table2[[#This Row],[6M Return vs Nifty Z-Score]],Table2[6M Return vs Nifty Z-Score])</f>
        <v>507</v>
      </c>
      <c r="AU667">
        <f>_xlfn.RANK.AVG(Table2[[#This Row],[Sharpe Ratio Z-Score]],Table2[Sharpe Ratio Z-Score])</f>
        <v>687</v>
      </c>
      <c r="AV667">
        <f>(Table2[[#This Row],[Rank 1Y]]+Table2[[#This Row],[Rank 6M]]+Table2[[#This Row],[Rank Sharpe]])/3</f>
        <v>615.66666666666663</v>
      </c>
    </row>
    <row r="668" spans="1:48" x14ac:dyDescent="0.3">
      <c r="A668" t="s">
        <v>71</v>
      </c>
      <c r="B668" t="s">
        <v>72</v>
      </c>
      <c r="C668" t="s">
        <v>3065</v>
      </c>
      <c r="D668" t="s">
        <v>24</v>
      </c>
      <c r="E668">
        <v>348328.56670246</v>
      </c>
      <c r="F668">
        <v>1752.05</v>
      </c>
      <c r="G668">
        <v>-26.518351287023599</v>
      </c>
      <c r="H668">
        <f>(Table2[[#This Row],[1Y Return vs Nifty]]-AVERAGE(Table2[1Y Return vs Nifty]))/_xlfn.STDEV.P(Table2[1Y Return vs Nifty])</f>
        <v>-0.91170624577943105</v>
      </c>
      <c r="I668">
        <v>-2.7700600160311701</v>
      </c>
      <c r="J668">
        <f>(Table2[[#This Row],[1M Return vs Nifty]]-AVERAGE(Table2[1M Return vs Nifty]))/_xlfn.STDEV.P(Table2[1M Return vs Nifty])</f>
        <v>-0.25558226981735194</v>
      </c>
      <c r="K668">
        <v>-11.7761726116172</v>
      </c>
      <c r="L668">
        <f>(Table2[[#This Row],[6M Return vs Nifty]]-AVERAGE(Table2[6M Return vs Nifty]))/_xlfn.STDEV.P(Table2[6M Return vs Nifty])</f>
        <v>-0.6209301873539429</v>
      </c>
      <c r="M668">
        <v>-1.8837987783821799</v>
      </c>
      <c r="N668">
        <f>(Table2[[#This Row],[1W Return vs Nifty]]-AVERAGE(Table2[1W Return vs Nifty]))/_xlfn.STDEV.P(Table2[1W Return vs Nifty])</f>
        <v>-0.30995627565425349</v>
      </c>
      <c r="O668">
        <v>1782.53</v>
      </c>
      <c r="P668">
        <v>1776.32635505896</v>
      </c>
      <c r="Q668">
        <v>1769.0939246395501</v>
      </c>
      <c r="R668">
        <v>34.447156967435099</v>
      </c>
      <c r="S668" s="1">
        <f>(Table2[[#This Row],[Close Price]]-Table2[[#This Row],[20D EMA]])/Table2[[#This Row],[20D EMA]]</f>
        <v>-1.7099291456525285E-2</v>
      </c>
      <c r="T668" s="1">
        <f>(Table2[[#This Row],[Close Price]]-Table2[[#This Row],[50D EMA]])/Table2[[#This Row],[50D EMA]]</f>
        <v>-1.3666607484498097E-2</v>
      </c>
      <c r="U668" s="1">
        <f>(Table2[[#This Row],[Close Price]]-Table2[[#This Row],[200D EMA]])/Table2[[#This Row],[200D EMA]]</f>
        <v>-9.6342678035157524E-3</v>
      </c>
      <c r="V668">
        <v>0.70069231253016495</v>
      </c>
      <c r="W668">
        <v>1745.05</v>
      </c>
      <c r="X668">
        <v>1760</v>
      </c>
      <c r="Y668">
        <v>1746.1</v>
      </c>
      <c r="Z668">
        <v>1791.5</v>
      </c>
      <c r="AA668">
        <v>1746.1</v>
      </c>
      <c r="AB668">
        <v>1818.25</v>
      </c>
      <c r="AC668" s="1">
        <f>(Table2[[#This Row],[Close Price]]/Table2[[#This Row],[Day Low]])-1</f>
        <v>4.0113463797599724E-3</v>
      </c>
      <c r="AD668" s="1">
        <f>(Table2[[#This Row],[Day High]]/Table2[[#This Row],[Close Price]])-1</f>
        <v>4.5375417368225257E-3</v>
      </c>
      <c r="AE668" s="1">
        <f>(Table2[[#This Row],[Close Price]]/Table2[[#This Row],[Current Week Low]])-1</f>
        <v>3.4075940667774862E-3</v>
      </c>
      <c r="AF668" s="1">
        <f>(Table2[[#This Row],[Current Week High]]/Table2[[#This Row],[Close Price]])-1</f>
        <v>2.2516480694044105E-2</v>
      </c>
      <c r="AG668" s="1">
        <f>(Table2[[#This Row],[Close Price]]/Table2[[#This Row],[Current Month Low]])-1</f>
        <v>3.4075940667774862E-3</v>
      </c>
      <c r="AH668" s="1">
        <f>(Table2[[#This Row],[Current Month High]]/Table2[[#This Row],[Close Price]])-1</f>
        <v>3.7784309808509997E-2</v>
      </c>
      <c r="AI668">
        <v>8.6852274971086896</v>
      </c>
      <c r="AJ668">
        <v>14.8136153123684</v>
      </c>
      <c r="AK668" t="str">
        <f>IF(AND(Table2[[#This Row],[20D EMA]]&gt;Table2[[#This Row],[50D EMA]],Table2[[#This Row],[50D EMA]]&gt;Table2[[#This Row],[200D EMA]]),"Uptrend","Downtrend/NoTrend")</f>
        <v>Uptrend</v>
      </c>
      <c r="AL668">
        <v>0.01</v>
      </c>
      <c r="AM668" t="s">
        <v>3111</v>
      </c>
      <c r="AN668">
        <v>-3.41</v>
      </c>
      <c r="AO668" t="s">
        <v>3110</v>
      </c>
      <c r="AP668">
        <v>-7.7014970367638005E-2</v>
      </c>
      <c r="AQ668">
        <f>(Table2[[#This Row],[Sharpe Ratio]]-AVERAGE(Table2[Sharpe Ratio]))/_xlfn.STDEV.P(Table2[Sharpe Ratio])</f>
        <v>-1.5970695229365568</v>
      </c>
      <c r="AR6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-3.6952445015415361</v>
      </c>
      <c r="AS668">
        <f>_xlfn.RANK.AVG(Table2[[#This Row],[1Y Return vs Nifty Z-Score]],Table2[1Y Return vs Nifty Z-Score])</f>
        <v>637</v>
      </c>
      <c r="AT668">
        <f>_xlfn.RANK.AVG(Table2[[#This Row],[6M Return vs Nifty Z-Score]],Table2[6M Return vs Nifty Z-Score])</f>
        <v>520</v>
      </c>
      <c r="AU668">
        <f>_xlfn.RANK.AVG(Table2[[#This Row],[Sharpe Ratio Z-Score]],Table2[Sharpe Ratio Z-Score])</f>
        <v>695</v>
      </c>
      <c r="AV668">
        <f>(Table2[[#This Row],[Rank 1Y]]+Table2[[#This Row],[Rank 6M]]+Table2[[#This Row],[Rank Sharpe]])/3</f>
        <v>617.33333333333337</v>
      </c>
    </row>
    <row r="669" spans="1:48" x14ac:dyDescent="0.3">
      <c r="A669" t="s">
        <v>1481</v>
      </c>
      <c r="B669" t="s">
        <v>1482</v>
      </c>
      <c r="C669" t="s">
        <v>3066</v>
      </c>
      <c r="D669" t="s">
        <v>649</v>
      </c>
      <c r="E669">
        <v>6661.8871539769998</v>
      </c>
      <c r="F669">
        <v>136.61000000000001</v>
      </c>
      <c r="G669">
        <v>-34.441279522598698</v>
      </c>
      <c r="H669">
        <f>(Table2[[#This Row],[1Y Return vs Nifty]]-AVERAGE(Table2[1Y Return vs Nifty]))/_xlfn.STDEV.P(Table2[1Y Return vs Nifty])</f>
        <v>-1.0312732015745303</v>
      </c>
      <c r="I669">
        <v>-5.8280975490163502</v>
      </c>
      <c r="J669">
        <f>(Table2[[#This Row],[1M Return vs Nifty]]-AVERAGE(Table2[1M Return vs Nifty]))/_xlfn.STDEV.P(Table2[1M Return vs Nifty])</f>
        <v>-0.54477365586863269</v>
      </c>
      <c r="K669">
        <v>-7.50885125251689</v>
      </c>
      <c r="L669">
        <f>(Table2[[#This Row],[6M Return vs Nifty]]-AVERAGE(Table2[6M Return vs Nifty]))/_xlfn.STDEV.P(Table2[6M Return vs Nifty])</f>
        <v>-0.47815703368327944</v>
      </c>
      <c r="M669">
        <v>-0.41648289213379303</v>
      </c>
      <c r="N669">
        <f>(Table2[[#This Row],[1W Return vs Nifty]]-AVERAGE(Table2[1W Return vs Nifty]))/_xlfn.STDEV.P(Table2[1W Return vs Nifty])</f>
        <v>-3.1872708956336808E-2</v>
      </c>
      <c r="O669">
        <v>139.69</v>
      </c>
      <c r="P669">
        <v>138.298917255048</v>
      </c>
      <c r="Q669">
        <v>139.64447780390699</v>
      </c>
      <c r="R669">
        <v>43.392710067179202</v>
      </c>
      <c r="S669" s="1">
        <f>(Table2[[#This Row],[Close Price]]-Table2[[#This Row],[20D EMA]])/Table2[[#This Row],[20D EMA]]</f>
        <v>-2.2048822392440291E-2</v>
      </c>
      <c r="T669" s="1">
        <f>(Table2[[#This Row],[Close Price]]-Table2[[#This Row],[50D EMA]])/Table2[[#This Row],[50D EMA]]</f>
        <v>-1.2212078652310174E-2</v>
      </c>
      <c r="U669" s="1">
        <f>(Table2[[#This Row],[Close Price]]-Table2[[#This Row],[200D EMA]])/Table2[[#This Row],[200D EMA]]</f>
        <v>-2.1730023640233641E-2</v>
      </c>
      <c r="V669">
        <v>1.49384079199236</v>
      </c>
      <c r="W669">
        <v>133.75</v>
      </c>
      <c r="X669">
        <v>137.15</v>
      </c>
      <c r="Y669">
        <v>136.11000000000001</v>
      </c>
      <c r="Z669">
        <v>140.91999999999999</v>
      </c>
      <c r="AA669">
        <v>131.4</v>
      </c>
      <c r="AB669">
        <v>144.82</v>
      </c>
      <c r="AC669" s="1">
        <f>(Table2[[#This Row],[Close Price]]/Table2[[#This Row],[Day Low]])-1</f>
        <v>2.138317757009367E-2</v>
      </c>
      <c r="AD669" s="1">
        <f>(Table2[[#This Row],[Day High]]/Table2[[#This Row],[Close Price]])-1</f>
        <v>3.9528585023058671E-3</v>
      </c>
      <c r="AE669" s="1">
        <f>(Table2[[#This Row],[Close Price]]/Table2[[#This Row],[Current Week Low]])-1</f>
        <v>3.673499375505207E-3</v>
      </c>
      <c r="AF669" s="1">
        <f>(Table2[[#This Row],[Current Week High]]/Table2[[#This Row],[Close Price]])-1</f>
        <v>3.1549666935070553E-2</v>
      </c>
      <c r="AG669" s="1">
        <f>(Table2[[#This Row],[Close Price]]/Table2[[#This Row],[Current Month Low]])-1</f>
        <v>3.9649923896499351E-2</v>
      </c>
      <c r="AH669" s="1">
        <f>(Table2[[#This Row],[Current Month High]]/Table2[[#This Row],[Close Price]])-1</f>
        <v>6.0098089451723791E-2</v>
      </c>
      <c r="AI669">
        <v>30.741146403797</v>
      </c>
      <c r="AJ669">
        <v>25.068493150684901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0</v>
      </c>
      <c r="AM669" t="s">
        <v>3112</v>
      </c>
      <c r="AN669">
        <v>-7.38</v>
      </c>
      <c r="AO669" t="s">
        <v>3110</v>
      </c>
      <c r="AP669">
        <v>-9.1566100817394996E-2</v>
      </c>
      <c r="AQ669">
        <f>(Table2[[#This Row],[Sharpe Ratio]]-AVERAGE(Table2[Sharpe Ratio]))/_xlfn.STDEV.P(Table2[Sharpe Ratio])</f>
        <v>-1.7628744884795715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670</v>
      </c>
      <c r="AT669">
        <f>_xlfn.RANK.AVG(Table2[[#This Row],[6M Return vs Nifty Z-Score]],Table2[6M Return vs Nifty Z-Score])</f>
        <v>472</v>
      </c>
      <c r="AU669">
        <f>_xlfn.RANK.AVG(Table2[[#This Row],[Sharpe Ratio Z-Score]],Table2[Sharpe Ratio Z-Score])</f>
        <v>713</v>
      </c>
      <c r="AV669">
        <f>(Table2[[#This Row],[Rank 1Y]]+Table2[[#This Row],[Rank 6M]]+Table2[[#This Row],[Rank Sharpe]])/3</f>
        <v>618.33333333333337</v>
      </c>
    </row>
    <row r="670" spans="1:48" x14ac:dyDescent="0.3">
      <c r="A670" t="s">
        <v>2279</v>
      </c>
      <c r="B670" t="s">
        <v>2280</v>
      </c>
      <c r="C670" t="s">
        <v>3073</v>
      </c>
      <c r="D670" t="s">
        <v>77</v>
      </c>
      <c r="E670">
        <v>2297.0347919999999</v>
      </c>
      <c r="F670">
        <v>88.92</v>
      </c>
      <c r="G670">
        <v>-43.437082939532203</v>
      </c>
      <c r="H670">
        <f>(Table2[[#This Row],[1Y Return vs Nifty]]-AVERAGE(Table2[1Y Return vs Nifty]))/_xlfn.STDEV.P(Table2[1Y Return vs Nifty])</f>
        <v>-1.1670311937603346</v>
      </c>
      <c r="I670">
        <v>-6.5721428088695699</v>
      </c>
      <c r="J670">
        <f>(Table2[[#This Row],[1M Return vs Nifty]]-AVERAGE(Table2[1M Return vs Nifty]))/_xlfn.STDEV.P(Table2[1M Return vs Nifty])</f>
        <v>-0.6151362585708281</v>
      </c>
      <c r="K670">
        <v>-33.099015627007901</v>
      </c>
      <c r="L670">
        <f>(Table2[[#This Row],[6M Return vs Nifty]]-AVERAGE(Table2[6M Return vs Nifty]))/_xlfn.STDEV.P(Table2[6M Return vs Nifty])</f>
        <v>-1.334335456455507</v>
      </c>
      <c r="M670">
        <v>-3.0194422568147701</v>
      </c>
      <c r="N670">
        <f>(Table2[[#This Row],[1W Return vs Nifty]]-AVERAGE(Table2[1W Return vs Nifty]))/_xlfn.STDEV.P(Table2[1W Return vs Nifty])</f>
        <v>-0.52518177136343303</v>
      </c>
      <c r="O670">
        <v>93.95</v>
      </c>
      <c r="P670">
        <v>95.900138174021095</v>
      </c>
      <c r="Q670">
        <v>99.659611281005297</v>
      </c>
      <c r="R670">
        <v>23.2959066732552</v>
      </c>
      <c r="S670" s="1">
        <f>(Table2[[#This Row],[Close Price]]-Table2[[#This Row],[20D EMA]])/Table2[[#This Row],[20D EMA]]</f>
        <v>-5.3539116551357117E-2</v>
      </c>
      <c r="T670" s="1">
        <f>(Table2[[#This Row],[Close Price]]-Table2[[#This Row],[50D EMA]])/Table2[[#This Row],[50D EMA]]</f>
        <v>-7.2785486099664246E-2</v>
      </c>
      <c r="U670" s="1">
        <f>(Table2[[#This Row],[Close Price]]-Table2[[#This Row],[200D EMA]])/Table2[[#This Row],[200D EMA]]</f>
        <v>-0.10776292565223181</v>
      </c>
      <c r="V670">
        <v>0.68986888159147097</v>
      </c>
      <c r="W670">
        <v>88.69</v>
      </c>
      <c r="X670">
        <v>90.5</v>
      </c>
      <c r="Y670">
        <v>88.75</v>
      </c>
      <c r="Z670">
        <v>91.87</v>
      </c>
      <c r="AA670">
        <v>88.75</v>
      </c>
      <c r="AB670">
        <v>96.44</v>
      </c>
      <c r="AC670" s="1">
        <f>(Table2[[#This Row],[Close Price]]/Table2[[#This Row],[Day Low]])-1</f>
        <v>2.5933025143760613E-3</v>
      </c>
      <c r="AD670" s="1">
        <f>(Table2[[#This Row],[Day High]]/Table2[[#This Row],[Close Price]])-1</f>
        <v>1.7768780926675554E-2</v>
      </c>
      <c r="AE670" s="1">
        <f>(Table2[[#This Row],[Close Price]]/Table2[[#This Row],[Current Week Low]])-1</f>
        <v>1.9154929577465118E-3</v>
      </c>
      <c r="AF670" s="1">
        <f>(Table2[[#This Row],[Current Week High]]/Table2[[#This Row],[Close Price]])-1</f>
        <v>3.3175888439046286E-2</v>
      </c>
      <c r="AG670" s="1">
        <f>(Table2[[#This Row],[Close Price]]/Table2[[#This Row],[Current Month Low]])-1</f>
        <v>1.9154929577465118E-3</v>
      </c>
      <c r="AH670" s="1">
        <f>(Table2[[#This Row],[Current Month High]]/Table2[[#This Row],[Close Price]])-1</f>
        <v>8.4570400359873954E-2</v>
      </c>
      <c r="AI670">
        <v>73.044925124791902</v>
      </c>
      <c r="AJ670">
        <v>8.7454764776839493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-0.08</v>
      </c>
      <c r="AM670" t="s">
        <v>3110</v>
      </c>
      <c r="AN670">
        <v>-10.39</v>
      </c>
      <c r="AO670" t="s">
        <v>3110</v>
      </c>
      <c r="AP670">
        <v>2.6559058426073999E-2</v>
      </c>
      <c r="AQ670">
        <f>(Table2[[#This Row],[Sharpe Ratio]]-AVERAGE(Table2[Sharpe Ratio]))/_xlfn.STDEV.P(Table2[Sharpe Ratio])</f>
        <v>-0.41688023561012572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707</v>
      </c>
      <c r="AT670">
        <f>_xlfn.RANK.AVG(Table2[[#This Row],[6M Return vs Nifty Z-Score]],Table2[6M Return vs Nifty Z-Score])</f>
        <v>703</v>
      </c>
      <c r="AU670">
        <f>_xlfn.RANK.AVG(Table2[[#This Row],[Sharpe Ratio Z-Score]],Table2[Sharpe Ratio Z-Score])</f>
        <v>445</v>
      </c>
      <c r="AV670">
        <f>(Table2[[#This Row],[Rank 1Y]]+Table2[[#This Row],[Rank 6M]]+Table2[[#This Row],[Rank Sharpe]])/3</f>
        <v>618.33333333333337</v>
      </c>
    </row>
    <row r="671" spans="1:48" x14ac:dyDescent="0.3">
      <c r="A671" t="s">
        <v>768</v>
      </c>
      <c r="B671" t="s">
        <v>769</v>
      </c>
      <c r="C671" t="s">
        <v>3065</v>
      </c>
      <c r="D671" t="s">
        <v>57</v>
      </c>
      <c r="E671">
        <v>20378.7915292</v>
      </c>
      <c r="F671">
        <v>696.8</v>
      </c>
      <c r="G671">
        <v>-37.303732468466599</v>
      </c>
      <c r="H671">
        <f>(Table2[[#This Row],[1Y Return vs Nifty]]-AVERAGE(Table2[1Y Return vs Nifty]))/_xlfn.STDEV.P(Table2[1Y Return vs Nifty])</f>
        <v>-1.0744712180991993</v>
      </c>
      <c r="I671">
        <v>-12.3586938575723</v>
      </c>
      <c r="J671">
        <f>(Table2[[#This Row],[1M Return vs Nifty]]-AVERAGE(Table2[1M Return vs Nifty]))/_xlfn.STDEV.P(Table2[1M Return vs Nifty])</f>
        <v>-1.1623567227347469</v>
      </c>
      <c r="K671">
        <v>-20.804695341612401</v>
      </c>
      <c r="L671">
        <f>(Table2[[#This Row],[6M Return vs Nifty]]-AVERAGE(Table2[6M Return vs Nifty]))/_xlfn.STDEV.P(Table2[6M Return vs Nifty])</f>
        <v>-0.92300039830717939</v>
      </c>
      <c r="M671">
        <v>-7.0909176843939399</v>
      </c>
      <c r="N671">
        <f>(Table2[[#This Row],[1W Return vs Nifty]]-AVERAGE(Table2[1W Return vs Nifty]))/_xlfn.STDEV.P(Table2[1W Return vs Nifty])</f>
        <v>-1.296801856196673</v>
      </c>
      <c r="O671">
        <v>740.85</v>
      </c>
      <c r="P671">
        <v>759.34236741323502</v>
      </c>
      <c r="Q671">
        <v>733.49309686088895</v>
      </c>
      <c r="R671">
        <v>28.860414802243</v>
      </c>
      <c r="S671" s="1">
        <f>(Table2[[#This Row],[Close Price]]-Table2[[#This Row],[20D EMA]])/Table2[[#This Row],[20D EMA]]</f>
        <v>-5.9458729837349081E-2</v>
      </c>
      <c r="T671" s="1">
        <f>(Table2[[#This Row],[Close Price]]-Table2[[#This Row],[50D EMA]])/Table2[[#This Row],[50D EMA]]</f>
        <v>-8.2363858645594895E-2</v>
      </c>
      <c r="U671" s="1">
        <f>(Table2[[#This Row],[Close Price]]-Table2[[#This Row],[200D EMA]])/Table2[[#This Row],[200D EMA]]</f>
        <v>-5.0025142728573016E-2</v>
      </c>
      <c r="V671">
        <v>0.86234734843485805</v>
      </c>
      <c r="W671">
        <v>687.05</v>
      </c>
      <c r="X671">
        <v>701.95</v>
      </c>
      <c r="Y671">
        <v>687.8</v>
      </c>
      <c r="Z671">
        <v>710</v>
      </c>
      <c r="AA671">
        <v>687.8</v>
      </c>
      <c r="AB671">
        <v>785</v>
      </c>
      <c r="AC671" s="1">
        <f>(Table2[[#This Row],[Close Price]]/Table2[[#This Row],[Day Low]])-1</f>
        <v>1.4191106906338735E-2</v>
      </c>
      <c r="AD671" s="1">
        <f>(Table2[[#This Row],[Day High]]/Table2[[#This Row],[Close Price]])-1</f>
        <v>7.3909299655570138E-3</v>
      </c>
      <c r="AE671" s="1">
        <f>(Table2[[#This Row],[Close Price]]/Table2[[#This Row],[Current Week Low]])-1</f>
        <v>1.3085199185809859E-2</v>
      </c>
      <c r="AF671" s="1">
        <f>(Table2[[#This Row],[Current Week High]]/Table2[[#This Row],[Close Price]])-1</f>
        <v>1.8943742824339971E-2</v>
      </c>
      <c r="AG671" s="1">
        <f>(Table2[[#This Row],[Close Price]]/Table2[[#This Row],[Current Month Low]])-1</f>
        <v>1.3085199185809859E-2</v>
      </c>
      <c r="AH671" s="1">
        <f>(Table2[[#This Row],[Current Month High]]/Table2[[#This Row],[Close Price]])-1</f>
        <v>0.12657864523536166</v>
      </c>
      <c r="AI671">
        <v>24.4680083675972</v>
      </c>
      <c r="AJ671">
        <v>15.515373718856701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-0.04</v>
      </c>
      <c r="AM671" t="s">
        <v>3110</v>
      </c>
      <c r="AN671">
        <v>-8.06</v>
      </c>
      <c r="AO671" t="s">
        <v>3110</v>
      </c>
      <c r="AQ671">
        <f>(Table2[[#This Row],[Sharpe Ratio]]-AVERAGE(Table2[Sharpe Ratio]))/_xlfn.STDEV.P(Table2[Sharpe Ratio])</f>
        <v>-0.71951127739723697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681</v>
      </c>
      <c r="AT671">
        <f>_xlfn.RANK.AVG(Table2[[#This Row],[6M Return vs Nifty Z-Score]],Table2[6M Return vs Nifty Z-Score])</f>
        <v>632</v>
      </c>
      <c r="AU671">
        <f>_xlfn.RANK.AVG(Table2[[#This Row],[Sharpe Ratio Z-Score]],Table2[Sharpe Ratio Z-Score])</f>
        <v>542.5</v>
      </c>
      <c r="AV671">
        <f>(Table2[[#This Row],[Rank 1Y]]+Table2[[#This Row],[Rank 6M]]+Table2[[#This Row],[Rank Sharpe]])/3</f>
        <v>618.5</v>
      </c>
    </row>
    <row r="672" spans="1:48" x14ac:dyDescent="0.3">
      <c r="A672" t="s">
        <v>1952</v>
      </c>
      <c r="B672" t="s">
        <v>1953</v>
      </c>
      <c r="C672" t="s">
        <v>3070</v>
      </c>
      <c r="D672" t="s">
        <v>212</v>
      </c>
      <c r="E672">
        <v>3352.4811699749998</v>
      </c>
      <c r="F672">
        <v>213.63</v>
      </c>
      <c r="G672">
        <v>-32.312456675223501</v>
      </c>
      <c r="H672">
        <f>(Table2[[#This Row],[1Y Return vs Nifty]]-AVERAGE(Table2[1Y Return vs Nifty]))/_xlfn.STDEV.P(Table2[1Y Return vs Nifty])</f>
        <v>-0.99914658629802178</v>
      </c>
      <c r="I672">
        <v>-3.3403001950376101</v>
      </c>
      <c r="J672">
        <f>(Table2[[#This Row],[1M Return vs Nifty]]-AVERAGE(Table2[1M Return vs Nifty]))/_xlfn.STDEV.P(Table2[1M Return vs Nifty])</f>
        <v>-0.30950853657184246</v>
      </c>
      <c r="K672">
        <v>-27.876906687751699</v>
      </c>
      <c r="L672">
        <f>(Table2[[#This Row],[6M Return vs Nifty]]-AVERAGE(Table2[6M Return vs Nifty]))/_xlfn.STDEV.P(Table2[6M Return vs Nifty])</f>
        <v>-1.1596176652867252</v>
      </c>
      <c r="M672">
        <v>-3.89154052870609</v>
      </c>
      <c r="N672">
        <f>(Table2[[#This Row],[1W Return vs Nifty]]-AVERAGE(Table2[1W Return vs Nifty]))/_xlfn.STDEV.P(Table2[1W Return vs Nifty])</f>
        <v>-0.69046056390665955</v>
      </c>
      <c r="O672">
        <v>223.84</v>
      </c>
      <c r="P672">
        <v>225.53381480785899</v>
      </c>
      <c r="Q672">
        <v>232.041316440282</v>
      </c>
      <c r="R672">
        <v>31.7459319212225</v>
      </c>
      <c r="S672" s="1">
        <f>(Table2[[#This Row],[Close Price]]-Table2[[#This Row],[20D EMA]])/Table2[[#This Row],[20D EMA]]</f>
        <v>-4.5612937812723409E-2</v>
      </c>
      <c r="T672" s="1">
        <f>(Table2[[#This Row],[Close Price]]-Table2[[#This Row],[50D EMA]])/Table2[[#This Row],[50D EMA]]</f>
        <v>-5.2780621025722084E-2</v>
      </c>
      <c r="U672" s="1">
        <f>(Table2[[#This Row],[Close Price]]-Table2[[#This Row],[200D EMA]])/Table2[[#This Row],[200D EMA]]</f>
        <v>-7.9344992188149097E-2</v>
      </c>
      <c r="V672">
        <v>0.54759405071179701</v>
      </c>
      <c r="W672">
        <v>211.02</v>
      </c>
      <c r="X672">
        <v>216.41</v>
      </c>
      <c r="Y672">
        <v>213</v>
      </c>
      <c r="Z672">
        <v>220</v>
      </c>
      <c r="AA672">
        <v>206</v>
      </c>
      <c r="AB672">
        <v>239.9</v>
      </c>
      <c r="AC672" s="1">
        <f>(Table2[[#This Row],[Close Price]]/Table2[[#This Row],[Day Low]])-1</f>
        <v>1.2368495877167929E-2</v>
      </c>
      <c r="AD672" s="1">
        <f>(Table2[[#This Row],[Day High]]/Table2[[#This Row],[Close Price]])-1</f>
        <v>1.3013153583298243E-2</v>
      </c>
      <c r="AE672" s="1">
        <f>(Table2[[#This Row],[Close Price]]/Table2[[#This Row],[Current Week Low]])-1</f>
        <v>2.9577464788732577E-3</v>
      </c>
      <c r="AF672" s="1">
        <f>(Table2[[#This Row],[Current Week High]]/Table2[[#This Row],[Close Price]])-1</f>
        <v>2.98179094696438E-2</v>
      </c>
      <c r="AG672" s="1">
        <f>(Table2[[#This Row],[Close Price]]/Table2[[#This Row],[Current Month Low]])-1</f>
        <v>3.7038834951456323E-2</v>
      </c>
      <c r="AH672" s="1">
        <f>(Table2[[#This Row],[Current Month High]]/Table2[[#This Row],[Close Price]])-1</f>
        <v>0.12296962037167081</v>
      </c>
      <c r="AI672">
        <v>38.393890303170501</v>
      </c>
      <c r="AJ672">
        <v>13.3823143531881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-0.1</v>
      </c>
      <c r="AM672" t="s">
        <v>3110</v>
      </c>
      <c r="AN672">
        <v>-9.4499999999999993</v>
      </c>
      <c r="AO672" t="s">
        <v>3110</v>
      </c>
      <c r="AP672">
        <v>4.5615749527829997E-3</v>
      </c>
      <c r="AQ672">
        <f>(Table2[[#This Row],[Sharpe Ratio]]-AVERAGE(Table2[Sharpe Ratio]))/_xlfn.STDEV.P(Table2[Sharpe Ratio])</f>
        <v>-0.66753375025736483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663</v>
      </c>
      <c r="AT672">
        <f>_xlfn.RANK.AVG(Table2[[#This Row],[6M Return vs Nifty Z-Score]],Table2[6M Return vs Nifty Z-Score])</f>
        <v>685</v>
      </c>
      <c r="AU672">
        <f>_xlfn.RANK.AVG(Table2[[#This Row],[Sharpe Ratio Z-Score]],Table2[Sharpe Ratio Z-Score])</f>
        <v>510</v>
      </c>
      <c r="AV672">
        <f>(Table2[[#This Row],[Rank 1Y]]+Table2[[#This Row],[Rank 6M]]+Table2[[#This Row],[Rank Sharpe]])/3</f>
        <v>619.33333333333337</v>
      </c>
    </row>
    <row r="673" spans="1:48" x14ac:dyDescent="0.3">
      <c r="A673" t="s">
        <v>900</v>
      </c>
      <c r="B673" t="s">
        <v>901</v>
      </c>
      <c r="C673" t="s">
        <v>3079</v>
      </c>
      <c r="D673" t="s">
        <v>539</v>
      </c>
      <c r="E673">
        <v>16248.728096999999</v>
      </c>
      <c r="F673">
        <v>3277.05</v>
      </c>
      <c r="G673">
        <v>-47.973328642308303</v>
      </c>
      <c r="H673">
        <f>(Table2[[#This Row],[1Y Return vs Nifty]]-AVERAGE(Table2[1Y Return vs Nifty]))/_xlfn.STDEV.P(Table2[1Y Return vs Nifty])</f>
        <v>-1.2354888489722233</v>
      </c>
      <c r="I673">
        <v>-4.5079744573884204</v>
      </c>
      <c r="J673">
        <f>(Table2[[#This Row],[1M Return vs Nifty]]-AVERAGE(Table2[1M Return vs Nifty]))/_xlfn.STDEV.P(Table2[1M Return vs Nifty])</f>
        <v>-0.41993273337887166</v>
      </c>
      <c r="K673">
        <v>-7.0418258824959699</v>
      </c>
      <c r="L673">
        <f>(Table2[[#This Row],[6M Return vs Nifty]]-AVERAGE(Table2[6M Return vs Nifty]))/_xlfn.STDEV.P(Table2[6M Return vs Nifty])</f>
        <v>-0.4625316145242796</v>
      </c>
      <c r="M673">
        <v>-1.7007473948382801</v>
      </c>
      <c r="N673">
        <f>(Table2[[#This Row],[1W Return vs Nifty]]-AVERAGE(Table2[1W Return vs Nifty]))/_xlfn.STDEV.P(Table2[1W Return vs Nifty])</f>
        <v>-0.27526464442341769</v>
      </c>
      <c r="O673">
        <v>3547.66</v>
      </c>
      <c r="P673">
        <v>3542.7050751450201</v>
      </c>
      <c r="Q673">
        <v>3559.8170778817898</v>
      </c>
      <c r="R673">
        <v>26.275140996909901</v>
      </c>
      <c r="S673" s="1">
        <f>(Table2[[#This Row],[Close Price]]-Table2[[#This Row],[20D EMA]])/Table2[[#This Row],[20D EMA]]</f>
        <v>-7.6278448329321208E-2</v>
      </c>
      <c r="T673" s="1">
        <f>(Table2[[#This Row],[Close Price]]-Table2[[#This Row],[50D EMA]])/Table2[[#This Row],[50D EMA]]</f>
        <v>-7.4986505935480785E-2</v>
      </c>
      <c r="U673" s="1">
        <f>(Table2[[#This Row],[Close Price]]-Table2[[#This Row],[200D EMA]])/Table2[[#This Row],[200D EMA]]</f>
        <v>-7.943303593847735E-2</v>
      </c>
      <c r="V673">
        <v>1.34863842954948</v>
      </c>
      <c r="W673">
        <v>3229.5</v>
      </c>
      <c r="X673">
        <v>3309.15</v>
      </c>
      <c r="Y673">
        <v>3262.15</v>
      </c>
      <c r="Z673">
        <v>3550</v>
      </c>
      <c r="AA673">
        <v>3262.15</v>
      </c>
      <c r="AB673">
        <v>3790</v>
      </c>
      <c r="AC673" s="1">
        <f>(Table2[[#This Row],[Close Price]]/Table2[[#This Row],[Day Low]])-1</f>
        <v>1.472364143056204E-2</v>
      </c>
      <c r="AD673" s="1">
        <f>(Table2[[#This Row],[Day High]]/Table2[[#This Row],[Close Price]])-1</f>
        <v>9.7953952487754847E-3</v>
      </c>
      <c r="AE673" s="1">
        <f>(Table2[[#This Row],[Close Price]]/Table2[[#This Row],[Current Week Low]])-1</f>
        <v>4.5675398127003053E-3</v>
      </c>
      <c r="AF673" s="1">
        <f>(Table2[[#This Row],[Current Week High]]/Table2[[#This Row],[Close Price]])-1</f>
        <v>8.3291374864588485E-2</v>
      </c>
      <c r="AG673" s="1">
        <f>(Table2[[#This Row],[Close Price]]/Table2[[#This Row],[Current Month Low]])-1</f>
        <v>4.5675398127003053E-3</v>
      </c>
      <c r="AH673" s="1">
        <f>(Table2[[#This Row],[Current Month High]]/Table2[[#This Row],[Close Price]])-1</f>
        <v>0.15652797485543402</v>
      </c>
      <c r="AI673">
        <v>36.267270472179703</v>
      </c>
      <c r="AJ673">
        <v>20.547992837149401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-0.02</v>
      </c>
      <c r="AM673" t="s">
        <v>3110</v>
      </c>
      <c r="AN673">
        <v>-7.18</v>
      </c>
      <c r="AO673" t="s">
        <v>3110</v>
      </c>
      <c r="AP673">
        <v>-6.5920354636073E-2</v>
      </c>
      <c r="AQ673">
        <f>(Table2[[#This Row],[Sharpe Ratio]]-AVERAGE(Table2[Sharpe Ratio]))/_xlfn.STDEV.P(Table2[Sharpe Ratio])</f>
        <v>-1.4706503154779469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717</v>
      </c>
      <c r="AT673">
        <f>_xlfn.RANK.AVG(Table2[[#This Row],[6M Return vs Nifty Z-Score]],Table2[6M Return vs Nifty Z-Score])</f>
        <v>466</v>
      </c>
      <c r="AU673">
        <f>_xlfn.RANK.AVG(Table2[[#This Row],[Sharpe Ratio Z-Score]],Table2[Sharpe Ratio Z-Score])</f>
        <v>678</v>
      </c>
      <c r="AV673">
        <f>(Table2[[#This Row],[Rank 1Y]]+Table2[[#This Row],[Rank 6M]]+Table2[[#This Row],[Rank Sharpe]])/3</f>
        <v>620.33333333333337</v>
      </c>
    </row>
    <row r="674" spans="1:48" x14ac:dyDescent="0.3">
      <c r="A674" t="s">
        <v>865</v>
      </c>
      <c r="B674" t="s">
        <v>866</v>
      </c>
      <c r="C674" t="s">
        <v>3065</v>
      </c>
      <c r="D674" t="s">
        <v>536</v>
      </c>
      <c r="E674">
        <v>17199.685264719999</v>
      </c>
      <c r="F674">
        <v>405.65</v>
      </c>
      <c r="G674">
        <v>-48.556939002358497</v>
      </c>
      <c r="H674">
        <f>(Table2[[#This Row],[1Y Return vs Nifty]]-AVERAGE(Table2[1Y Return vs Nifty]))/_xlfn.STDEV.P(Table2[1Y Return vs Nifty])</f>
        <v>-1.24429626361071</v>
      </c>
      <c r="I674">
        <v>-14.612973660312401</v>
      </c>
      <c r="J674">
        <f>(Table2[[#This Row],[1M Return vs Nifty]]-AVERAGE(Table2[1M Return vs Nifty]))/_xlfn.STDEV.P(Table2[1M Return vs Nifty])</f>
        <v>-1.3755386388067288</v>
      </c>
      <c r="K674">
        <v>-40.0122515982873</v>
      </c>
      <c r="L674">
        <f>(Table2[[#This Row],[6M Return vs Nifty]]-AVERAGE(Table2[6M Return vs Nifty]))/_xlfn.STDEV.P(Table2[6M Return vs Nifty])</f>
        <v>-1.5656338327974118</v>
      </c>
      <c r="M674">
        <v>-4.8771842970435104</v>
      </c>
      <c r="N674">
        <f>(Table2[[#This Row],[1W Return vs Nifty]]-AVERAGE(Table2[1W Return vs Nifty]))/_xlfn.STDEV.P(Table2[1W Return vs Nifty])</f>
        <v>-0.87725833333150915</v>
      </c>
      <c r="O674">
        <v>443.19</v>
      </c>
      <c r="P674">
        <v>453.81386085541197</v>
      </c>
      <c r="Q674">
        <v>477.95421461055099</v>
      </c>
      <c r="R674">
        <v>25.262779199130499</v>
      </c>
      <c r="S674" s="1">
        <f>(Table2[[#This Row],[Close Price]]-Table2[[#This Row],[20D EMA]])/Table2[[#This Row],[20D EMA]]</f>
        <v>-8.4704077258060922E-2</v>
      </c>
      <c r="T674" s="1">
        <f>(Table2[[#This Row],[Close Price]]-Table2[[#This Row],[50D EMA]])/Table2[[#This Row],[50D EMA]]</f>
        <v>-0.10613131287930695</v>
      </c>
      <c r="U674" s="1">
        <f>(Table2[[#This Row],[Close Price]]-Table2[[#This Row],[200D EMA]])/Table2[[#This Row],[200D EMA]]</f>
        <v>-0.15127853756759169</v>
      </c>
      <c r="V674">
        <v>0.69191053463618601</v>
      </c>
      <c r="W674">
        <v>396.75</v>
      </c>
      <c r="X674">
        <v>411.15</v>
      </c>
      <c r="Y674">
        <v>400.2</v>
      </c>
      <c r="Z674">
        <v>422.4</v>
      </c>
      <c r="AA674">
        <v>400.2</v>
      </c>
      <c r="AB674">
        <v>479.3</v>
      </c>
      <c r="AC674" s="1">
        <f>(Table2[[#This Row],[Close Price]]/Table2[[#This Row],[Day Low]])-1</f>
        <v>2.2432262129804537E-2</v>
      </c>
      <c r="AD674" s="1">
        <f>(Table2[[#This Row],[Day High]]/Table2[[#This Row],[Close Price]])-1</f>
        <v>1.3558486379884105E-2</v>
      </c>
      <c r="AE674" s="1">
        <f>(Table2[[#This Row],[Close Price]]/Table2[[#This Row],[Current Week Low]])-1</f>
        <v>1.3618190904547633E-2</v>
      </c>
      <c r="AF674" s="1">
        <f>(Table2[[#This Row],[Current Week High]]/Table2[[#This Row],[Close Price]])-1</f>
        <v>4.1291753975101653E-2</v>
      </c>
      <c r="AG674" s="1">
        <f>(Table2[[#This Row],[Close Price]]/Table2[[#This Row],[Current Month Low]])-1</f>
        <v>1.3618190904547633E-2</v>
      </c>
      <c r="AH674" s="1">
        <f>(Table2[[#This Row],[Current Month High]]/Table2[[#This Row],[Close Price]])-1</f>
        <v>0.18156045852335767</v>
      </c>
      <c r="AI674">
        <v>63.4313660492355</v>
      </c>
      <c r="AJ674">
        <v>37.751413172078301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0</v>
      </c>
      <c r="AM674" t="s">
        <v>3112</v>
      </c>
      <c r="AN674">
        <v>-10.09</v>
      </c>
      <c r="AO674" t="s">
        <v>3110</v>
      </c>
      <c r="AP674">
        <v>3.3904057243404999E-2</v>
      </c>
      <c r="AQ674">
        <f>(Table2[[#This Row],[Sharpe Ratio]]-AVERAGE(Table2[Sharpe Ratio]))/_xlfn.STDEV.P(Table2[Sharpe Ratio])</f>
        <v>-0.33318658170288662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718</v>
      </c>
      <c r="AT674">
        <f>_xlfn.RANK.AVG(Table2[[#This Row],[6M Return vs Nifty Z-Score]],Table2[6M Return vs Nifty Z-Score])</f>
        <v>720</v>
      </c>
      <c r="AU674">
        <f>_xlfn.RANK.AVG(Table2[[#This Row],[Sharpe Ratio Z-Score]],Table2[Sharpe Ratio Z-Score])</f>
        <v>434</v>
      </c>
      <c r="AV674">
        <f>(Table2[[#This Row],[Rank 1Y]]+Table2[[#This Row],[Rank 6M]]+Table2[[#This Row],[Rank Sharpe]])/3</f>
        <v>624</v>
      </c>
    </row>
    <row r="675" spans="1:48" x14ac:dyDescent="0.3">
      <c r="A675" t="s">
        <v>1211</v>
      </c>
      <c r="B675" t="s">
        <v>1212</v>
      </c>
      <c r="C675" t="s">
        <v>3073</v>
      </c>
      <c r="D675" t="s">
        <v>77</v>
      </c>
      <c r="E675">
        <v>9482.4384295799991</v>
      </c>
      <c r="F675">
        <v>1231.4000000000001</v>
      </c>
      <c r="G675">
        <v>-5.4337992146857799</v>
      </c>
      <c r="H675">
        <f>(Table2[[#This Row],[1Y Return vs Nifty]]-AVERAGE(Table2[1Y Return vs Nifty]))/_xlfn.STDEV.P(Table2[1Y Return vs Nifty])</f>
        <v>-0.59351382617969795</v>
      </c>
      <c r="I675">
        <v>-18.884667928933801</v>
      </c>
      <c r="J675">
        <f>(Table2[[#This Row],[1M Return vs Nifty]]-AVERAGE(Table2[1M Return vs Nifty]))/_xlfn.STDEV.P(Table2[1M Return vs Nifty])</f>
        <v>-1.779502675547648</v>
      </c>
      <c r="K675">
        <v>-38.0871790040813</v>
      </c>
      <c r="L675">
        <f>(Table2[[#This Row],[6M Return vs Nifty]]-AVERAGE(Table2[6M Return vs Nifty]))/_xlfn.STDEV.P(Table2[6M Return vs Nifty])</f>
        <v>-1.5012260551329466</v>
      </c>
      <c r="M675">
        <v>-13.037926730447399</v>
      </c>
      <c r="N675">
        <f>(Table2[[#This Row],[1W Return vs Nifty]]-AVERAGE(Table2[1W Return vs Nifty]))/_xlfn.STDEV.P(Table2[1W Return vs Nifty])</f>
        <v>-2.4238703369582666</v>
      </c>
      <c r="O675">
        <v>1452.34</v>
      </c>
      <c r="P675">
        <v>1505.15702020353</v>
      </c>
      <c r="Q675">
        <v>1446.87882366075</v>
      </c>
      <c r="R675">
        <v>14.4830106921984</v>
      </c>
      <c r="S675" s="1">
        <f>(Table2[[#This Row],[Close Price]]-Table2[[#This Row],[20D EMA]])/Table2[[#This Row],[20D EMA]]</f>
        <v>-0.15212691243097334</v>
      </c>
      <c r="T675" s="1">
        <f>(Table2[[#This Row],[Close Price]]-Table2[[#This Row],[50D EMA]])/Table2[[#This Row],[50D EMA]]</f>
        <v>-0.1818793763899211</v>
      </c>
      <c r="U675" s="1">
        <f>(Table2[[#This Row],[Close Price]]-Table2[[#This Row],[200D EMA]])/Table2[[#This Row],[200D EMA]]</f>
        <v>-0.14892665518150761</v>
      </c>
      <c r="V675">
        <v>1.2069322125651201</v>
      </c>
      <c r="W675">
        <v>1212</v>
      </c>
      <c r="X675">
        <v>1257</v>
      </c>
      <c r="Y675">
        <v>1220.05</v>
      </c>
      <c r="Z675">
        <v>1360</v>
      </c>
      <c r="AA675">
        <v>1220.05</v>
      </c>
      <c r="AB675">
        <v>1554.95</v>
      </c>
      <c r="AC675" s="1">
        <f>(Table2[[#This Row],[Close Price]]/Table2[[#This Row],[Day Low]])-1</f>
        <v>1.6006600660066095E-2</v>
      </c>
      <c r="AD675" s="1">
        <f>(Table2[[#This Row],[Day High]]/Table2[[#This Row],[Close Price]])-1</f>
        <v>2.0789345460451525E-2</v>
      </c>
      <c r="AE675" s="1">
        <f>(Table2[[#This Row],[Close Price]]/Table2[[#This Row],[Current Week Low]])-1</f>
        <v>9.3028974222368888E-3</v>
      </c>
      <c r="AF675" s="1">
        <f>(Table2[[#This Row],[Current Week High]]/Table2[[#This Row],[Close Price]])-1</f>
        <v>0.10443397758648687</v>
      </c>
      <c r="AG675" s="1">
        <f>(Table2[[#This Row],[Close Price]]/Table2[[#This Row],[Current Month Low]])-1</f>
        <v>9.3028974222368888E-3</v>
      </c>
      <c r="AH675" s="1">
        <f>(Table2[[#This Row],[Current Month High]]/Table2[[#This Row],[Close Price]])-1</f>
        <v>0.26274971577066752</v>
      </c>
      <c r="AI675">
        <v>39.107611548556399</v>
      </c>
      <c r="AJ675">
        <v>22.1441704775823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-0.16</v>
      </c>
      <c r="AM675" t="s">
        <v>3110</v>
      </c>
      <c r="AN675">
        <v>-19.98</v>
      </c>
      <c r="AO675" t="s">
        <v>3110</v>
      </c>
      <c r="AP675">
        <v>-3.2880640634687999E-2</v>
      </c>
      <c r="AQ675">
        <f>(Table2[[#This Row],[Sharpe Ratio]]-AVERAGE(Table2[Sharpe Ratio]))/_xlfn.STDEV.P(Table2[Sharpe Ratio])</f>
        <v>-1.0941745041678925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527</v>
      </c>
      <c r="AT675">
        <f>_xlfn.RANK.AVG(Table2[[#This Row],[6M Return vs Nifty Z-Score]],Table2[6M Return vs Nifty Z-Score])</f>
        <v>714</v>
      </c>
      <c r="AU675">
        <f>_xlfn.RANK.AVG(Table2[[#This Row],[Sharpe Ratio Z-Score]],Table2[Sharpe Ratio Z-Score])</f>
        <v>632</v>
      </c>
      <c r="AV675">
        <f>(Table2[[#This Row],[Rank 1Y]]+Table2[[#This Row],[Rank 6M]]+Table2[[#This Row],[Rank Sharpe]])/3</f>
        <v>624.33333333333337</v>
      </c>
    </row>
    <row r="676" spans="1:48" x14ac:dyDescent="0.3">
      <c r="A676" t="s">
        <v>1223</v>
      </c>
      <c r="B676" t="s">
        <v>1224</v>
      </c>
      <c r="C676" t="s">
        <v>3065</v>
      </c>
      <c r="D676" t="s">
        <v>556</v>
      </c>
      <c r="E676">
        <v>9196.7068962929898</v>
      </c>
      <c r="F676">
        <v>155.37</v>
      </c>
      <c r="G676">
        <v>-10.555001158430899</v>
      </c>
      <c r="H676">
        <f>(Table2[[#This Row],[1Y Return vs Nifty]]-AVERAGE(Table2[1Y Return vs Nifty]))/_xlfn.STDEV.P(Table2[1Y Return vs Nifty])</f>
        <v>-0.67079920706654161</v>
      </c>
      <c r="I676">
        <v>-4.4866482074006697</v>
      </c>
      <c r="J676">
        <f>(Table2[[#This Row],[1M Return vs Nifty]]-AVERAGE(Table2[1M Return vs Nifty]))/_xlfn.STDEV.P(Table2[1M Return vs Nifty])</f>
        <v>-0.41791596029263245</v>
      </c>
      <c r="K676">
        <v>-26.3412028747363</v>
      </c>
      <c r="L676">
        <f>(Table2[[#This Row],[6M Return vs Nifty]]-AVERAGE(Table2[6M Return vs Nifty]))/_xlfn.STDEV.P(Table2[6M Return vs Nifty])</f>
        <v>-1.1082371251217122</v>
      </c>
      <c r="M676">
        <v>-1.3670750791394299</v>
      </c>
      <c r="N676">
        <f>(Table2[[#This Row],[1W Return vs Nifty]]-AVERAGE(Table2[1W Return vs Nifty]))/_xlfn.STDEV.P(Table2[1W Return vs Nifty])</f>
        <v>-0.21202755380952776</v>
      </c>
      <c r="O676">
        <v>163.63</v>
      </c>
      <c r="P676">
        <v>166.413539276959</v>
      </c>
      <c r="Q676">
        <v>165.170054302518</v>
      </c>
      <c r="R676">
        <v>31.5327592700535</v>
      </c>
      <c r="S676" s="1">
        <f>(Table2[[#This Row],[Close Price]]-Table2[[#This Row],[20D EMA]])/Table2[[#This Row],[20D EMA]]</f>
        <v>-5.04797408788119E-2</v>
      </c>
      <c r="T676" s="1">
        <f>(Table2[[#This Row],[Close Price]]-Table2[[#This Row],[50D EMA]])/Table2[[#This Row],[50D EMA]]</f>
        <v>-6.6362023937123496E-2</v>
      </c>
      <c r="U676" s="1">
        <f>(Table2[[#This Row],[Close Price]]-Table2[[#This Row],[200D EMA]])/Table2[[#This Row],[200D EMA]]</f>
        <v>-5.9333117882062664E-2</v>
      </c>
      <c r="V676">
        <v>0.74160264094221995</v>
      </c>
      <c r="W676">
        <v>152.25</v>
      </c>
      <c r="X676">
        <v>159.29</v>
      </c>
      <c r="Y676">
        <v>155</v>
      </c>
      <c r="Z676">
        <v>162.80000000000001</v>
      </c>
      <c r="AA676">
        <v>154.1</v>
      </c>
      <c r="AB676">
        <v>175.25</v>
      </c>
      <c r="AC676" s="1">
        <f>(Table2[[#This Row],[Close Price]]/Table2[[#This Row],[Day Low]])-1</f>
        <v>2.0492610837438363E-2</v>
      </c>
      <c r="AD676" s="1">
        <f>(Table2[[#This Row],[Day High]]/Table2[[#This Row],[Close Price]])-1</f>
        <v>2.5230095900109273E-2</v>
      </c>
      <c r="AE676" s="1">
        <f>(Table2[[#This Row],[Close Price]]/Table2[[#This Row],[Current Week Low]])-1</f>
        <v>2.3870967741936866E-3</v>
      </c>
      <c r="AF676" s="1">
        <f>(Table2[[#This Row],[Current Week High]]/Table2[[#This Row],[Close Price]])-1</f>
        <v>4.7821329729033968E-2</v>
      </c>
      <c r="AG676" s="1">
        <f>(Table2[[#This Row],[Close Price]]/Table2[[#This Row],[Current Month Low]])-1</f>
        <v>8.2414016872160989E-3</v>
      </c>
      <c r="AH676" s="1">
        <f>(Table2[[#This Row],[Current Month High]]/Table2[[#This Row],[Close Price]])-1</f>
        <v>0.12795262920769779</v>
      </c>
      <c r="AI676">
        <v>30.566050079322199</v>
      </c>
      <c r="AJ676">
        <v>22.044352182678299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-0.09</v>
      </c>
      <c r="AM676" t="s">
        <v>3110</v>
      </c>
      <c r="AN676">
        <v>-6.87</v>
      </c>
      <c r="AO676" t="s">
        <v>3110</v>
      </c>
      <c r="AP676">
        <v>-3.5710022992045003E-2</v>
      </c>
      <c r="AQ676">
        <f>(Table2[[#This Row],[Sharpe Ratio]]-AVERAGE(Table2[Sharpe Ratio]))/_xlfn.STDEV.P(Table2[Sharpe Ratio])</f>
        <v>-1.1264143116446665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562</v>
      </c>
      <c r="AT676">
        <f>_xlfn.RANK.AVG(Table2[[#This Row],[6M Return vs Nifty Z-Score]],Table2[6M Return vs Nifty Z-Score])</f>
        <v>679</v>
      </c>
      <c r="AU676">
        <f>_xlfn.RANK.AVG(Table2[[#This Row],[Sharpe Ratio Z-Score]],Table2[Sharpe Ratio Z-Score])</f>
        <v>638</v>
      </c>
      <c r="AV676">
        <f>(Table2[[#This Row],[Rank 1Y]]+Table2[[#This Row],[Rank 6M]]+Table2[[#This Row],[Rank Sharpe]])/3</f>
        <v>626.33333333333337</v>
      </c>
    </row>
    <row r="677" spans="1:48" x14ac:dyDescent="0.3">
      <c r="A677" t="s">
        <v>1802</v>
      </c>
      <c r="B677" t="s">
        <v>1803</v>
      </c>
      <c r="C677" t="s">
        <v>3067</v>
      </c>
      <c r="D677" t="s">
        <v>260</v>
      </c>
      <c r="E677">
        <v>4058.3561604649999</v>
      </c>
      <c r="F677">
        <v>480.85</v>
      </c>
      <c r="G677">
        <v>-26.191442210914602</v>
      </c>
      <c r="H677">
        <f>(Table2[[#This Row],[1Y Return vs Nifty]]-AVERAGE(Table2[1Y Return vs Nifty]))/_xlfn.STDEV.P(Table2[1Y Return vs Nifty])</f>
        <v>-0.9067727765001522</v>
      </c>
      <c r="I677">
        <v>-3.5879555406920298</v>
      </c>
      <c r="J677">
        <f>(Table2[[#This Row],[1M Return vs Nifty]]-AVERAGE(Table2[1M Return vs Nifty]))/_xlfn.STDEV.P(Table2[1M Return vs Nifty])</f>
        <v>-0.33292871761942339</v>
      </c>
      <c r="K677">
        <v>-34.230181754590703</v>
      </c>
      <c r="L677">
        <f>(Table2[[#This Row],[6M Return vs Nifty]]-AVERAGE(Table2[6M Return vs Nifty]))/_xlfn.STDEV.P(Table2[6M Return vs Nifty])</f>
        <v>-1.3721812481758846</v>
      </c>
      <c r="M677">
        <v>-1.4693316621158401</v>
      </c>
      <c r="N677">
        <f>(Table2[[#This Row],[1W Return vs Nifty]]-AVERAGE(Table2[1W Return vs Nifty]))/_xlfn.STDEV.P(Table2[1W Return vs Nifty])</f>
        <v>-0.23140707227512963</v>
      </c>
      <c r="O677">
        <v>488.88</v>
      </c>
      <c r="P677">
        <v>498.71914785009199</v>
      </c>
      <c r="Q677">
        <v>507.25926730071097</v>
      </c>
      <c r="R677">
        <v>37.932036601972101</v>
      </c>
      <c r="S677" s="1">
        <f>(Table2[[#This Row],[Close Price]]-Table2[[#This Row],[20D EMA]])/Table2[[#This Row],[20D EMA]]</f>
        <v>-1.6425298641793432E-2</v>
      </c>
      <c r="T677" s="1">
        <f>(Table2[[#This Row],[Close Price]]-Table2[[#This Row],[50D EMA]])/Table2[[#This Row],[50D EMA]]</f>
        <v>-3.583008177472901E-2</v>
      </c>
      <c r="U677" s="1">
        <f>(Table2[[#This Row],[Close Price]]-Table2[[#This Row],[200D EMA]])/Table2[[#This Row],[200D EMA]]</f>
        <v>-5.2062661055446303E-2</v>
      </c>
      <c r="V677">
        <v>0.68628301939934899</v>
      </c>
      <c r="W677">
        <v>465.3</v>
      </c>
      <c r="X677">
        <v>484.7</v>
      </c>
      <c r="Y677">
        <v>480</v>
      </c>
      <c r="Z677">
        <v>489.3</v>
      </c>
      <c r="AA677">
        <v>477.1</v>
      </c>
      <c r="AB677">
        <v>498.3</v>
      </c>
      <c r="AC677" s="1">
        <f>(Table2[[#This Row],[Close Price]]/Table2[[#This Row],[Day Low]])-1</f>
        <v>3.3419299376746148E-2</v>
      </c>
      <c r="AD677" s="1">
        <f>(Table2[[#This Row],[Day High]]/Table2[[#This Row],[Close Price]])-1</f>
        <v>8.0066548819797134E-3</v>
      </c>
      <c r="AE677" s="1">
        <f>(Table2[[#This Row],[Close Price]]/Table2[[#This Row],[Current Week Low]])-1</f>
        <v>1.7708333333332771E-3</v>
      </c>
      <c r="AF677" s="1">
        <f>(Table2[[#This Row],[Current Week High]]/Table2[[#This Row],[Close Price]])-1</f>
        <v>1.7573047727981628E-2</v>
      </c>
      <c r="AG677" s="1">
        <f>(Table2[[#This Row],[Close Price]]/Table2[[#This Row],[Current Month Low]])-1</f>
        <v>7.859987424020165E-3</v>
      </c>
      <c r="AH677" s="1">
        <f>(Table2[[#This Row],[Current Month High]]/Table2[[#This Row],[Close Price]])-1</f>
        <v>3.6289903296246262E-2</v>
      </c>
      <c r="AI677">
        <v>44.630664183736798</v>
      </c>
      <c r="AJ677">
        <v>8.1208053691275097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-0.11</v>
      </c>
      <c r="AM677" t="s">
        <v>3110</v>
      </c>
      <c r="AN677">
        <v>-3.02</v>
      </c>
      <c r="AO677" t="s">
        <v>3110</v>
      </c>
      <c r="AQ677">
        <f>(Table2[[#This Row],[Sharpe Ratio]]-AVERAGE(Table2[Sharpe Ratio]))/_xlfn.STDEV.P(Table2[Sharpe Ratio])</f>
        <v>-0.71951127739723697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634</v>
      </c>
      <c r="AT677">
        <f>_xlfn.RANK.AVG(Table2[[#This Row],[6M Return vs Nifty Z-Score]],Table2[6M Return vs Nifty Z-Score])</f>
        <v>706</v>
      </c>
      <c r="AU677">
        <f>_xlfn.RANK.AVG(Table2[[#This Row],[Sharpe Ratio Z-Score]],Table2[Sharpe Ratio Z-Score])</f>
        <v>542.5</v>
      </c>
      <c r="AV677">
        <f>(Table2[[#This Row],[Rank 1Y]]+Table2[[#This Row],[Rank 6M]]+Table2[[#This Row],[Rank Sharpe]])/3</f>
        <v>627.5</v>
      </c>
    </row>
    <row r="678" spans="1:48" x14ac:dyDescent="0.3">
      <c r="A678" t="s">
        <v>1467</v>
      </c>
      <c r="B678" t="s">
        <v>1468</v>
      </c>
      <c r="C678" t="s">
        <v>3079</v>
      </c>
      <c r="D678" t="s">
        <v>539</v>
      </c>
      <c r="E678">
        <v>6881.1623749999999</v>
      </c>
      <c r="F678">
        <v>2123.75</v>
      </c>
      <c r="G678">
        <v>-24.794711524373099</v>
      </c>
      <c r="H678">
        <f>(Table2[[#This Row],[1Y Return vs Nifty]]-AVERAGE(Table2[1Y Return vs Nifty]))/_xlfn.STDEV.P(Table2[1Y Return vs Nifty])</f>
        <v>-0.88569435305747857</v>
      </c>
      <c r="I678">
        <v>-7.2113280763888197</v>
      </c>
      <c r="J678">
        <f>(Table2[[#This Row],[1M Return vs Nifty]]-AVERAGE(Table2[1M Return vs Nifty]))/_xlfn.STDEV.P(Table2[1M Return vs Nifty])</f>
        <v>-0.67558249948959392</v>
      </c>
      <c r="K678">
        <v>-15.3279957031191</v>
      </c>
      <c r="L678">
        <f>(Table2[[#This Row],[6M Return vs Nifty]]-AVERAGE(Table2[6M Return vs Nifty]))/_xlfn.STDEV.P(Table2[6M Return vs Nifty])</f>
        <v>-0.73976468360592562</v>
      </c>
      <c r="M678">
        <v>-6.0160478485259103</v>
      </c>
      <c r="N678">
        <f>(Table2[[#This Row],[1W Return vs Nifty]]-AVERAGE(Table2[1W Return vs Nifty]))/_xlfn.STDEV.P(Table2[1W Return vs Nifty])</f>
        <v>-1.0930940925886481</v>
      </c>
      <c r="O678">
        <v>2301.92</v>
      </c>
      <c r="P678">
        <v>2303.5849073915401</v>
      </c>
      <c r="Q678">
        <v>2271.9086520227502</v>
      </c>
      <c r="R678">
        <v>27.675307487550199</v>
      </c>
      <c r="S678" s="1">
        <f>(Table2[[#This Row],[Close Price]]-Table2[[#This Row],[20D EMA]])/Table2[[#This Row],[20D EMA]]</f>
        <v>-7.7400604712587778E-2</v>
      </c>
      <c r="T678" s="1">
        <f>(Table2[[#This Row],[Close Price]]-Table2[[#This Row],[50D EMA]])/Table2[[#This Row],[50D EMA]]</f>
        <v>-7.8067409981069827E-2</v>
      </c>
      <c r="U678" s="1">
        <f>(Table2[[#This Row],[Close Price]]-Table2[[#This Row],[200D EMA]])/Table2[[#This Row],[200D EMA]]</f>
        <v>-6.5213296270006271E-2</v>
      </c>
      <c r="V678">
        <v>1.52522628976185</v>
      </c>
      <c r="W678">
        <v>2089.25</v>
      </c>
      <c r="X678">
        <v>2133.65</v>
      </c>
      <c r="Y678">
        <v>2106</v>
      </c>
      <c r="Z678">
        <v>2234</v>
      </c>
      <c r="AA678">
        <v>2106</v>
      </c>
      <c r="AB678">
        <v>2549.75</v>
      </c>
      <c r="AC678" s="1">
        <f>(Table2[[#This Row],[Close Price]]/Table2[[#This Row],[Day Low]])-1</f>
        <v>1.6513102788081824E-2</v>
      </c>
      <c r="AD678" s="1">
        <f>(Table2[[#This Row],[Day High]]/Table2[[#This Row],[Close Price]])-1</f>
        <v>4.6615656268393924E-3</v>
      </c>
      <c r="AE678" s="1">
        <f>(Table2[[#This Row],[Close Price]]/Table2[[#This Row],[Current Week Low]])-1</f>
        <v>8.4283000949667564E-3</v>
      </c>
      <c r="AF678" s="1">
        <f>(Table2[[#This Row],[Current Week High]]/Table2[[#This Row],[Close Price]])-1</f>
        <v>5.1912889935256112E-2</v>
      </c>
      <c r="AG678" s="1">
        <f>(Table2[[#This Row],[Close Price]]/Table2[[#This Row],[Current Month Low]])-1</f>
        <v>8.4283000949667564E-3</v>
      </c>
      <c r="AH678" s="1">
        <f>(Table2[[#This Row],[Current Month High]]/Table2[[#This Row],[Close Price]])-1</f>
        <v>0.20058858151854042</v>
      </c>
      <c r="AI678">
        <v>24.697943737746701</v>
      </c>
      <c r="AJ678">
        <v>11.9030612244898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-0.03</v>
      </c>
      <c r="AM678" t="s">
        <v>3110</v>
      </c>
      <c r="AN678">
        <v>-10.34</v>
      </c>
      <c r="AO678" t="s">
        <v>3110</v>
      </c>
      <c r="AP678">
        <v>-7.3999908065963002E-2</v>
      </c>
      <c r="AQ678">
        <f>(Table2[[#This Row],[Sharpe Ratio]]-AVERAGE(Table2[Sharpe Ratio]))/_xlfn.STDEV.P(Table2[Sharpe Ratio])</f>
        <v>-1.5627139584142407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631</v>
      </c>
      <c r="AT678">
        <f>_xlfn.RANK.AVG(Table2[[#This Row],[6M Return vs Nifty Z-Score]],Table2[6M Return vs Nifty Z-Score])</f>
        <v>564</v>
      </c>
      <c r="AU678">
        <f>_xlfn.RANK.AVG(Table2[[#This Row],[Sharpe Ratio Z-Score]],Table2[Sharpe Ratio Z-Score])</f>
        <v>691</v>
      </c>
      <c r="AV678">
        <f>(Table2[[#This Row],[Rank 1Y]]+Table2[[#This Row],[Rank 6M]]+Table2[[#This Row],[Rank Sharpe]])/3</f>
        <v>628.66666666666663</v>
      </c>
    </row>
    <row r="679" spans="1:48" x14ac:dyDescent="0.3">
      <c r="A679" t="s">
        <v>2234</v>
      </c>
      <c r="B679" t="s">
        <v>2235</v>
      </c>
      <c r="C679" t="s">
        <v>3075</v>
      </c>
      <c r="D679" t="s">
        <v>396</v>
      </c>
      <c r="E679">
        <v>2392.8666277699999</v>
      </c>
      <c r="F679">
        <v>450.85</v>
      </c>
      <c r="G679">
        <v>-43.094571068500201</v>
      </c>
      <c r="H679">
        <f>(Table2[[#This Row],[1Y Return vs Nifty]]-AVERAGE(Table2[1Y Return vs Nifty]))/_xlfn.STDEV.P(Table2[1Y Return vs Nifty])</f>
        <v>-1.1618622586740499</v>
      </c>
      <c r="I679">
        <v>-3.5378126321596999</v>
      </c>
      <c r="J679">
        <f>(Table2[[#This Row],[1M Return vs Nifty]]-AVERAGE(Table2[1M Return vs Nifty]))/_xlfn.STDEV.P(Table2[1M Return vs Nifty])</f>
        <v>-0.32818682120294884</v>
      </c>
      <c r="K679">
        <v>-21.9104865297472</v>
      </c>
      <c r="L679">
        <f>(Table2[[#This Row],[6M Return vs Nifty]]-AVERAGE(Table2[6M Return vs Nifty]))/_xlfn.STDEV.P(Table2[6M Return vs Nifty])</f>
        <v>-0.95999721245490055</v>
      </c>
      <c r="M679">
        <v>-0.91595553452153899</v>
      </c>
      <c r="N679">
        <f>(Table2[[#This Row],[1W Return vs Nifty]]-AVERAGE(Table2[1W Return vs Nifty]))/_xlfn.STDEV.P(Table2[1W Return vs Nifty])</f>
        <v>-0.12653203566637644</v>
      </c>
      <c r="O679">
        <v>466.68</v>
      </c>
      <c r="P679">
        <v>477.33536482160002</v>
      </c>
      <c r="Q679">
        <v>499.16953884599701</v>
      </c>
      <c r="R679">
        <v>35.524743014173303</v>
      </c>
      <c r="S679" s="1">
        <f>(Table2[[#This Row],[Close Price]]-Table2[[#This Row],[20D EMA]])/Table2[[#This Row],[20D EMA]]</f>
        <v>-3.3920459415445241E-2</v>
      </c>
      <c r="T679" s="1">
        <f>(Table2[[#This Row],[Close Price]]-Table2[[#This Row],[50D EMA]])/Table2[[#This Row],[50D EMA]]</f>
        <v>-5.5485863343686423E-2</v>
      </c>
      <c r="U679" s="1">
        <f>(Table2[[#This Row],[Close Price]]-Table2[[#This Row],[200D EMA]])/Table2[[#This Row],[200D EMA]]</f>
        <v>-9.6799854730126977E-2</v>
      </c>
      <c r="V679">
        <v>1.0129298803196001</v>
      </c>
      <c r="W679">
        <v>443.4</v>
      </c>
      <c r="X679">
        <v>455</v>
      </c>
      <c r="Y679">
        <v>449.8</v>
      </c>
      <c r="Z679">
        <v>470.35</v>
      </c>
      <c r="AA679">
        <v>449.8</v>
      </c>
      <c r="AB679">
        <v>486.7</v>
      </c>
      <c r="AC679" s="1">
        <f>(Table2[[#This Row],[Close Price]]/Table2[[#This Row],[Day Low]])-1</f>
        <v>1.6801984663960434E-2</v>
      </c>
      <c r="AD679" s="1">
        <f>(Table2[[#This Row],[Day High]]/Table2[[#This Row],[Close Price]])-1</f>
        <v>9.2048353110789627E-3</v>
      </c>
      <c r="AE679" s="1">
        <f>(Table2[[#This Row],[Close Price]]/Table2[[#This Row],[Current Week Low]])-1</f>
        <v>2.3343708314806921E-3</v>
      </c>
      <c r="AF679" s="1">
        <f>(Table2[[#This Row],[Current Week High]]/Table2[[#This Row],[Close Price]])-1</f>
        <v>4.3251635799046229E-2</v>
      </c>
      <c r="AG679" s="1">
        <f>(Table2[[#This Row],[Close Price]]/Table2[[#This Row],[Current Month Low]])-1</f>
        <v>2.3343708314806921E-3</v>
      </c>
      <c r="AH679" s="1">
        <f>(Table2[[#This Row],[Current Month High]]/Table2[[#This Row],[Close Price]])-1</f>
        <v>7.9516468892092629E-2</v>
      </c>
      <c r="AI679">
        <v>26.977200829060699</v>
      </c>
      <c r="AJ679">
        <v>4.1704545454545396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-0.17</v>
      </c>
      <c r="AM679" t="s">
        <v>3110</v>
      </c>
      <c r="AN679">
        <v>-4.7</v>
      </c>
      <c r="AO679" t="s">
        <v>3110</v>
      </c>
      <c r="AQ679">
        <f>(Table2[[#This Row],[Sharpe Ratio]]-AVERAGE(Table2[Sharpe Ratio]))/_xlfn.STDEV.P(Table2[Sharpe Ratio])</f>
        <v>-0.71951127739723697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703</v>
      </c>
      <c r="AT679">
        <f>_xlfn.RANK.AVG(Table2[[#This Row],[6M Return vs Nifty Z-Score]],Table2[6M Return vs Nifty Z-Score])</f>
        <v>643</v>
      </c>
      <c r="AU679">
        <f>_xlfn.RANK.AVG(Table2[[#This Row],[Sharpe Ratio Z-Score]],Table2[Sharpe Ratio Z-Score])</f>
        <v>542.5</v>
      </c>
      <c r="AV679">
        <f>(Table2[[#This Row],[Rank 1Y]]+Table2[[#This Row],[Rank 6M]]+Table2[[#This Row],[Rank Sharpe]])/3</f>
        <v>629.5</v>
      </c>
    </row>
    <row r="680" spans="1:48" x14ac:dyDescent="0.3">
      <c r="A680" t="s">
        <v>1501</v>
      </c>
      <c r="B680" t="s">
        <v>1502</v>
      </c>
      <c r="C680" t="s">
        <v>3076</v>
      </c>
      <c r="D680" t="s">
        <v>436</v>
      </c>
      <c r="E680">
        <v>6504.3082775699904</v>
      </c>
      <c r="F680">
        <v>588.29999999999995</v>
      </c>
      <c r="G680">
        <v>-37.200500646276602</v>
      </c>
      <c r="H680">
        <f>(Table2[[#This Row],[1Y Return vs Nifty]]-AVERAGE(Table2[1Y Return vs Nifty]))/_xlfn.STDEV.P(Table2[1Y Return vs Nifty])</f>
        <v>-1.0729133200148753</v>
      </c>
      <c r="I680">
        <v>-10.4489187453885</v>
      </c>
      <c r="J680">
        <f>(Table2[[#This Row],[1M Return vs Nifty]]-AVERAGE(Table2[1M Return vs Nifty]))/_xlfn.STDEV.P(Table2[1M Return vs Nifty])</f>
        <v>-0.9817538014882109</v>
      </c>
      <c r="K680">
        <v>-13.876135372782899</v>
      </c>
      <c r="L680">
        <f>(Table2[[#This Row],[6M Return vs Nifty]]-AVERAGE(Table2[6M Return vs Nifty]))/_xlfn.STDEV.P(Table2[6M Return vs Nifty])</f>
        <v>-0.69118932201301919</v>
      </c>
      <c r="M680">
        <v>-4.6744237031662701</v>
      </c>
      <c r="N680">
        <f>(Table2[[#This Row],[1W Return vs Nifty]]-AVERAGE(Table2[1W Return vs Nifty]))/_xlfn.STDEV.P(Table2[1W Return vs Nifty])</f>
        <v>-0.83883144130396248</v>
      </c>
      <c r="O680">
        <v>631.77</v>
      </c>
      <c r="P680">
        <v>649.55018727107904</v>
      </c>
      <c r="Q680">
        <v>647.00031428814998</v>
      </c>
      <c r="R680">
        <v>26.893238595065601</v>
      </c>
      <c r="S680" s="1">
        <f>(Table2[[#This Row],[Close Price]]-Table2[[#This Row],[20D EMA]])/Table2[[#This Row],[20D EMA]]</f>
        <v>-6.8806685977491858E-2</v>
      </c>
      <c r="T680" s="1">
        <f>(Table2[[#This Row],[Close Price]]-Table2[[#This Row],[50D EMA]])/Table2[[#This Row],[50D EMA]]</f>
        <v>-9.4296312234788612E-2</v>
      </c>
      <c r="U680" s="1">
        <f>(Table2[[#This Row],[Close Price]]-Table2[[#This Row],[200D EMA]])/Table2[[#This Row],[200D EMA]]</f>
        <v>-9.0726871365949716E-2</v>
      </c>
      <c r="V680">
        <v>0.79652909771318503</v>
      </c>
      <c r="W680">
        <v>580</v>
      </c>
      <c r="X680">
        <v>591.29999999999995</v>
      </c>
      <c r="Y680">
        <v>585.25</v>
      </c>
      <c r="Z680">
        <v>605.5</v>
      </c>
      <c r="AA680">
        <v>577.5</v>
      </c>
      <c r="AB680">
        <v>680.3</v>
      </c>
      <c r="AC680" s="1">
        <f>(Table2[[#This Row],[Close Price]]/Table2[[#This Row],[Day Low]])-1</f>
        <v>1.4310344827586086E-2</v>
      </c>
      <c r="AD680" s="1">
        <f>(Table2[[#This Row],[Day High]]/Table2[[#This Row],[Close Price]])-1</f>
        <v>5.0994390617031815E-3</v>
      </c>
      <c r="AE680" s="1">
        <f>(Table2[[#This Row],[Close Price]]/Table2[[#This Row],[Current Week Low]])-1</f>
        <v>5.2114480991027889E-3</v>
      </c>
      <c r="AF680" s="1">
        <f>(Table2[[#This Row],[Current Week High]]/Table2[[#This Row],[Close Price]])-1</f>
        <v>2.9236783953765055E-2</v>
      </c>
      <c r="AG680" s="1">
        <f>(Table2[[#This Row],[Close Price]]/Table2[[#This Row],[Current Month Low]])-1</f>
        <v>1.8701298701298663E-2</v>
      </c>
      <c r="AH680" s="1">
        <f>(Table2[[#This Row],[Current Month High]]/Table2[[#This Row],[Close Price]])-1</f>
        <v>0.15638279789223186</v>
      </c>
      <c r="AI680">
        <v>30.081300813008099</v>
      </c>
      <c r="AJ680">
        <v>14.4240913014289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-0.14000000000000001</v>
      </c>
      <c r="AM680" t="s">
        <v>3110</v>
      </c>
      <c r="AN680">
        <v>-12.44</v>
      </c>
      <c r="AO680" t="s">
        <v>3110</v>
      </c>
      <c r="AP680">
        <v>-5.7224343159762998E-2</v>
      </c>
      <c r="AQ680">
        <f>(Table2[[#This Row],[Sharpe Ratio]]-AVERAGE(Table2[Sharpe Ratio]))/_xlfn.STDEV.P(Table2[Sharpe Ratio])</f>
        <v>-1.3715623519571938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679</v>
      </c>
      <c r="AT680">
        <f>_xlfn.RANK.AVG(Table2[[#This Row],[6M Return vs Nifty Z-Score]],Table2[6M Return vs Nifty Z-Score])</f>
        <v>543</v>
      </c>
      <c r="AU680">
        <f>_xlfn.RANK.AVG(Table2[[#This Row],[Sharpe Ratio Z-Score]],Table2[Sharpe Ratio Z-Score])</f>
        <v>667</v>
      </c>
      <c r="AV680">
        <f>(Table2[[#This Row],[Rank 1Y]]+Table2[[#This Row],[Rank 6M]]+Table2[[#This Row],[Rank Sharpe]])/3</f>
        <v>629.66666666666663</v>
      </c>
    </row>
    <row r="681" spans="1:48" x14ac:dyDescent="0.3">
      <c r="A681" t="s">
        <v>1617</v>
      </c>
      <c r="B681" t="s">
        <v>1618</v>
      </c>
      <c r="C681" t="s">
        <v>3065</v>
      </c>
      <c r="D681" t="s">
        <v>416</v>
      </c>
      <c r="E681">
        <v>5320.6920129150003</v>
      </c>
      <c r="F681">
        <v>48.33</v>
      </c>
      <c r="G681">
        <v>-30.163878380418101</v>
      </c>
      <c r="H681">
        <f>(Table2[[#This Row],[1Y Return vs Nifty]]-AVERAGE(Table2[1Y Return vs Nifty]))/_xlfn.STDEV.P(Table2[1Y Return vs Nifty])</f>
        <v>-0.96672183646325838</v>
      </c>
      <c r="I681">
        <v>-5.6776589796110501</v>
      </c>
      <c r="J681">
        <f>(Table2[[#This Row],[1M Return vs Nifty]]-AVERAGE(Table2[1M Return vs Nifty]))/_xlfn.STDEV.P(Table2[1M Return vs Nifty])</f>
        <v>-0.53054703571350936</v>
      </c>
      <c r="K681">
        <v>-29.449734115580199</v>
      </c>
      <c r="L681">
        <f>(Table2[[#This Row],[6M Return vs Nifty]]-AVERAGE(Table2[6M Return vs Nifty]))/_xlfn.STDEV.P(Table2[6M Return vs Nifty])</f>
        <v>-1.212240262263611</v>
      </c>
      <c r="M681">
        <v>-2.6457865780340999</v>
      </c>
      <c r="N681">
        <f>(Table2[[#This Row],[1W Return vs Nifty]]-AVERAGE(Table2[1W Return vs Nifty]))/_xlfn.STDEV.P(Table2[1W Return vs Nifty])</f>
        <v>-0.45436709209356624</v>
      </c>
      <c r="O681">
        <v>49.44</v>
      </c>
      <c r="P681">
        <v>50.699549972656897</v>
      </c>
      <c r="Q681">
        <v>51.961517047706799</v>
      </c>
      <c r="R681">
        <v>37.171645557589699</v>
      </c>
      <c r="S681" s="1">
        <f>(Table2[[#This Row],[Close Price]]-Table2[[#This Row],[20D EMA]])/Table2[[#This Row],[20D EMA]]</f>
        <v>-2.2451456310679602E-2</v>
      </c>
      <c r="T681" s="1">
        <f>(Table2[[#This Row],[Close Price]]-Table2[[#This Row],[50D EMA]])/Table2[[#This Row],[50D EMA]]</f>
        <v>-4.6737100702764336E-2</v>
      </c>
      <c r="U681" s="1">
        <f>(Table2[[#This Row],[Close Price]]-Table2[[#This Row],[200D EMA]])/Table2[[#This Row],[200D EMA]]</f>
        <v>-6.9888587824959769E-2</v>
      </c>
      <c r="V681">
        <v>0.63298638485546699</v>
      </c>
      <c r="W681">
        <v>48</v>
      </c>
      <c r="X681">
        <v>48.69</v>
      </c>
      <c r="Y681">
        <v>48</v>
      </c>
      <c r="Z681">
        <v>48.85</v>
      </c>
      <c r="AA681">
        <v>47.75</v>
      </c>
      <c r="AB681">
        <v>51.1</v>
      </c>
      <c r="AC681" s="1">
        <f>(Table2[[#This Row],[Close Price]]/Table2[[#This Row],[Day Low]])-1</f>
        <v>6.8749999999999645E-3</v>
      </c>
      <c r="AD681" s="1">
        <f>(Table2[[#This Row],[Day High]]/Table2[[#This Row],[Close Price]])-1</f>
        <v>7.4487895716945918E-3</v>
      </c>
      <c r="AE681" s="1">
        <f>(Table2[[#This Row],[Close Price]]/Table2[[#This Row],[Current Week Low]])-1</f>
        <v>6.8749999999999645E-3</v>
      </c>
      <c r="AF681" s="1">
        <f>(Table2[[#This Row],[Current Week High]]/Table2[[#This Row],[Close Price]])-1</f>
        <v>1.075936271467004E-2</v>
      </c>
      <c r="AG681" s="1">
        <f>(Table2[[#This Row],[Close Price]]/Table2[[#This Row],[Current Month Low]])-1</f>
        <v>1.2146596858638725E-2</v>
      </c>
      <c r="AH681" s="1">
        <f>(Table2[[#This Row],[Current Month High]]/Table2[[#This Row],[Close Price]])-1</f>
        <v>5.7314297537761183E-2</v>
      </c>
      <c r="AI681">
        <v>41.9958419958419</v>
      </c>
      <c r="AJ681">
        <v>7.2463768115942102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</v>
      </c>
      <c r="AM681" t="s">
        <v>3110</v>
      </c>
      <c r="AN681">
        <v>-3.34</v>
      </c>
      <c r="AO681" t="s">
        <v>3110</v>
      </c>
      <c r="AQ681">
        <f>(Table2[[#This Row],[Sharpe Ratio]]-AVERAGE(Table2[Sharpe Ratio]))/_xlfn.STDEV.P(Table2[Sharpe Ratio])</f>
        <v>-0.71951127739723697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655</v>
      </c>
      <c r="AT681">
        <f>_xlfn.RANK.AVG(Table2[[#This Row],[6M Return vs Nifty Z-Score]],Table2[6M Return vs Nifty Z-Score])</f>
        <v>694</v>
      </c>
      <c r="AU681">
        <f>_xlfn.RANK.AVG(Table2[[#This Row],[Sharpe Ratio Z-Score]],Table2[Sharpe Ratio Z-Score])</f>
        <v>542.5</v>
      </c>
      <c r="AV681">
        <f>(Table2[[#This Row],[Rank 1Y]]+Table2[[#This Row],[Rank 6M]]+Table2[[#This Row],[Rank Sharpe]])/3</f>
        <v>630.5</v>
      </c>
    </row>
    <row r="682" spans="1:48" x14ac:dyDescent="0.3">
      <c r="A682" t="s">
        <v>1201</v>
      </c>
      <c r="B682" t="s">
        <v>1202</v>
      </c>
      <c r="C682" t="s">
        <v>3066</v>
      </c>
      <c r="D682" t="s">
        <v>21</v>
      </c>
      <c r="E682">
        <v>9567.0886208399897</v>
      </c>
      <c r="F682">
        <v>1523.7</v>
      </c>
      <c r="G682">
        <v>-23.823820002802801</v>
      </c>
      <c r="H682">
        <f>(Table2[[#This Row],[1Y Return vs Nifty]]-AVERAGE(Table2[1Y Return vs Nifty]))/_xlfn.STDEV.P(Table2[1Y Return vs Nifty])</f>
        <v>-0.87104237841000076</v>
      </c>
      <c r="I682">
        <v>-13.4221090546111</v>
      </c>
      <c r="J682">
        <f>(Table2[[#This Row],[1M Return vs Nifty]]-AVERAGE(Table2[1M Return vs Nifty]))/_xlfn.STDEV.P(Table2[1M Return vs Nifty])</f>
        <v>-1.2629213860073532</v>
      </c>
      <c r="K682">
        <v>-16.915081620137201</v>
      </c>
      <c r="L682">
        <f>(Table2[[#This Row],[6M Return vs Nifty]]-AVERAGE(Table2[6M Return vs Nifty]))/_xlfn.STDEV.P(Table2[6M Return vs Nifty])</f>
        <v>-0.79286433147653834</v>
      </c>
      <c r="M682">
        <v>-2.2854225479488099</v>
      </c>
      <c r="N682">
        <f>(Table2[[#This Row],[1W Return vs Nifty]]-AVERAGE(Table2[1W Return vs Nifty]))/_xlfn.STDEV.P(Table2[1W Return vs Nifty])</f>
        <v>-0.38607142669872641</v>
      </c>
      <c r="O682">
        <v>1621.16</v>
      </c>
      <c r="P682">
        <v>1637.81814555394</v>
      </c>
      <c r="Q682">
        <v>1582.16289102264</v>
      </c>
      <c r="R682">
        <v>35.825065105519201</v>
      </c>
      <c r="S682" s="1">
        <f>(Table2[[#This Row],[Close Price]]-Table2[[#This Row],[20D EMA]])/Table2[[#This Row],[20D EMA]]</f>
        <v>-6.0117446766512886E-2</v>
      </c>
      <c r="T682" s="1">
        <f>(Table2[[#This Row],[Close Price]]-Table2[[#This Row],[50D EMA]])/Table2[[#This Row],[50D EMA]]</f>
        <v>-6.9676933219800841E-2</v>
      </c>
      <c r="U682" s="1">
        <f>(Table2[[#This Row],[Close Price]]-Table2[[#This Row],[200D EMA]])/Table2[[#This Row],[200D EMA]]</f>
        <v>-3.6951246521053298E-2</v>
      </c>
      <c r="V682">
        <v>0.67412855795450499</v>
      </c>
      <c r="W682">
        <v>1502.25</v>
      </c>
      <c r="X682">
        <v>1539.45</v>
      </c>
      <c r="Y682">
        <v>1519</v>
      </c>
      <c r="Z682">
        <v>1584</v>
      </c>
      <c r="AA682">
        <v>1491</v>
      </c>
      <c r="AB682">
        <v>1650.65</v>
      </c>
      <c r="AC682" s="1">
        <f>(Table2[[#This Row],[Close Price]]/Table2[[#This Row],[Day Low]])-1</f>
        <v>1.427858212680988E-2</v>
      </c>
      <c r="AD682" s="1">
        <f>(Table2[[#This Row],[Day High]]/Table2[[#This Row],[Close Price]])-1</f>
        <v>1.0336680448907343E-2</v>
      </c>
      <c r="AE682" s="1">
        <f>(Table2[[#This Row],[Close Price]]/Table2[[#This Row],[Current Week Low]])-1</f>
        <v>3.0941408821594241E-3</v>
      </c>
      <c r="AF682" s="1">
        <f>(Table2[[#This Row],[Current Week High]]/Table2[[#This Row],[Close Price]])-1</f>
        <v>3.9574719432959204E-2</v>
      </c>
      <c r="AG682" s="1">
        <f>(Table2[[#This Row],[Close Price]]/Table2[[#This Row],[Current Month Low]])-1</f>
        <v>2.1931589537223406E-2</v>
      </c>
      <c r="AH682" s="1">
        <f>(Table2[[#This Row],[Current Month High]]/Table2[[#This Row],[Close Price]])-1</f>
        <v>8.3316925904049377E-2</v>
      </c>
      <c r="AI682">
        <v>25.908280667638898</v>
      </c>
      <c r="AJ682">
        <v>11.305508459290699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-0.08</v>
      </c>
      <c r="AM682" t="s">
        <v>3110</v>
      </c>
      <c r="AN682">
        <v>-7.22</v>
      </c>
      <c r="AO682" t="s">
        <v>3110</v>
      </c>
      <c r="AP682">
        <v>-6.9022358576295004E-2</v>
      </c>
      <c r="AQ682">
        <f>(Table2[[#This Row],[Sharpe Ratio]]-AVERAGE(Table2[Sharpe Ratio]))/_xlfn.STDEV.P(Table2[Sharpe Ratio])</f>
        <v>-1.5059965491055476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629</v>
      </c>
      <c r="AT682">
        <f>_xlfn.RANK.AVG(Table2[[#This Row],[6M Return vs Nifty Z-Score]],Table2[6M Return vs Nifty Z-Score])</f>
        <v>580</v>
      </c>
      <c r="AU682">
        <f>_xlfn.RANK.AVG(Table2[[#This Row],[Sharpe Ratio Z-Score]],Table2[Sharpe Ratio Z-Score])</f>
        <v>684</v>
      </c>
      <c r="AV682">
        <f>(Table2[[#This Row],[Rank 1Y]]+Table2[[#This Row],[Rank 6M]]+Table2[[#This Row],[Rank Sharpe]])/3</f>
        <v>631</v>
      </c>
    </row>
    <row r="683" spans="1:48" x14ac:dyDescent="0.3">
      <c r="A683" t="s">
        <v>1058</v>
      </c>
      <c r="B683" t="s">
        <v>1059</v>
      </c>
      <c r="C683" t="s">
        <v>3064</v>
      </c>
      <c r="D683" t="s">
        <v>295</v>
      </c>
      <c r="E683">
        <v>12128.951671299999</v>
      </c>
      <c r="F683">
        <v>902.05</v>
      </c>
      <c r="G683">
        <v>-41.712498462192798</v>
      </c>
      <c r="H683">
        <f>(Table2[[#This Row],[1Y Return vs Nifty]]-AVERAGE(Table2[1Y Return vs Nifty]))/_xlfn.STDEV.P(Table2[1Y Return vs Nifty])</f>
        <v>-1.1410050441050754</v>
      </c>
      <c r="I683">
        <v>-5.8574561140528498</v>
      </c>
      <c r="J683">
        <f>(Table2[[#This Row],[1M Return vs Nifty]]-AVERAGE(Table2[1M Return vs Nifty]))/_xlfn.STDEV.P(Table2[1M Return vs Nifty])</f>
        <v>-0.5475500260157623</v>
      </c>
      <c r="K683">
        <v>-20.442167527201299</v>
      </c>
      <c r="L683">
        <f>(Table2[[#This Row],[6M Return vs Nifty]]-AVERAGE(Table2[6M Return vs Nifty]))/_xlfn.STDEV.P(Table2[6M Return vs Nifty])</f>
        <v>-0.91087118773192555</v>
      </c>
      <c r="M683">
        <v>-1.3037516528737401</v>
      </c>
      <c r="N683">
        <f>(Table2[[#This Row],[1W Return vs Nifty]]-AVERAGE(Table2[1W Return vs Nifty]))/_xlfn.STDEV.P(Table2[1W Return vs Nifty])</f>
        <v>-0.20002659042016613</v>
      </c>
      <c r="O683">
        <v>943.38</v>
      </c>
      <c r="P683">
        <v>944.954162914471</v>
      </c>
      <c r="Q683">
        <v>948.33916148647097</v>
      </c>
      <c r="R683">
        <v>36.428637595628899</v>
      </c>
      <c r="S683" s="1">
        <f>(Table2[[#This Row],[Close Price]]-Table2[[#This Row],[20D EMA]])/Table2[[#This Row],[20D EMA]]</f>
        <v>-4.3810553541520955E-2</v>
      </c>
      <c r="T683" s="1">
        <f>(Table2[[#This Row],[Close Price]]-Table2[[#This Row],[50D EMA]])/Table2[[#This Row],[50D EMA]]</f>
        <v>-4.5403432884134884E-2</v>
      </c>
      <c r="U683" s="1">
        <f>(Table2[[#This Row],[Close Price]]-Table2[[#This Row],[200D EMA]])/Table2[[#This Row],[200D EMA]]</f>
        <v>-4.8810766618469316E-2</v>
      </c>
      <c r="V683">
        <v>1.31427559367158</v>
      </c>
      <c r="W683">
        <v>888</v>
      </c>
      <c r="X683">
        <v>910.45</v>
      </c>
      <c r="Y683">
        <v>897</v>
      </c>
      <c r="Z683">
        <v>934.4</v>
      </c>
      <c r="AA683">
        <v>869</v>
      </c>
      <c r="AB683">
        <v>1003.95</v>
      </c>
      <c r="AC683" s="1">
        <f>(Table2[[#This Row],[Close Price]]/Table2[[#This Row],[Day Low]])-1</f>
        <v>1.5822072072072091E-2</v>
      </c>
      <c r="AD683" s="1">
        <f>(Table2[[#This Row],[Day High]]/Table2[[#This Row],[Close Price]])-1</f>
        <v>9.3121223878942505E-3</v>
      </c>
      <c r="AE683" s="1">
        <f>(Table2[[#This Row],[Close Price]]/Table2[[#This Row],[Current Week Low]])-1</f>
        <v>5.6298773690077741E-3</v>
      </c>
      <c r="AF683" s="1">
        <f>(Table2[[#This Row],[Current Week High]]/Table2[[#This Row],[Close Price]])-1</f>
        <v>3.5862757053378491E-2</v>
      </c>
      <c r="AG683" s="1">
        <f>(Table2[[#This Row],[Close Price]]/Table2[[#This Row],[Current Month Low]])-1</f>
        <v>3.8032220943613249E-2</v>
      </c>
      <c r="AH683" s="1">
        <f>(Table2[[#This Row],[Current Month High]]/Table2[[#This Row],[Close Price]])-1</f>
        <v>0.11296491325314562</v>
      </c>
      <c r="AI683">
        <v>35.777620627753898</v>
      </c>
      <c r="AJ683">
        <v>17.530848411226899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-0.13</v>
      </c>
      <c r="AM683" t="s">
        <v>3110</v>
      </c>
      <c r="AN683">
        <v>-6.13</v>
      </c>
      <c r="AO683" t="s">
        <v>3110</v>
      </c>
      <c r="AP683">
        <v>-1.443292358112E-3</v>
      </c>
      <c r="AQ683">
        <f>(Table2[[#This Row],[Sharpe Ratio]]-AVERAGE(Table2[Sharpe Ratio]))/_xlfn.STDEV.P(Table2[Sharpe Ratio])</f>
        <v>-0.73595708142129834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699</v>
      </c>
      <c r="AT683">
        <f>_xlfn.RANK.AVG(Table2[[#This Row],[6M Return vs Nifty Z-Score]],Table2[6M Return vs Nifty Z-Score])</f>
        <v>628</v>
      </c>
      <c r="AU683">
        <f>_xlfn.RANK.AVG(Table2[[#This Row],[Sharpe Ratio Z-Score]],Table2[Sharpe Ratio Z-Score])</f>
        <v>567</v>
      </c>
      <c r="AV683">
        <f>(Table2[[#This Row],[Rank 1Y]]+Table2[[#This Row],[Rank 6M]]+Table2[[#This Row],[Rank Sharpe]])/3</f>
        <v>631.33333333333337</v>
      </c>
    </row>
    <row r="684" spans="1:48" x14ac:dyDescent="0.3">
      <c r="A684" t="s">
        <v>2369</v>
      </c>
      <c r="B684" t="s">
        <v>2370</v>
      </c>
      <c r="C684" t="s">
        <v>3070</v>
      </c>
      <c r="D684" t="s">
        <v>257</v>
      </c>
      <c r="E684">
        <v>2130.5975152000001</v>
      </c>
      <c r="F684">
        <v>476</v>
      </c>
      <c r="G684">
        <v>-41.306752609913701</v>
      </c>
      <c r="H684">
        <f>(Table2[[#This Row],[1Y Return vs Nifty]]-AVERAGE(Table2[1Y Return vs Nifty]))/_xlfn.STDEV.P(Table2[1Y Return vs Nifty])</f>
        <v>-1.1348818286800428</v>
      </c>
      <c r="I684">
        <v>-4.1301038707302302</v>
      </c>
      <c r="J684">
        <f>(Table2[[#This Row],[1M Return vs Nifty]]-AVERAGE(Table2[1M Return vs Nifty]))/_xlfn.STDEV.P(Table2[1M Return vs Nifty])</f>
        <v>-0.38419840457322768</v>
      </c>
      <c r="K684">
        <v>-23.852774662682201</v>
      </c>
      <c r="L684">
        <f>(Table2[[#This Row],[6M Return vs Nifty]]-AVERAGE(Table2[6M Return vs Nifty]))/_xlfn.STDEV.P(Table2[6M Return vs Nifty])</f>
        <v>-1.024980975977857</v>
      </c>
      <c r="M684">
        <v>-4.7185545931302197</v>
      </c>
      <c r="N684">
        <f>(Table2[[#This Row],[1W Return vs Nifty]]-AVERAGE(Table2[1W Return vs Nifty]))/_xlfn.STDEV.P(Table2[1W Return vs Nifty])</f>
        <v>-0.84719506320551874</v>
      </c>
      <c r="O684">
        <v>498.83</v>
      </c>
      <c r="P684">
        <v>510.15122186892</v>
      </c>
      <c r="Q684">
        <v>537.00305682306805</v>
      </c>
      <c r="R684">
        <v>27.978358097668899</v>
      </c>
      <c r="S684" s="1">
        <f>(Table2[[#This Row],[Close Price]]-Table2[[#This Row],[20D EMA]])/Table2[[#This Row],[20D EMA]]</f>
        <v>-4.5767095002305365E-2</v>
      </c>
      <c r="T684" s="1">
        <f>(Table2[[#This Row],[Close Price]]-Table2[[#This Row],[50D EMA]])/Table2[[#This Row],[50D EMA]]</f>
        <v>-6.6943330536009052E-2</v>
      </c>
      <c r="U684" s="1">
        <f>(Table2[[#This Row],[Close Price]]-Table2[[#This Row],[200D EMA]])/Table2[[#This Row],[200D EMA]]</f>
        <v>-0.11359908672394645</v>
      </c>
      <c r="V684">
        <v>1.38742582937214</v>
      </c>
      <c r="W684">
        <v>467.1</v>
      </c>
      <c r="X684">
        <v>480.65</v>
      </c>
      <c r="Y684">
        <v>475</v>
      </c>
      <c r="Z684">
        <v>490</v>
      </c>
      <c r="AA684">
        <v>475</v>
      </c>
      <c r="AB684">
        <v>521.95000000000005</v>
      </c>
      <c r="AC684" s="1">
        <f>(Table2[[#This Row],[Close Price]]/Table2[[#This Row],[Day Low]])-1</f>
        <v>1.9053735816741524E-2</v>
      </c>
      <c r="AD684" s="1">
        <f>(Table2[[#This Row],[Day High]]/Table2[[#This Row],[Close Price]])-1</f>
        <v>9.7689075630251754E-3</v>
      </c>
      <c r="AE684" s="1">
        <f>(Table2[[#This Row],[Close Price]]/Table2[[#This Row],[Current Week Low]])-1</f>
        <v>2.1052631578948322E-3</v>
      </c>
      <c r="AF684" s="1">
        <f>(Table2[[#This Row],[Current Week High]]/Table2[[#This Row],[Close Price]])-1</f>
        <v>2.9411764705882248E-2</v>
      </c>
      <c r="AG684" s="1">
        <f>(Table2[[#This Row],[Close Price]]/Table2[[#This Row],[Current Month Low]])-1</f>
        <v>2.1052631578948322E-3</v>
      </c>
      <c r="AH684" s="1">
        <f>(Table2[[#This Row],[Current Month High]]/Table2[[#This Row],[Close Price]])-1</f>
        <v>9.6533613445378252E-2</v>
      </c>
      <c r="AI684">
        <v>33.592212902557698</v>
      </c>
      <c r="AJ684">
        <v>6.3546255506607903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-0.13</v>
      </c>
      <c r="AM684" t="s">
        <v>3110</v>
      </c>
      <c r="AN684">
        <v>-3.34</v>
      </c>
      <c r="AO684" t="s">
        <v>3110</v>
      </c>
      <c r="AQ684">
        <f>(Table2[[#This Row],[Sharpe Ratio]]-AVERAGE(Table2[Sharpe Ratio]))/_xlfn.STDEV.P(Table2[Sharpe Ratio])</f>
        <v>-0.71951127739723697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697</v>
      </c>
      <c r="AT684">
        <f>_xlfn.RANK.AVG(Table2[[#This Row],[6M Return vs Nifty Z-Score]],Table2[6M Return vs Nifty Z-Score])</f>
        <v>656</v>
      </c>
      <c r="AU684">
        <f>_xlfn.RANK.AVG(Table2[[#This Row],[Sharpe Ratio Z-Score]],Table2[Sharpe Ratio Z-Score])</f>
        <v>542.5</v>
      </c>
      <c r="AV684">
        <f>(Table2[[#This Row],[Rank 1Y]]+Table2[[#This Row],[Rank 6M]]+Table2[[#This Row],[Rank Sharpe]])/3</f>
        <v>631.83333333333337</v>
      </c>
    </row>
    <row r="685" spans="1:48" x14ac:dyDescent="0.3">
      <c r="A685" t="s">
        <v>1619</v>
      </c>
      <c r="B685" t="s">
        <v>1620</v>
      </c>
      <c r="C685" t="s">
        <v>3074</v>
      </c>
      <c r="D685" t="s">
        <v>482</v>
      </c>
      <c r="E685">
        <v>5308.2201613480001</v>
      </c>
      <c r="F685">
        <v>106.58</v>
      </c>
      <c r="G685">
        <v>-33.794240408406303</v>
      </c>
      <c r="H685">
        <f>(Table2[[#This Row],[1Y Return vs Nifty]]-AVERAGE(Table2[1Y Return vs Nifty]))/_xlfn.STDEV.P(Table2[1Y Return vs Nifty])</f>
        <v>-1.0215085672292432</v>
      </c>
      <c r="I685">
        <v>-7.3305521249383601</v>
      </c>
      <c r="J685">
        <f>(Table2[[#This Row],[1M Return vs Nifty]]-AVERAGE(Table2[1M Return vs Nifty]))/_xlfn.STDEV.P(Table2[1M Return vs Nifty])</f>
        <v>-0.68685723613974536</v>
      </c>
      <c r="K685">
        <v>-11.514354755907799</v>
      </c>
      <c r="L685">
        <f>(Table2[[#This Row],[6M Return vs Nifty]]-AVERAGE(Table2[6M Return vs Nifty]))/_xlfn.STDEV.P(Table2[6M Return vs Nifty])</f>
        <v>-0.61217046250519069</v>
      </c>
      <c r="M685">
        <v>-2.4885468362630698</v>
      </c>
      <c r="N685">
        <f>(Table2[[#This Row],[1W Return vs Nifty]]-AVERAGE(Table2[1W Return vs Nifty]))/_xlfn.STDEV.P(Table2[1W Return vs Nifty])</f>
        <v>-0.42456724556553271</v>
      </c>
      <c r="O685">
        <v>108.39</v>
      </c>
      <c r="P685">
        <v>107.899034462942</v>
      </c>
      <c r="Q685">
        <v>108.767026797052</v>
      </c>
      <c r="R685">
        <v>41.469881628792699</v>
      </c>
      <c r="S685" s="1">
        <f>(Table2[[#This Row],[Close Price]]-Table2[[#This Row],[20D EMA]])/Table2[[#This Row],[20D EMA]]</f>
        <v>-1.6698957468401165E-2</v>
      </c>
      <c r="T685" s="1">
        <f>(Table2[[#This Row],[Close Price]]-Table2[[#This Row],[50D EMA]])/Table2[[#This Row],[50D EMA]]</f>
        <v>-1.2224710531538844E-2</v>
      </c>
      <c r="U685" s="1">
        <f>(Table2[[#This Row],[Close Price]]-Table2[[#This Row],[200D EMA]])/Table2[[#This Row],[200D EMA]]</f>
        <v>-2.0107443050114485E-2</v>
      </c>
      <c r="V685">
        <v>1.03134552325686</v>
      </c>
      <c r="W685">
        <v>104.43</v>
      </c>
      <c r="X685">
        <v>107.3</v>
      </c>
      <c r="Y685">
        <v>105.5</v>
      </c>
      <c r="Z685">
        <v>108.75</v>
      </c>
      <c r="AA685">
        <v>104.83</v>
      </c>
      <c r="AB685">
        <v>114.74</v>
      </c>
      <c r="AC685" s="1">
        <f>(Table2[[#This Row],[Close Price]]/Table2[[#This Row],[Day Low]])-1</f>
        <v>2.0587953653164792E-2</v>
      </c>
      <c r="AD685" s="1">
        <f>(Table2[[#This Row],[Day High]]/Table2[[#This Row],[Close Price]])-1</f>
        <v>6.7554888346781361E-3</v>
      </c>
      <c r="AE685" s="1">
        <f>(Table2[[#This Row],[Close Price]]/Table2[[#This Row],[Current Week Low]])-1</f>
        <v>1.0236966824644478E-2</v>
      </c>
      <c r="AF685" s="1">
        <f>(Table2[[#This Row],[Current Week High]]/Table2[[#This Row],[Close Price]])-1</f>
        <v>2.036029273784945E-2</v>
      </c>
      <c r="AG685" s="1">
        <f>(Table2[[#This Row],[Close Price]]/Table2[[#This Row],[Current Month Low]])-1</f>
        <v>1.6693694553086003E-2</v>
      </c>
      <c r="AH685" s="1">
        <f>(Table2[[#This Row],[Current Month High]]/Table2[[#This Row],[Close Price]])-1</f>
        <v>7.6562206793019394E-2</v>
      </c>
      <c r="AI685">
        <v>29.0897159463766</v>
      </c>
      <c r="AJ685">
        <v>16.579234972677501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-0.01</v>
      </c>
      <c r="AM685" t="s">
        <v>3110</v>
      </c>
      <c r="AN685">
        <v>-1.81</v>
      </c>
      <c r="AO685" t="s">
        <v>3110</v>
      </c>
      <c r="AP685">
        <v>-9.4501961116562005E-2</v>
      </c>
      <c r="AQ685">
        <f>(Table2[[#This Row],[Sharpe Ratio]]-AVERAGE(Table2[Sharpe Ratio]))/_xlfn.STDEV.P(Table2[Sharpe Ratio])</f>
        <v>-1.7963275743015479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666</v>
      </c>
      <c r="AT685">
        <f>_xlfn.RANK.AVG(Table2[[#This Row],[6M Return vs Nifty Z-Score]],Table2[6M Return vs Nifty Z-Score])</f>
        <v>515</v>
      </c>
      <c r="AU685">
        <f>_xlfn.RANK.AVG(Table2[[#This Row],[Sharpe Ratio Z-Score]],Table2[Sharpe Ratio Z-Score])</f>
        <v>715</v>
      </c>
      <c r="AV685">
        <f>(Table2[[#This Row],[Rank 1Y]]+Table2[[#This Row],[Rank 6M]]+Table2[[#This Row],[Rank Sharpe]])/3</f>
        <v>632</v>
      </c>
    </row>
    <row r="686" spans="1:48" x14ac:dyDescent="0.3">
      <c r="A686" t="s">
        <v>1076</v>
      </c>
      <c r="B686" t="s">
        <v>1077</v>
      </c>
      <c r="C686" t="s">
        <v>3073</v>
      </c>
      <c r="D686" t="s">
        <v>77</v>
      </c>
      <c r="E686">
        <v>11955.802221675</v>
      </c>
      <c r="F686">
        <v>334.75</v>
      </c>
      <c r="G686">
        <v>-26.3791388340127</v>
      </c>
      <c r="H686">
        <f>(Table2[[#This Row],[1Y Return vs Nifty]]-AVERAGE(Table2[1Y Return vs Nifty]))/_xlfn.STDEV.P(Table2[1Y Return vs Nifty])</f>
        <v>-0.90960535470477233</v>
      </c>
      <c r="I686">
        <v>-6.2001235945961204</v>
      </c>
      <c r="J686">
        <f>(Table2[[#This Row],[1M Return vs Nifty]]-AVERAGE(Table2[1M Return vs Nifty]))/_xlfn.STDEV.P(Table2[1M Return vs Nifty])</f>
        <v>-0.57995528022998155</v>
      </c>
      <c r="K686">
        <v>-13.316290684535099</v>
      </c>
      <c r="L686">
        <f>(Table2[[#This Row],[6M Return vs Nifty]]-AVERAGE(Table2[6M Return vs Nifty]))/_xlfn.STDEV.P(Table2[6M Return vs Nifty])</f>
        <v>-0.67245841684309315</v>
      </c>
      <c r="M686">
        <v>-0.92731191079233199</v>
      </c>
      <c r="N686">
        <f>(Table2[[#This Row],[1W Return vs Nifty]]-AVERAGE(Table2[1W Return vs Nifty]))/_xlfn.STDEV.P(Table2[1W Return vs Nifty])</f>
        <v>-0.12868427953406883</v>
      </c>
      <c r="O686">
        <v>340.86</v>
      </c>
      <c r="P686">
        <v>342.65183009203901</v>
      </c>
      <c r="Q686">
        <v>342.46196052952899</v>
      </c>
      <c r="R686">
        <v>42.150780767306003</v>
      </c>
      <c r="S686" s="1">
        <f>(Table2[[#This Row],[Close Price]]-Table2[[#This Row],[20D EMA]])/Table2[[#This Row],[20D EMA]]</f>
        <v>-1.7925247902364647E-2</v>
      </c>
      <c r="T686" s="1">
        <f>(Table2[[#This Row],[Close Price]]-Table2[[#This Row],[50D EMA]])/Table2[[#This Row],[50D EMA]]</f>
        <v>-2.3060813916903674E-2</v>
      </c>
      <c r="U686" s="1">
        <f>(Table2[[#This Row],[Close Price]]-Table2[[#This Row],[200D EMA]])/Table2[[#This Row],[200D EMA]]</f>
        <v>-2.2519174151793206E-2</v>
      </c>
      <c r="V686">
        <v>1.1609599258390499</v>
      </c>
      <c r="W686">
        <v>327.05</v>
      </c>
      <c r="X686">
        <v>335</v>
      </c>
      <c r="Y686">
        <v>328.5</v>
      </c>
      <c r="Z686">
        <v>338.25</v>
      </c>
      <c r="AA686">
        <v>323.95</v>
      </c>
      <c r="AB686">
        <v>351</v>
      </c>
      <c r="AC686" s="1">
        <f>(Table2[[#This Row],[Close Price]]/Table2[[#This Row],[Day Low]])-1</f>
        <v>2.3543800642103596E-2</v>
      </c>
      <c r="AD686" s="1">
        <f>(Table2[[#This Row],[Day High]]/Table2[[#This Row],[Close Price]])-1</f>
        <v>7.468259895444529E-4</v>
      </c>
      <c r="AE686" s="1">
        <f>(Table2[[#This Row],[Close Price]]/Table2[[#This Row],[Current Week Low]])-1</f>
        <v>1.9025875190258779E-2</v>
      </c>
      <c r="AF686" s="1">
        <f>(Table2[[#This Row],[Current Week High]]/Table2[[#This Row],[Close Price]])-1</f>
        <v>1.0455563853622118E-2</v>
      </c>
      <c r="AG686" s="1">
        <f>(Table2[[#This Row],[Close Price]]/Table2[[#This Row],[Current Month Low]])-1</f>
        <v>3.3338478160209961E-2</v>
      </c>
      <c r="AH686" s="1">
        <f>(Table2[[#This Row],[Current Month High]]/Table2[[#This Row],[Close Price]])-1</f>
        <v>4.8543689320388328E-2</v>
      </c>
      <c r="AI686">
        <v>18.664281454979101</v>
      </c>
      <c r="AJ686">
        <v>15.139031925849601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0.03</v>
      </c>
      <c r="AM686" t="s">
        <v>3111</v>
      </c>
      <c r="AN686">
        <v>-4.58</v>
      </c>
      <c r="AO686" t="s">
        <v>3110</v>
      </c>
      <c r="AP686">
        <v>-0.112896764163505</v>
      </c>
      <c r="AQ686">
        <f>(Table2[[#This Row],[Sharpe Ratio]]-AVERAGE(Table2[Sharpe Ratio]))/_xlfn.STDEV.P(Table2[Sharpe Ratio])</f>
        <v>-2.0059298245115893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636</v>
      </c>
      <c r="AT686">
        <f>_xlfn.RANK.AVG(Table2[[#This Row],[6M Return vs Nifty Z-Score]],Table2[6M Return vs Nifty Z-Score])</f>
        <v>537</v>
      </c>
      <c r="AU686">
        <f>_xlfn.RANK.AVG(Table2[[#This Row],[Sharpe Ratio Z-Score]],Table2[Sharpe Ratio Z-Score])</f>
        <v>724</v>
      </c>
      <c r="AV686">
        <f>(Table2[[#This Row],[Rank 1Y]]+Table2[[#This Row],[Rank 6M]]+Table2[[#This Row],[Rank Sharpe]])/3</f>
        <v>632.33333333333337</v>
      </c>
    </row>
    <row r="687" spans="1:48" x14ac:dyDescent="0.3">
      <c r="A687" t="s">
        <v>1293</v>
      </c>
      <c r="B687" t="s">
        <v>1294</v>
      </c>
      <c r="C687" t="s">
        <v>3065</v>
      </c>
      <c r="D687" t="s">
        <v>24</v>
      </c>
      <c r="E687">
        <v>8551.0424214449995</v>
      </c>
      <c r="F687">
        <v>75.150000000000006</v>
      </c>
      <c r="G687">
        <v>-34.984830415322797</v>
      </c>
      <c r="H687">
        <f>(Table2[[#This Row],[1Y Return vs Nifty]]-AVERAGE(Table2[1Y Return vs Nifty]))/_xlfn.STDEV.P(Table2[1Y Return vs Nifty])</f>
        <v>-1.0394760684477795</v>
      </c>
      <c r="I687">
        <v>-15.5265478107811</v>
      </c>
      <c r="J687">
        <f>(Table2[[#This Row],[1M Return vs Nifty]]-AVERAGE(Table2[1M Return vs Nifty]))/_xlfn.STDEV.P(Table2[1M Return vs Nifty])</f>
        <v>-1.4619331882473177</v>
      </c>
      <c r="K687">
        <v>-38.338298754759698</v>
      </c>
      <c r="L687">
        <f>(Table2[[#This Row],[6M Return vs Nifty]]-AVERAGE(Table2[6M Return vs Nifty]))/_xlfn.STDEV.P(Table2[6M Return vs Nifty])</f>
        <v>-1.5096278500146203</v>
      </c>
      <c r="M687">
        <v>-5.9814611599348302</v>
      </c>
      <c r="N687">
        <f>(Table2[[#This Row],[1W Return vs Nifty]]-AVERAGE(Table2[1W Return vs Nifty]))/_xlfn.STDEV.P(Table2[1W Return vs Nifty])</f>
        <v>-1.0865392738111666</v>
      </c>
      <c r="O687">
        <v>82.88</v>
      </c>
      <c r="P687">
        <v>89.256781385299405</v>
      </c>
      <c r="Q687">
        <v>93.311340369785299</v>
      </c>
      <c r="R687">
        <v>9.3495976617601002</v>
      </c>
      <c r="S687" s="1">
        <f>(Table2[[#This Row],[Close Price]]-Table2[[#This Row],[20D EMA]])/Table2[[#This Row],[20D EMA]]</f>
        <v>-9.3267374517374393E-2</v>
      </c>
      <c r="T687" s="1">
        <f>(Table2[[#This Row],[Close Price]]-Table2[[#This Row],[50D EMA]])/Table2[[#This Row],[50D EMA]]</f>
        <v>-0.15804716646014738</v>
      </c>
      <c r="U687" s="1">
        <f>(Table2[[#This Row],[Close Price]]-Table2[[#This Row],[200D EMA]])/Table2[[#This Row],[200D EMA]]</f>
        <v>-0.19463165246382025</v>
      </c>
      <c r="V687">
        <v>1.7523958442822001</v>
      </c>
      <c r="W687">
        <v>74.599999999999994</v>
      </c>
      <c r="X687">
        <v>77.45</v>
      </c>
      <c r="Y687">
        <v>75</v>
      </c>
      <c r="Z687">
        <v>79.45</v>
      </c>
      <c r="AA687">
        <v>75</v>
      </c>
      <c r="AB687">
        <v>82.36</v>
      </c>
      <c r="AC687" s="1">
        <f>(Table2[[#This Row],[Close Price]]/Table2[[#This Row],[Day Low]])-1</f>
        <v>7.37265415549615E-3</v>
      </c>
      <c r="AD687" s="1">
        <f>(Table2[[#This Row],[Day High]]/Table2[[#This Row],[Close Price]])-1</f>
        <v>3.0605455755156274E-2</v>
      </c>
      <c r="AE687" s="1">
        <f>(Table2[[#This Row],[Close Price]]/Table2[[#This Row],[Current Week Low]])-1</f>
        <v>2.0000000000000018E-3</v>
      </c>
      <c r="AF687" s="1">
        <f>(Table2[[#This Row],[Current Week High]]/Table2[[#This Row],[Close Price]])-1</f>
        <v>5.7218895542248793E-2</v>
      </c>
      <c r="AG687" s="1">
        <f>(Table2[[#This Row],[Close Price]]/Table2[[#This Row],[Current Month Low]])-1</f>
        <v>2.0000000000000018E-3</v>
      </c>
      <c r="AH687" s="1">
        <f>(Table2[[#This Row],[Current Month High]]/Table2[[#This Row],[Close Price]])-1</f>
        <v>9.5941450432468267E-2</v>
      </c>
      <c r="AI687">
        <v>50.400206558223601</v>
      </c>
      <c r="AJ687">
        <v>0.59740259740259605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-0.23</v>
      </c>
      <c r="AM687" t="s">
        <v>3110</v>
      </c>
      <c r="AN687">
        <v>-13.58</v>
      </c>
      <c r="AO687" t="s">
        <v>3110</v>
      </c>
      <c r="AP687">
        <v>5.6151035811789997E-3</v>
      </c>
      <c r="AQ687">
        <f>(Table2[[#This Row],[Sharpe Ratio]]-AVERAGE(Table2[Sharpe Ratio]))/_xlfn.STDEV.P(Table2[Sharpe Ratio])</f>
        <v>-0.65552916555977547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673</v>
      </c>
      <c r="AT687">
        <f>_xlfn.RANK.AVG(Table2[[#This Row],[6M Return vs Nifty Z-Score]],Table2[6M Return vs Nifty Z-Score])</f>
        <v>715</v>
      </c>
      <c r="AU687">
        <f>_xlfn.RANK.AVG(Table2[[#This Row],[Sharpe Ratio Z-Score]],Table2[Sharpe Ratio Z-Score])</f>
        <v>509</v>
      </c>
      <c r="AV687">
        <f>(Table2[[#This Row],[Rank 1Y]]+Table2[[#This Row],[Rank 6M]]+Table2[[#This Row],[Rank Sharpe]])/3</f>
        <v>632.33333333333337</v>
      </c>
    </row>
    <row r="688" spans="1:48" x14ac:dyDescent="0.3">
      <c r="A688" t="s">
        <v>55</v>
      </c>
      <c r="B688" t="s">
        <v>56</v>
      </c>
      <c r="C688" t="s">
        <v>3065</v>
      </c>
      <c r="D688" t="s">
        <v>57</v>
      </c>
      <c r="E688">
        <v>399856.58329022501</v>
      </c>
      <c r="F688">
        <v>6465.05</v>
      </c>
      <c r="G688">
        <v>-31.157845674206602</v>
      </c>
      <c r="H688">
        <f>(Table2[[#This Row],[1Y Return vs Nifty]]-AVERAGE(Table2[1Y Return vs Nifty]))/_xlfn.STDEV.P(Table2[1Y Return vs Nifty])</f>
        <v>-0.98172205354771336</v>
      </c>
      <c r="I688">
        <v>-5.1584474236715403</v>
      </c>
      <c r="J688">
        <f>(Table2[[#This Row],[1M Return vs Nifty]]-AVERAGE(Table2[1M Return vs Nifty]))/_xlfn.STDEV.P(Table2[1M Return vs Nifty])</f>
        <v>-0.48144642530686899</v>
      </c>
      <c r="K688">
        <v>-14.732738626216101</v>
      </c>
      <c r="L688">
        <f>(Table2[[#This Row],[6M Return vs Nifty]]-AVERAGE(Table2[6M Return vs Nifty]))/_xlfn.STDEV.P(Table2[6M Return vs Nifty])</f>
        <v>-0.71984897467226805</v>
      </c>
      <c r="M688">
        <v>-1.4815062122003599</v>
      </c>
      <c r="N688">
        <f>(Table2[[#This Row],[1W Return vs Nifty]]-AVERAGE(Table2[1W Return vs Nifty]))/_xlfn.STDEV.P(Table2[1W Return vs Nifty])</f>
        <v>-0.23371437525070213</v>
      </c>
      <c r="O688">
        <v>6723.33</v>
      </c>
      <c r="P688">
        <v>6868.6782532521402</v>
      </c>
      <c r="Q688">
        <v>6971.32261367511</v>
      </c>
      <c r="R688">
        <v>27.165884591782401</v>
      </c>
      <c r="S688" s="1">
        <f>(Table2[[#This Row],[Close Price]]-Table2[[#This Row],[20D EMA]])/Table2[[#This Row],[20D EMA]]</f>
        <v>-3.8415487563454379E-2</v>
      </c>
      <c r="T688" s="1">
        <f>(Table2[[#This Row],[Close Price]]-Table2[[#This Row],[50D EMA]])/Table2[[#This Row],[50D EMA]]</f>
        <v>-5.8763598813357215E-2</v>
      </c>
      <c r="U688" s="1">
        <f>(Table2[[#This Row],[Close Price]]-Table2[[#This Row],[200D EMA]])/Table2[[#This Row],[200D EMA]]</f>
        <v>-7.2622175407862144E-2</v>
      </c>
      <c r="V688">
        <v>0.75791186207396299</v>
      </c>
      <c r="W688">
        <v>6430.95</v>
      </c>
      <c r="X688">
        <v>6489.95</v>
      </c>
      <c r="Y688">
        <v>6452.2</v>
      </c>
      <c r="Z688">
        <v>6645</v>
      </c>
      <c r="AA688">
        <v>6452.2</v>
      </c>
      <c r="AB688">
        <v>6844</v>
      </c>
      <c r="AC688" s="1">
        <f>(Table2[[#This Row],[Close Price]]/Table2[[#This Row],[Day Low]])-1</f>
        <v>5.3024825259098129E-3</v>
      </c>
      <c r="AD688" s="1">
        <f>(Table2[[#This Row],[Day High]]/Table2[[#This Row],[Close Price]])-1</f>
        <v>3.8514783335008573E-3</v>
      </c>
      <c r="AE688" s="1">
        <f>(Table2[[#This Row],[Close Price]]/Table2[[#This Row],[Current Week Low]])-1</f>
        <v>1.9915687672422688E-3</v>
      </c>
      <c r="AF688" s="1">
        <f>(Table2[[#This Row],[Current Week High]]/Table2[[#This Row],[Close Price]])-1</f>
        <v>2.7834278157168102E-2</v>
      </c>
      <c r="AG688" s="1">
        <f>(Table2[[#This Row],[Close Price]]/Table2[[#This Row],[Current Month Low]])-1</f>
        <v>1.9915687672422688E-3</v>
      </c>
      <c r="AH688" s="1">
        <f>(Table2[[#This Row],[Current Month High]]/Table2[[#This Row],[Close Price]])-1</f>
        <v>5.8615169256231558E-2</v>
      </c>
      <c r="AI688">
        <v>23.968130263386801</v>
      </c>
      <c r="AJ688">
        <v>6.7932059859723903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-0.09</v>
      </c>
      <c r="AM688" t="s">
        <v>3110</v>
      </c>
      <c r="AN688">
        <v>-4.78</v>
      </c>
      <c r="AO688" t="s">
        <v>3110</v>
      </c>
      <c r="AP688">
        <v>-6.9623285580919E-2</v>
      </c>
      <c r="AQ688">
        <f>(Table2[[#This Row],[Sharpe Ratio]]-AVERAGE(Table2[Sharpe Ratio]))/_xlfn.STDEV.P(Table2[Sharpe Ratio])</f>
        <v>-1.512843898982561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660</v>
      </c>
      <c r="AT688">
        <f>_xlfn.RANK.AVG(Table2[[#This Row],[6M Return vs Nifty Z-Score]],Table2[6M Return vs Nifty Z-Score])</f>
        <v>554</v>
      </c>
      <c r="AU688">
        <f>_xlfn.RANK.AVG(Table2[[#This Row],[Sharpe Ratio Z-Score]],Table2[Sharpe Ratio Z-Score])</f>
        <v>685</v>
      </c>
      <c r="AV688">
        <f>(Table2[[#This Row],[Rank 1Y]]+Table2[[#This Row],[Rank 6M]]+Table2[[#This Row],[Rank Sharpe]])/3</f>
        <v>633</v>
      </c>
    </row>
    <row r="689" spans="1:48" x14ac:dyDescent="0.3">
      <c r="A689" t="s">
        <v>2131</v>
      </c>
      <c r="B689" t="s">
        <v>2132</v>
      </c>
      <c r="C689" t="s">
        <v>3081</v>
      </c>
      <c r="D689" t="s">
        <v>1864</v>
      </c>
      <c r="E689">
        <v>2684.5514725319999</v>
      </c>
      <c r="F689">
        <v>14.58</v>
      </c>
      <c r="G689">
        <v>-46.057932672098602</v>
      </c>
      <c r="H689">
        <f>(Table2[[#This Row],[1Y Return vs Nifty]]-AVERAGE(Table2[1Y Return vs Nifty]))/_xlfn.STDEV.P(Table2[1Y Return vs Nifty])</f>
        <v>-1.2065831138083165</v>
      </c>
      <c r="I689">
        <v>-0.61926224544207897</v>
      </c>
      <c r="J689">
        <f>(Table2[[#This Row],[1M Return vs Nifty]]-AVERAGE(Table2[1M Return vs Nifty]))/_xlfn.STDEV.P(Table2[1M Return vs Nifty])</f>
        <v>-5.2186405089200409E-2</v>
      </c>
      <c r="K689">
        <v>-37.864668578707402</v>
      </c>
      <c r="L689">
        <f>(Table2[[#This Row],[6M Return vs Nifty]]-AVERAGE(Table2[6M Return vs Nifty]))/_xlfn.STDEV.P(Table2[6M Return vs Nifty])</f>
        <v>-1.4937814517197343</v>
      </c>
      <c r="M689">
        <v>-3.04622273384701</v>
      </c>
      <c r="N689">
        <f>(Table2[[#This Row],[1W Return vs Nifty]]-AVERAGE(Table2[1W Return vs Nifty]))/_xlfn.STDEV.P(Table2[1W Return vs Nifty])</f>
        <v>-0.53025716831155567</v>
      </c>
      <c r="O689">
        <v>15.29</v>
      </c>
      <c r="P689">
        <v>15.704970149486099</v>
      </c>
      <c r="Q689">
        <v>17.187614642459302</v>
      </c>
      <c r="R689">
        <v>27.7343167092816</v>
      </c>
      <c r="S689" s="1">
        <f>(Table2[[#This Row],[Close Price]]-Table2[[#This Row],[20D EMA]])/Table2[[#This Row],[20D EMA]]</f>
        <v>-4.6435578809679474E-2</v>
      </c>
      <c r="T689" s="1">
        <f>(Table2[[#This Row],[Close Price]]-Table2[[#This Row],[50D EMA]])/Table2[[#This Row],[50D EMA]]</f>
        <v>-7.1631473271084878E-2</v>
      </c>
      <c r="U689" s="1">
        <f>(Table2[[#This Row],[Close Price]]-Table2[[#This Row],[200D EMA]])/Table2[[#This Row],[200D EMA]]</f>
        <v>-0.15171474906224622</v>
      </c>
      <c r="V689">
        <v>0.84019137088241602</v>
      </c>
      <c r="W689">
        <v>14.37</v>
      </c>
      <c r="X689">
        <v>14.76</v>
      </c>
      <c r="Y689">
        <v>14.49</v>
      </c>
      <c r="Z689">
        <v>15.14</v>
      </c>
      <c r="AA689">
        <v>14.49</v>
      </c>
      <c r="AB689">
        <v>16.579999999999998</v>
      </c>
      <c r="AC689" s="1">
        <f>(Table2[[#This Row],[Close Price]]/Table2[[#This Row],[Day Low]])-1</f>
        <v>1.4613778705636848E-2</v>
      </c>
      <c r="AD689" s="1">
        <f>(Table2[[#This Row],[Day High]]/Table2[[#This Row],[Close Price]])-1</f>
        <v>1.2345679012345734E-2</v>
      </c>
      <c r="AE689" s="1">
        <f>(Table2[[#This Row],[Close Price]]/Table2[[#This Row],[Current Week Low]])-1</f>
        <v>6.2111801242235032E-3</v>
      </c>
      <c r="AF689" s="1">
        <f>(Table2[[#This Row],[Current Week High]]/Table2[[#This Row],[Close Price]])-1</f>
        <v>3.8408779149520011E-2</v>
      </c>
      <c r="AG689" s="1">
        <f>(Table2[[#This Row],[Close Price]]/Table2[[#This Row],[Current Month Low]])-1</f>
        <v>6.2111801242235032E-3</v>
      </c>
      <c r="AH689" s="1">
        <f>(Table2[[#This Row],[Current Month High]]/Table2[[#This Row],[Close Price]])-1</f>
        <v>0.13717421124828522</v>
      </c>
      <c r="AI689">
        <v>73.898531375166797</v>
      </c>
      <c r="AJ689">
        <v>16.5758754863813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-0.21</v>
      </c>
      <c r="AM689" t="s">
        <v>3110</v>
      </c>
      <c r="AN689">
        <v>-7.78</v>
      </c>
      <c r="AO689" t="s">
        <v>3110</v>
      </c>
      <c r="AP689">
        <v>1.6505132981475001E-2</v>
      </c>
      <c r="AQ689">
        <f>(Table2[[#This Row],[Sharpe Ratio]]-AVERAGE(Table2[Sharpe Ratio]))/_xlfn.STDEV.P(Table2[Sharpe Ratio])</f>
        <v>-0.53144114671388221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714</v>
      </c>
      <c r="AT689">
        <f>_xlfn.RANK.AVG(Table2[[#This Row],[6M Return vs Nifty Z-Score]],Table2[6M Return vs Nifty Z-Score])</f>
        <v>713</v>
      </c>
      <c r="AU689">
        <f>_xlfn.RANK.AVG(Table2[[#This Row],[Sharpe Ratio Z-Score]],Table2[Sharpe Ratio Z-Score])</f>
        <v>478</v>
      </c>
      <c r="AV689">
        <f>(Table2[[#This Row],[Rank 1Y]]+Table2[[#This Row],[Rank 6M]]+Table2[[#This Row],[Rank Sharpe]])/3</f>
        <v>635</v>
      </c>
    </row>
    <row r="690" spans="1:48" x14ac:dyDescent="0.3">
      <c r="A690" t="s">
        <v>907</v>
      </c>
      <c r="B690" t="s">
        <v>908</v>
      </c>
      <c r="C690" t="s">
        <v>3074</v>
      </c>
      <c r="D690" t="s">
        <v>130</v>
      </c>
      <c r="E690">
        <v>16175.023991279901</v>
      </c>
      <c r="F690">
        <v>2699.4</v>
      </c>
      <c r="G690">
        <v>-38.630089832796202</v>
      </c>
      <c r="H690">
        <f>(Table2[[#This Row],[1Y Return vs Nifty]]-AVERAGE(Table2[1Y Return vs Nifty]))/_xlfn.STDEV.P(Table2[1Y Return vs Nifty])</f>
        <v>-1.0944876195651645</v>
      </c>
      <c r="I690">
        <v>-1.76325043825392</v>
      </c>
      <c r="J690">
        <f>(Table2[[#This Row],[1M Return vs Nifty]]-AVERAGE(Table2[1M Return vs Nifty]))/_xlfn.STDEV.P(Table2[1M Return vs Nifty])</f>
        <v>-0.16037066624920215</v>
      </c>
      <c r="K690">
        <v>-12.6431598076274</v>
      </c>
      <c r="L690">
        <f>(Table2[[#This Row],[6M Return vs Nifty]]-AVERAGE(Table2[6M Return vs Nifty]))/_xlfn.STDEV.P(Table2[6M Return vs Nifty])</f>
        <v>-0.64993725894523258</v>
      </c>
      <c r="M690">
        <v>0.910861873696307</v>
      </c>
      <c r="N690">
        <f>(Table2[[#This Row],[1W Return vs Nifty]]-AVERAGE(Table2[1W Return vs Nifty]))/_xlfn.STDEV.P(Table2[1W Return vs Nifty])</f>
        <v>0.21968373514622627</v>
      </c>
      <c r="O690">
        <v>2804.57</v>
      </c>
      <c r="P690">
        <v>2761.8514056878998</v>
      </c>
      <c r="Q690">
        <v>2696.43325893981</v>
      </c>
      <c r="R690">
        <v>36.651549914384098</v>
      </c>
      <c r="S690" s="1">
        <f>(Table2[[#This Row],[Close Price]]-Table2[[#This Row],[20D EMA]])/Table2[[#This Row],[20D EMA]]</f>
        <v>-3.7499509728764147E-2</v>
      </c>
      <c r="T690" s="1">
        <f>(Table2[[#This Row],[Close Price]]-Table2[[#This Row],[50D EMA]])/Table2[[#This Row],[50D EMA]]</f>
        <v>-2.2612152688332214E-2</v>
      </c>
      <c r="U690" s="1">
        <f>(Table2[[#This Row],[Close Price]]-Table2[[#This Row],[200D EMA]])/Table2[[#This Row],[200D EMA]]</f>
        <v>1.1002464275183131E-3</v>
      </c>
      <c r="V690">
        <v>1.79710380787904</v>
      </c>
      <c r="W690">
        <v>2662</v>
      </c>
      <c r="X690">
        <v>2721.55</v>
      </c>
      <c r="Y690">
        <v>2690</v>
      </c>
      <c r="Z690">
        <v>2821.3</v>
      </c>
      <c r="AA690">
        <v>2626.25</v>
      </c>
      <c r="AB690">
        <v>2957.6</v>
      </c>
      <c r="AC690" s="1">
        <f>(Table2[[#This Row],[Close Price]]/Table2[[#This Row],[Day Low]])-1</f>
        <v>1.4049586776859524E-2</v>
      </c>
      <c r="AD690" s="1">
        <f>(Table2[[#This Row],[Day High]]/Table2[[#This Row],[Close Price]])-1</f>
        <v>8.2055271541825459E-3</v>
      </c>
      <c r="AE690" s="1">
        <f>(Table2[[#This Row],[Close Price]]/Table2[[#This Row],[Current Week Low]])-1</f>
        <v>3.4944237918215215E-3</v>
      </c>
      <c r="AF690" s="1">
        <f>(Table2[[#This Row],[Current Week High]]/Table2[[#This Row],[Close Price]])-1</f>
        <v>4.5158183299992549E-2</v>
      </c>
      <c r="AG690" s="1">
        <f>(Table2[[#This Row],[Close Price]]/Table2[[#This Row],[Current Month Low]])-1</f>
        <v>2.785340314136131E-2</v>
      </c>
      <c r="AH690" s="1">
        <f>(Table2[[#This Row],[Current Month High]]/Table2[[#This Row],[Close Price]])-1</f>
        <v>9.5650885381936668E-2</v>
      </c>
      <c r="AI690">
        <v>19.392158996119299</v>
      </c>
      <c r="AJ690">
        <v>23.6457399103139</v>
      </c>
      <c r="AK690" t="str">
        <f>IF(AND(Table2[[#This Row],[20D EMA]]&gt;Table2[[#This Row],[50D EMA]],Table2[[#This Row],[50D EMA]]&gt;Table2[[#This Row],[200D EMA]]),"Uptrend","Downtrend/NoTrend")</f>
        <v>Uptrend</v>
      </c>
      <c r="AL690">
        <v>-0.09</v>
      </c>
      <c r="AM690" t="s">
        <v>3110</v>
      </c>
      <c r="AN690">
        <v>-11</v>
      </c>
      <c r="AO690" t="s">
        <v>3110</v>
      </c>
      <c r="AP690">
        <v>-7.4407030438530003E-2</v>
      </c>
      <c r="AQ690">
        <f>(Table2[[#This Row],[Sharpe Ratio]]-AVERAGE(Table2[Sharpe Ratio]))/_xlfn.STDEV.P(Table2[Sharpe Ratio])</f>
        <v>-1.5673529733133467</v>
      </c>
      <c r="AR6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-3.2524647829267197</v>
      </c>
      <c r="AS690">
        <f>_xlfn.RANK.AVG(Table2[[#This Row],[1Y Return vs Nifty Z-Score]],Table2[1Y Return vs Nifty Z-Score])</f>
        <v>686</v>
      </c>
      <c r="AT690">
        <f>_xlfn.RANK.AVG(Table2[[#This Row],[6M Return vs Nifty Z-Score]],Table2[6M Return vs Nifty Z-Score])</f>
        <v>528</v>
      </c>
      <c r="AU690">
        <f>_xlfn.RANK.AVG(Table2[[#This Row],[Sharpe Ratio Z-Score]],Table2[Sharpe Ratio Z-Score])</f>
        <v>692</v>
      </c>
      <c r="AV690">
        <f>(Table2[[#This Row],[Rank 1Y]]+Table2[[#This Row],[Rank 6M]]+Table2[[#This Row],[Rank Sharpe]])/3</f>
        <v>635.33333333333337</v>
      </c>
    </row>
    <row r="691" spans="1:48" x14ac:dyDescent="0.3">
      <c r="A691" t="s">
        <v>1650</v>
      </c>
      <c r="B691" t="s">
        <v>1651</v>
      </c>
      <c r="C691" t="s">
        <v>3065</v>
      </c>
      <c r="D691" t="s">
        <v>416</v>
      </c>
      <c r="E691">
        <v>5019.00040782</v>
      </c>
      <c r="F691">
        <v>276.60000000000002</v>
      </c>
      <c r="G691">
        <v>-26.318792121009899</v>
      </c>
      <c r="H691">
        <f>(Table2[[#This Row],[1Y Return vs Nifty]]-AVERAGE(Table2[1Y Return vs Nifty]))/_xlfn.STDEV.P(Table2[1Y Return vs Nifty])</f>
        <v>-0.90869464687662527</v>
      </c>
      <c r="I691">
        <v>-5.3127362072087303</v>
      </c>
      <c r="J691">
        <f>(Table2[[#This Row],[1M Return vs Nifty]]-AVERAGE(Table2[1M Return vs Nifty]))/_xlfn.STDEV.P(Table2[1M Return vs Nifty])</f>
        <v>-0.49603715111778801</v>
      </c>
      <c r="K691">
        <v>-27.397697073740101</v>
      </c>
      <c r="L691">
        <f>(Table2[[#This Row],[6M Return vs Nifty]]-AVERAGE(Table2[6M Return vs Nifty]))/_xlfn.STDEV.P(Table2[6M Return vs Nifty])</f>
        <v>-1.1435845939278431</v>
      </c>
      <c r="M691">
        <v>-5.5083696300659604</v>
      </c>
      <c r="N691">
        <f>(Table2[[#This Row],[1W Return vs Nifty]]-AVERAGE(Table2[1W Return vs Nifty]))/_xlfn.STDEV.P(Table2[1W Return vs Nifty])</f>
        <v>-0.99687965706914561</v>
      </c>
      <c r="O691">
        <v>285.23</v>
      </c>
      <c r="P691">
        <v>291.09514319979098</v>
      </c>
      <c r="Q691">
        <v>293.47427895284</v>
      </c>
      <c r="R691">
        <v>33.913323735542299</v>
      </c>
      <c r="S691" s="1">
        <f>(Table2[[#This Row],[Close Price]]-Table2[[#This Row],[20D EMA]])/Table2[[#This Row],[20D EMA]]</f>
        <v>-3.0256284402061476E-2</v>
      </c>
      <c r="T691" s="1">
        <f>(Table2[[#This Row],[Close Price]]-Table2[[#This Row],[50D EMA]])/Table2[[#This Row],[50D EMA]]</f>
        <v>-4.9795207987521545E-2</v>
      </c>
      <c r="U691" s="1">
        <f>(Table2[[#This Row],[Close Price]]-Table2[[#This Row],[200D EMA]])/Table2[[#This Row],[200D EMA]]</f>
        <v>-5.7498323236536836E-2</v>
      </c>
      <c r="V691">
        <v>0.95175034774110301</v>
      </c>
      <c r="W691">
        <v>271.95</v>
      </c>
      <c r="X691">
        <v>282</v>
      </c>
      <c r="Y691">
        <v>274.64999999999998</v>
      </c>
      <c r="Z691">
        <v>283</v>
      </c>
      <c r="AA691">
        <v>271.39999999999998</v>
      </c>
      <c r="AB691">
        <v>294.2</v>
      </c>
      <c r="AC691" s="1">
        <f>(Table2[[#This Row],[Close Price]]/Table2[[#This Row],[Day Low]])-1</f>
        <v>1.7098731384445731E-2</v>
      </c>
      <c r="AD691" s="1">
        <f>(Table2[[#This Row],[Day High]]/Table2[[#This Row],[Close Price]])-1</f>
        <v>1.9522776572667988E-2</v>
      </c>
      <c r="AE691" s="1">
        <f>(Table2[[#This Row],[Close Price]]/Table2[[#This Row],[Current Week Low]])-1</f>
        <v>7.0999453850355554E-3</v>
      </c>
      <c r="AF691" s="1">
        <f>(Table2[[#This Row],[Current Week High]]/Table2[[#This Row],[Close Price]])-1</f>
        <v>2.3138105567606537E-2</v>
      </c>
      <c r="AG691" s="1">
        <f>(Table2[[#This Row],[Close Price]]/Table2[[#This Row],[Current Month Low]])-1</f>
        <v>1.9159911569639032E-2</v>
      </c>
      <c r="AH691" s="1">
        <f>(Table2[[#This Row],[Current Month High]]/Table2[[#This Row],[Close Price]])-1</f>
        <v>6.3629790310918199E-2</v>
      </c>
      <c r="AI691">
        <v>39.349856321838999</v>
      </c>
      <c r="AJ691">
        <v>5.01037279185263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-0.08</v>
      </c>
      <c r="AM691" t="s">
        <v>3110</v>
      </c>
      <c r="AN691">
        <v>-4.49</v>
      </c>
      <c r="AO691" t="s">
        <v>3110</v>
      </c>
      <c r="AP691">
        <v>-7.0795387553220001E-3</v>
      </c>
      <c r="AQ691">
        <f>(Table2[[#This Row],[Sharpe Ratio]]-AVERAGE(Table2[Sharpe Ratio]))/_xlfn.STDEV.P(Table2[Sharpe Ratio])</f>
        <v>-0.80018010814132556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635</v>
      </c>
      <c r="AT691">
        <f>_xlfn.RANK.AVG(Table2[[#This Row],[6M Return vs Nifty Z-Score]],Table2[6M Return vs Nifty Z-Score])</f>
        <v>683</v>
      </c>
      <c r="AU691">
        <f>_xlfn.RANK.AVG(Table2[[#This Row],[Sharpe Ratio Z-Score]],Table2[Sharpe Ratio Z-Score])</f>
        <v>589</v>
      </c>
      <c r="AV691">
        <f>(Table2[[#This Row],[Rank 1Y]]+Table2[[#This Row],[Rank 6M]]+Table2[[#This Row],[Rank Sharpe]])/3</f>
        <v>635.66666666666663</v>
      </c>
    </row>
    <row r="692" spans="1:48" x14ac:dyDescent="0.3">
      <c r="A692" t="s">
        <v>945</v>
      </c>
      <c r="B692" t="s">
        <v>946</v>
      </c>
      <c r="C692" t="s">
        <v>3065</v>
      </c>
      <c r="D692" t="s">
        <v>556</v>
      </c>
      <c r="E692">
        <v>15236.171120535</v>
      </c>
      <c r="F692">
        <v>305.35000000000002</v>
      </c>
      <c r="G692">
        <v>-11.3108592809574</v>
      </c>
      <c r="H692">
        <f>(Table2[[#This Row],[1Y Return vs Nifty]]-AVERAGE(Table2[1Y Return vs Nifty]))/_xlfn.STDEV.P(Table2[1Y Return vs Nifty])</f>
        <v>-0.68220605716492988</v>
      </c>
      <c r="I692">
        <v>-5.7735180900089498</v>
      </c>
      <c r="J692">
        <f>(Table2[[#This Row],[1M Return vs Nifty]]-AVERAGE(Table2[1M Return vs Nifty]))/_xlfn.STDEV.P(Table2[1M Return vs Nifty])</f>
        <v>-0.53961220535338306</v>
      </c>
      <c r="K692">
        <v>-25.4533140517212</v>
      </c>
      <c r="L692">
        <f>(Table2[[#This Row],[6M Return vs Nifty]]-AVERAGE(Table2[6M Return vs Nifty]))/_xlfn.STDEV.P(Table2[6M Return vs Nifty])</f>
        <v>-1.0785307410218921</v>
      </c>
      <c r="M692">
        <v>-3.4942466831363799</v>
      </c>
      <c r="N692">
        <f>(Table2[[#This Row],[1W Return vs Nifty]]-AVERAGE(Table2[1W Return vs Nifty]))/_xlfn.STDEV.P(Table2[1W Return vs Nifty])</f>
        <v>-0.61516601374293689</v>
      </c>
      <c r="O692">
        <v>315.14</v>
      </c>
      <c r="P692">
        <v>321.37622112667299</v>
      </c>
      <c r="Q692">
        <v>318.49318740717399</v>
      </c>
      <c r="R692">
        <v>19.829632856188798</v>
      </c>
      <c r="S692" s="1">
        <f>(Table2[[#This Row],[Close Price]]-Table2[[#This Row],[20D EMA]])/Table2[[#This Row],[20D EMA]]</f>
        <v>-3.1065558164625133E-2</v>
      </c>
      <c r="T692" s="1">
        <f>(Table2[[#This Row],[Close Price]]-Table2[[#This Row],[50D EMA]])/Table2[[#This Row],[50D EMA]]</f>
        <v>-4.9867476412811834E-2</v>
      </c>
      <c r="U692" s="1">
        <f>(Table2[[#This Row],[Close Price]]-Table2[[#This Row],[200D EMA]])/Table2[[#This Row],[200D EMA]]</f>
        <v>-4.126677720855363E-2</v>
      </c>
      <c r="V692">
        <v>0.467458674972134</v>
      </c>
      <c r="W692">
        <v>301.64999999999998</v>
      </c>
      <c r="X692">
        <v>307.89999999999998</v>
      </c>
      <c r="Y692">
        <v>304.14999999999998</v>
      </c>
      <c r="Z692">
        <v>310.64999999999998</v>
      </c>
      <c r="AA692">
        <v>304.14999999999998</v>
      </c>
      <c r="AB692">
        <v>323.5</v>
      </c>
      <c r="AC692" s="1">
        <f>(Table2[[#This Row],[Close Price]]/Table2[[#This Row],[Day Low]])-1</f>
        <v>1.226587104259913E-2</v>
      </c>
      <c r="AD692" s="1">
        <f>(Table2[[#This Row],[Day High]]/Table2[[#This Row],[Close Price]])-1</f>
        <v>8.3510725397084595E-3</v>
      </c>
      <c r="AE692" s="1">
        <f>(Table2[[#This Row],[Close Price]]/Table2[[#This Row],[Current Week Low]])-1</f>
        <v>3.9454216669407849E-3</v>
      </c>
      <c r="AF692" s="1">
        <f>(Table2[[#This Row],[Current Week High]]/Table2[[#This Row],[Close Price]])-1</f>
        <v>1.7357131160962602E-2</v>
      </c>
      <c r="AG692" s="1">
        <f>(Table2[[#This Row],[Close Price]]/Table2[[#This Row],[Current Month Low]])-1</f>
        <v>3.9454216669407849E-3</v>
      </c>
      <c r="AH692" s="1">
        <f>(Table2[[#This Row],[Current Month High]]/Table2[[#This Row],[Close Price]])-1</f>
        <v>5.9439986900278186E-2</v>
      </c>
      <c r="AI692">
        <v>28.083646462996199</v>
      </c>
      <c r="AJ692">
        <v>19.085603112840399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-0.05</v>
      </c>
      <c r="AM692" t="s">
        <v>3110</v>
      </c>
      <c r="AN692">
        <v>-4.53</v>
      </c>
      <c r="AO692" t="s">
        <v>3110</v>
      </c>
      <c r="AP692">
        <v>-5.3068470360364002E-2</v>
      </c>
      <c r="AQ692">
        <f>(Table2[[#This Row],[Sharpe Ratio]]-AVERAGE(Table2[Sharpe Ratio]))/_xlfn.STDEV.P(Table2[Sharpe Ratio])</f>
        <v>-1.324207656823043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573</v>
      </c>
      <c r="AT692">
        <f>_xlfn.RANK.AVG(Table2[[#This Row],[6M Return vs Nifty Z-Score]],Table2[6M Return vs Nifty Z-Score])</f>
        <v>674</v>
      </c>
      <c r="AU692">
        <f>_xlfn.RANK.AVG(Table2[[#This Row],[Sharpe Ratio Z-Score]],Table2[Sharpe Ratio Z-Score])</f>
        <v>662</v>
      </c>
      <c r="AV692">
        <f>(Table2[[#This Row],[Rank 1Y]]+Table2[[#This Row],[Rank 6M]]+Table2[[#This Row],[Rank Sharpe]])/3</f>
        <v>636.33333333333337</v>
      </c>
    </row>
    <row r="693" spans="1:48" x14ac:dyDescent="0.3">
      <c r="A693" t="s">
        <v>1605</v>
      </c>
      <c r="B693" t="s">
        <v>1606</v>
      </c>
      <c r="C693" t="s">
        <v>3065</v>
      </c>
      <c r="D693" t="s">
        <v>24</v>
      </c>
      <c r="E693">
        <v>5477.4970747750003</v>
      </c>
      <c r="F693">
        <v>323.95</v>
      </c>
      <c r="G693">
        <v>-18.789391373706501</v>
      </c>
      <c r="H693">
        <f>(Table2[[#This Row],[1Y Return vs Nifty]]-AVERAGE(Table2[1Y Return vs Nifty]))/_xlfn.STDEV.P(Table2[1Y Return vs Nifty])</f>
        <v>-0.79506651602039957</v>
      </c>
      <c r="I693">
        <v>-11.119507652567099</v>
      </c>
      <c r="J693">
        <f>(Table2[[#This Row],[1M Return vs Nifty]]-AVERAGE(Table2[1M Return vs Nifty]))/_xlfn.STDEV.P(Table2[1M Return vs Nifty])</f>
        <v>-1.0451698104304834</v>
      </c>
      <c r="K693">
        <v>-25.1507775547975</v>
      </c>
      <c r="L693">
        <f>(Table2[[#This Row],[6M Return vs Nifty]]-AVERAGE(Table2[6M Return vs Nifty]))/_xlfn.STDEV.P(Table2[6M Return vs Nifty])</f>
        <v>-1.0684086793978811</v>
      </c>
      <c r="M693">
        <v>-3.1588241166418598</v>
      </c>
      <c r="N693">
        <f>(Table2[[#This Row],[1W Return vs Nifty]]-AVERAGE(Table2[1W Return vs Nifty]))/_xlfn.STDEV.P(Table2[1W Return vs Nifty])</f>
        <v>-0.55159721815097285</v>
      </c>
      <c r="O693">
        <v>338.33</v>
      </c>
      <c r="P693">
        <v>349.09300973856199</v>
      </c>
      <c r="Q693">
        <v>351.19733472098198</v>
      </c>
      <c r="R693">
        <v>29.925866968617601</v>
      </c>
      <c r="S693" s="1">
        <f>(Table2[[#This Row],[Close Price]]-Table2[[#This Row],[20D EMA]])/Table2[[#This Row],[20D EMA]]</f>
        <v>-4.250288180179114E-2</v>
      </c>
      <c r="T693" s="1">
        <f>(Table2[[#This Row],[Close Price]]-Table2[[#This Row],[50D EMA]])/Table2[[#This Row],[50D EMA]]</f>
        <v>-7.2023813245048252E-2</v>
      </c>
      <c r="U693" s="1">
        <f>(Table2[[#This Row],[Close Price]]-Table2[[#This Row],[200D EMA]])/Table2[[#This Row],[200D EMA]]</f>
        <v>-7.7584115900621406E-2</v>
      </c>
      <c r="V693">
        <v>1.11138355540167</v>
      </c>
      <c r="W693">
        <v>315.75</v>
      </c>
      <c r="X693">
        <v>327.9</v>
      </c>
      <c r="Y693">
        <v>320.05</v>
      </c>
      <c r="Z693">
        <v>327</v>
      </c>
      <c r="AA693">
        <v>318.75</v>
      </c>
      <c r="AB693">
        <v>339</v>
      </c>
      <c r="AC693" s="1">
        <f>(Table2[[#This Row],[Close Price]]/Table2[[#This Row],[Day Low]])-1</f>
        <v>2.5969912905779768E-2</v>
      </c>
      <c r="AD693" s="1">
        <f>(Table2[[#This Row],[Day High]]/Table2[[#This Row],[Close Price]])-1</f>
        <v>1.2193239697484204E-2</v>
      </c>
      <c r="AE693" s="1">
        <f>(Table2[[#This Row],[Close Price]]/Table2[[#This Row],[Current Week Low]])-1</f>
        <v>1.2185596000624743E-2</v>
      </c>
      <c r="AF693" s="1">
        <f>(Table2[[#This Row],[Current Week High]]/Table2[[#This Row],[Close Price]])-1</f>
        <v>9.4150331841333923E-3</v>
      </c>
      <c r="AG693" s="1">
        <f>(Table2[[#This Row],[Close Price]]/Table2[[#This Row],[Current Month Low]])-1</f>
        <v>1.6313725490195941E-2</v>
      </c>
      <c r="AH693" s="1">
        <f>(Table2[[#This Row],[Current Month High]]/Table2[[#This Row],[Close Price]])-1</f>
        <v>4.6457786695477843E-2</v>
      </c>
      <c r="AI693">
        <v>30.0230946882217</v>
      </c>
      <c r="AJ693">
        <v>11.944157187176801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-0.03</v>
      </c>
      <c r="AM693" t="s">
        <v>3110</v>
      </c>
      <c r="AN693">
        <v>-9.56</v>
      </c>
      <c r="AO693" t="s">
        <v>3110</v>
      </c>
      <c r="AP693">
        <v>-3.2873991192032999E-2</v>
      </c>
      <c r="AQ693">
        <f>(Table2[[#This Row],[Sharpe Ratio]]-AVERAGE(Table2[Sharpe Ratio]))/_xlfn.STDEV.P(Table2[Sharpe Ratio])</f>
        <v>-1.0940987361295191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612</v>
      </c>
      <c r="AT693">
        <f>_xlfn.RANK.AVG(Table2[[#This Row],[6M Return vs Nifty Z-Score]],Table2[6M Return vs Nifty Z-Score])</f>
        <v>669</v>
      </c>
      <c r="AU693">
        <f>_xlfn.RANK.AVG(Table2[[#This Row],[Sharpe Ratio Z-Score]],Table2[Sharpe Ratio Z-Score])</f>
        <v>631</v>
      </c>
      <c r="AV693">
        <f>(Table2[[#This Row],[Rank 1Y]]+Table2[[#This Row],[Rank 6M]]+Table2[[#This Row],[Rank Sharpe]])/3</f>
        <v>637.33333333333337</v>
      </c>
    </row>
    <row r="694" spans="1:48" x14ac:dyDescent="0.3">
      <c r="A694" t="s">
        <v>2163</v>
      </c>
      <c r="B694" t="s">
        <v>2164</v>
      </c>
      <c r="C694" t="s">
        <v>3069</v>
      </c>
      <c r="D694" t="s">
        <v>831</v>
      </c>
      <c r="E694">
        <v>2590.0817590799902</v>
      </c>
      <c r="F694">
        <v>486.8</v>
      </c>
      <c r="G694">
        <v>-37.403728673714298</v>
      </c>
      <c r="H694">
        <f>(Table2[[#This Row],[1Y Return vs Nifty]]-AVERAGE(Table2[1Y Return vs Nifty]))/_xlfn.STDEV.P(Table2[1Y Return vs Nifty])</f>
        <v>-1.0759802866527732</v>
      </c>
      <c r="I694">
        <v>-0.46303887838034902</v>
      </c>
      <c r="J694">
        <f>(Table2[[#This Row],[1M Return vs Nifty]]-AVERAGE(Table2[1M Return vs Nifty]))/_xlfn.STDEV.P(Table2[1M Return vs Nifty])</f>
        <v>-3.7412730284078703E-2</v>
      </c>
      <c r="K694">
        <v>-11.238356752645499</v>
      </c>
      <c r="L694">
        <f>(Table2[[#This Row],[6M Return vs Nifty]]-AVERAGE(Table2[6M Return vs Nifty]))/_xlfn.STDEV.P(Table2[6M Return vs Nifty])</f>
        <v>-0.60293630786423991</v>
      </c>
      <c r="M694">
        <v>-5.9206626741073096</v>
      </c>
      <c r="N694">
        <f>(Table2[[#This Row],[1W Return vs Nifty]]-AVERAGE(Table2[1W Return vs Nifty]))/_xlfn.STDEV.P(Table2[1W Return vs Nifty])</f>
        <v>-1.0750168334510493</v>
      </c>
      <c r="O694">
        <v>497.69</v>
      </c>
      <c r="P694">
        <v>487.94879928615597</v>
      </c>
      <c r="Q694">
        <v>488.12884961909901</v>
      </c>
      <c r="R694">
        <v>39.250358914895102</v>
      </c>
      <c r="S694" s="1">
        <f>(Table2[[#This Row],[Close Price]]-Table2[[#This Row],[20D EMA]])/Table2[[#This Row],[20D EMA]]</f>
        <v>-2.1881090638751002E-2</v>
      </c>
      <c r="T694" s="1">
        <f>(Table2[[#This Row],[Close Price]]-Table2[[#This Row],[50D EMA]])/Table2[[#This Row],[50D EMA]]</f>
        <v>-2.3543439144365096E-3</v>
      </c>
      <c r="U694" s="1">
        <f>(Table2[[#This Row],[Close Price]]-Table2[[#This Row],[200D EMA]])/Table2[[#This Row],[200D EMA]]</f>
        <v>-2.7223337037668286E-3</v>
      </c>
      <c r="V694">
        <v>0.93644900707378298</v>
      </c>
      <c r="W694">
        <v>443</v>
      </c>
      <c r="X694">
        <v>479.5</v>
      </c>
      <c r="Y694">
        <v>480</v>
      </c>
      <c r="Z694">
        <v>494.95</v>
      </c>
      <c r="AA694">
        <v>479</v>
      </c>
      <c r="AB694">
        <v>526.4</v>
      </c>
      <c r="AC694" s="1">
        <f>(Table2[[#This Row],[Close Price]]/Table2[[#This Row],[Day Low]])-1</f>
        <v>9.8871331828442433E-2</v>
      </c>
      <c r="AD694" s="1">
        <f>(Table2[[#This Row],[Day High]]/Table2[[#This Row],[Close Price]])-1</f>
        <v>-1.4995891536565331E-2</v>
      </c>
      <c r="AE694" s="1">
        <f>(Table2[[#This Row],[Close Price]]/Table2[[#This Row],[Current Week Low]])-1</f>
        <v>1.4166666666666661E-2</v>
      </c>
      <c r="AF694" s="1">
        <f>(Table2[[#This Row],[Current Week High]]/Table2[[#This Row],[Close Price]])-1</f>
        <v>1.6741988496302262E-2</v>
      </c>
      <c r="AG694" s="1">
        <f>(Table2[[#This Row],[Close Price]]/Table2[[#This Row],[Current Month Low]])-1</f>
        <v>1.6283924843423891E-2</v>
      </c>
      <c r="AH694" s="1">
        <f>(Table2[[#This Row],[Current Month High]]/Table2[[#This Row],[Close Price]])-1</f>
        <v>8.1347576006573385E-2</v>
      </c>
      <c r="AI694">
        <v>24.0593858043522</v>
      </c>
      <c r="AJ694">
        <v>26.3685427910562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0.06</v>
      </c>
      <c r="AM694" t="s">
        <v>3111</v>
      </c>
      <c r="AN694">
        <v>-5.91</v>
      </c>
      <c r="AO694" t="s">
        <v>3110</v>
      </c>
      <c r="AP694">
        <v>-9.9463126139703997E-2</v>
      </c>
      <c r="AQ694">
        <f>(Table2[[#This Row],[Sharpe Ratio]]-AVERAGE(Table2[Sharpe Ratio]))/_xlfn.STDEV.P(Table2[Sharpe Ratio])</f>
        <v>-1.8528582884309786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683</v>
      </c>
      <c r="AT694">
        <f>_xlfn.RANK.AVG(Table2[[#This Row],[6M Return vs Nifty Z-Score]],Table2[6M Return vs Nifty Z-Score])</f>
        <v>512</v>
      </c>
      <c r="AU694">
        <f>_xlfn.RANK.AVG(Table2[[#This Row],[Sharpe Ratio Z-Score]],Table2[Sharpe Ratio Z-Score])</f>
        <v>718</v>
      </c>
      <c r="AV694">
        <f>(Table2[[#This Row],[Rank 1Y]]+Table2[[#This Row],[Rank 6M]]+Table2[[#This Row],[Rank Sharpe]])/3</f>
        <v>637.66666666666663</v>
      </c>
    </row>
    <row r="695" spans="1:48" x14ac:dyDescent="0.3">
      <c r="A695" t="s">
        <v>1394</v>
      </c>
      <c r="B695" t="s">
        <v>1395</v>
      </c>
      <c r="C695" t="s">
        <v>3074</v>
      </c>
      <c r="D695" t="s">
        <v>130</v>
      </c>
      <c r="E695">
        <v>7691.6514306999998</v>
      </c>
      <c r="F695">
        <v>643.9</v>
      </c>
      <c r="G695">
        <v>-52.928964566720701</v>
      </c>
      <c r="H695">
        <f>(Table2[[#This Row],[1Y Return vs Nifty]]-AVERAGE(Table2[1Y Return vs Nifty]))/_xlfn.STDEV.P(Table2[1Y Return vs Nifty])</f>
        <v>-1.310275630310249</v>
      </c>
      <c r="I695">
        <v>-4.3225424736521596</v>
      </c>
      <c r="J695">
        <f>(Table2[[#This Row],[1M Return vs Nifty]]-AVERAGE(Table2[1M Return vs Nifty]))/_xlfn.STDEV.P(Table2[1M Return vs Nifty])</f>
        <v>-0.40239686868901609</v>
      </c>
      <c r="K695">
        <v>-7.49020241782718</v>
      </c>
      <c r="L695">
        <f>(Table2[[#This Row],[6M Return vs Nifty]]-AVERAGE(Table2[6M Return vs Nifty]))/_xlfn.STDEV.P(Table2[6M Return vs Nifty])</f>
        <v>-0.47753309357732637</v>
      </c>
      <c r="M695">
        <v>-5.5462772131340001</v>
      </c>
      <c r="N695">
        <f>(Table2[[#This Row],[1W Return vs Nifty]]-AVERAGE(Table2[1W Return vs Nifty]))/_xlfn.STDEV.P(Table2[1W Return vs Nifty])</f>
        <v>-1.0040638469244128</v>
      </c>
      <c r="O695">
        <v>664.49</v>
      </c>
      <c r="P695">
        <v>677.30349926391295</v>
      </c>
      <c r="Q695">
        <v>708.50133786076503</v>
      </c>
      <c r="R695">
        <v>23.9733219595179</v>
      </c>
      <c r="S695" s="1">
        <f>(Table2[[#This Row],[Close Price]]-Table2[[#This Row],[20D EMA]])/Table2[[#This Row],[20D EMA]]</f>
        <v>-3.0986169844542479E-2</v>
      </c>
      <c r="T695" s="1">
        <f>(Table2[[#This Row],[Close Price]]-Table2[[#This Row],[50D EMA]])/Table2[[#This Row],[50D EMA]]</f>
        <v>-4.9318362152588294E-2</v>
      </c>
      <c r="U695" s="1">
        <f>(Table2[[#This Row],[Close Price]]-Table2[[#This Row],[200D EMA]])/Table2[[#This Row],[200D EMA]]</f>
        <v>-9.1180262349004254E-2</v>
      </c>
      <c r="V695">
        <v>1.05280454606048</v>
      </c>
      <c r="W695">
        <v>636.54999999999995</v>
      </c>
      <c r="X695">
        <v>646.6</v>
      </c>
      <c r="Y695">
        <v>640.04999999999995</v>
      </c>
      <c r="Z695">
        <v>649.29999999999995</v>
      </c>
      <c r="AA695">
        <v>640.04999999999995</v>
      </c>
      <c r="AB695">
        <v>710.95</v>
      </c>
      <c r="AC695" s="1">
        <f>(Table2[[#This Row],[Close Price]]/Table2[[#This Row],[Day Low]])-1</f>
        <v>1.1546618490299254E-2</v>
      </c>
      <c r="AD695" s="1">
        <f>(Table2[[#This Row],[Day High]]/Table2[[#This Row],[Close Price]])-1</f>
        <v>4.1931977015066124E-3</v>
      </c>
      <c r="AE695" s="1">
        <f>(Table2[[#This Row],[Close Price]]/Table2[[#This Row],[Current Week Low]])-1</f>
        <v>6.0151550660105801E-3</v>
      </c>
      <c r="AF695" s="1">
        <f>(Table2[[#This Row],[Current Week High]]/Table2[[#This Row],[Close Price]])-1</f>
        <v>8.3863954030127807E-3</v>
      </c>
      <c r="AG695" s="1">
        <f>(Table2[[#This Row],[Close Price]]/Table2[[#This Row],[Current Month Low]])-1</f>
        <v>6.0151550660105801E-3</v>
      </c>
      <c r="AH695" s="1">
        <f>(Table2[[#This Row],[Current Month High]]/Table2[[#This Row],[Close Price]])-1</f>
        <v>0.1041310762540768</v>
      </c>
      <c r="AI695">
        <v>42.7684667908131</v>
      </c>
      <c r="AJ695">
        <v>7.6511861009020903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-0.21</v>
      </c>
      <c r="AM695" t="s">
        <v>3110</v>
      </c>
      <c r="AN695">
        <v>-3.67</v>
      </c>
      <c r="AO695" t="s">
        <v>3110</v>
      </c>
      <c r="AP695">
        <v>-0.10871499925957299</v>
      </c>
      <c r="AQ695">
        <f>(Table2[[#This Row],[Sharpe Ratio]]-AVERAGE(Table2[Sharpe Ratio]))/_xlfn.STDEV.P(Table2[Sharpe Ratio])</f>
        <v>-1.9582800980384816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723</v>
      </c>
      <c r="AT695">
        <f>_xlfn.RANK.AVG(Table2[[#This Row],[6M Return vs Nifty Z-Score]],Table2[6M Return vs Nifty Z-Score])</f>
        <v>471</v>
      </c>
      <c r="AU695">
        <f>_xlfn.RANK.AVG(Table2[[#This Row],[Sharpe Ratio Z-Score]],Table2[Sharpe Ratio Z-Score])</f>
        <v>722</v>
      </c>
      <c r="AV695">
        <f>(Table2[[#This Row],[Rank 1Y]]+Table2[[#This Row],[Rank 6M]]+Table2[[#This Row],[Rank Sharpe]])/3</f>
        <v>638.66666666666663</v>
      </c>
    </row>
    <row r="696" spans="1:48" x14ac:dyDescent="0.3">
      <c r="A696" t="s">
        <v>1491</v>
      </c>
      <c r="B696" t="s">
        <v>1492</v>
      </c>
      <c r="C696" t="s">
        <v>3067</v>
      </c>
      <c r="D696" t="s">
        <v>368</v>
      </c>
      <c r="E696">
        <v>6589.7399906800001</v>
      </c>
      <c r="F696">
        <v>287.89999999999998</v>
      </c>
      <c r="G696">
        <v>-54.328841687088698</v>
      </c>
      <c r="H696">
        <f>(Table2[[#This Row],[1Y Return vs Nifty]]-AVERAGE(Table2[1Y Return vs Nifty]))/_xlfn.STDEV.P(Table2[1Y Return vs Nifty])</f>
        <v>-1.3314015373982437</v>
      </c>
      <c r="I696">
        <v>-12.4096013706689</v>
      </c>
      <c r="J696">
        <f>(Table2[[#This Row],[1M Return vs Nifty]]-AVERAGE(Table2[1M Return vs Nifty]))/_xlfn.STDEV.P(Table2[1M Return vs Nifty])</f>
        <v>-1.1671709259987788</v>
      </c>
      <c r="K696">
        <v>-27.582200677332601</v>
      </c>
      <c r="L696">
        <f>(Table2[[#This Row],[6M Return vs Nifty]]-AVERAGE(Table2[6M Return vs Nifty]))/_xlfn.STDEV.P(Table2[6M Return vs Nifty])</f>
        <v>-1.1497575907874131</v>
      </c>
      <c r="M696">
        <v>-1.4402335879625301</v>
      </c>
      <c r="N696">
        <f>(Table2[[#This Row],[1W Return vs Nifty]]-AVERAGE(Table2[1W Return vs Nifty]))/_xlfn.STDEV.P(Table2[1W Return vs Nifty])</f>
        <v>-0.22589244770081138</v>
      </c>
      <c r="O696">
        <v>294.94</v>
      </c>
      <c r="P696">
        <v>298.55290052922697</v>
      </c>
      <c r="Q696">
        <v>318.92173436578298</v>
      </c>
      <c r="R696">
        <v>44.003255022865403</v>
      </c>
      <c r="S696" s="1">
        <f>(Table2[[#This Row],[Close Price]]-Table2[[#This Row],[20D EMA]])/Table2[[#This Row],[20D EMA]]</f>
        <v>-2.3869261544721031E-2</v>
      </c>
      <c r="T696" s="1">
        <f>(Table2[[#This Row],[Close Price]]-Table2[[#This Row],[50D EMA]])/Table2[[#This Row],[50D EMA]]</f>
        <v>-3.5681785406684152E-2</v>
      </c>
      <c r="U696" s="1">
        <f>(Table2[[#This Row],[Close Price]]-Table2[[#This Row],[200D EMA]])/Table2[[#This Row],[200D EMA]]</f>
        <v>-9.7270681245584356E-2</v>
      </c>
      <c r="V696">
        <v>0.76214529893980898</v>
      </c>
      <c r="W696">
        <v>282.3</v>
      </c>
      <c r="X696">
        <v>289.45</v>
      </c>
      <c r="Y696">
        <v>280.10000000000002</v>
      </c>
      <c r="Z696">
        <v>296.2</v>
      </c>
      <c r="AA696">
        <v>275</v>
      </c>
      <c r="AB696">
        <v>304.89999999999998</v>
      </c>
      <c r="AC696" s="1">
        <f>(Table2[[#This Row],[Close Price]]/Table2[[#This Row],[Day Low]])-1</f>
        <v>1.9837052780729669E-2</v>
      </c>
      <c r="AD696" s="1">
        <f>(Table2[[#This Row],[Day High]]/Table2[[#This Row],[Close Price]])-1</f>
        <v>5.3838138242445766E-3</v>
      </c>
      <c r="AE696" s="1">
        <f>(Table2[[#This Row],[Close Price]]/Table2[[#This Row],[Current Week Low]])-1</f>
        <v>2.7847197429489379E-2</v>
      </c>
      <c r="AF696" s="1">
        <f>(Table2[[#This Row],[Current Week High]]/Table2[[#This Row],[Close Price]])-1</f>
        <v>2.8829454671761123E-2</v>
      </c>
      <c r="AG696" s="1">
        <f>(Table2[[#This Row],[Close Price]]/Table2[[#This Row],[Current Month Low]])-1</f>
        <v>4.6909090909090789E-2</v>
      </c>
      <c r="AH696" s="1">
        <f>(Table2[[#This Row],[Current Month High]]/Table2[[#This Row],[Close Price]])-1</f>
        <v>5.9048280653004603E-2</v>
      </c>
      <c r="AI696">
        <v>66.190224104464406</v>
      </c>
      <c r="AJ696">
        <v>9.7617664148750904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-7.0000000000000007E-2</v>
      </c>
      <c r="AM696" t="s">
        <v>3110</v>
      </c>
      <c r="AN696">
        <v>-6.22</v>
      </c>
      <c r="AO696" t="s">
        <v>3110</v>
      </c>
      <c r="AP696">
        <v>7.7211158598899997E-4</v>
      </c>
      <c r="AQ696">
        <f>(Table2[[#This Row],[Sharpe Ratio]]-AVERAGE(Table2[Sharpe Ratio]))/_xlfn.STDEV.P(Table2[Sharpe Ratio])</f>
        <v>-0.71071333998939756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725</v>
      </c>
      <c r="AT696">
        <f>_xlfn.RANK.AVG(Table2[[#This Row],[6M Return vs Nifty Z-Score]],Table2[6M Return vs Nifty Z-Score])</f>
        <v>684</v>
      </c>
      <c r="AU696">
        <f>_xlfn.RANK.AVG(Table2[[#This Row],[Sharpe Ratio Z-Score]],Table2[Sharpe Ratio Z-Score])</f>
        <v>520</v>
      </c>
      <c r="AV696">
        <f>(Table2[[#This Row],[Rank 1Y]]+Table2[[#This Row],[Rank 6M]]+Table2[[#This Row],[Rank Sharpe]])/3</f>
        <v>643</v>
      </c>
    </row>
    <row r="697" spans="1:48" x14ac:dyDescent="0.3">
      <c r="A697" t="s">
        <v>2206</v>
      </c>
      <c r="B697" t="s">
        <v>2207</v>
      </c>
      <c r="C697" t="s">
        <v>3070</v>
      </c>
      <c r="D697" t="s">
        <v>1590</v>
      </c>
      <c r="E697">
        <v>2481.9211455</v>
      </c>
      <c r="F697">
        <v>600.5</v>
      </c>
      <c r="G697">
        <v>-42.027536758944002</v>
      </c>
      <c r="H697">
        <f>(Table2[[#This Row],[1Y Return vs Nifty]]-AVERAGE(Table2[1Y Return vs Nifty]))/_xlfn.STDEV.P(Table2[1Y Return vs Nifty])</f>
        <v>-1.1457593683878928</v>
      </c>
      <c r="I697">
        <v>-7.5474334605328997</v>
      </c>
      <c r="J697">
        <f>(Table2[[#This Row],[1M Return vs Nifty]]-AVERAGE(Table2[1M Return vs Nifty]))/_xlfn.STDEV.P(Table2[1M Return vs Nifty])</f>
        <v>-0.70736719174778262</v>
      </c>
      <c r="K697">
        <v>-29.109314884484501</v>
      </c>
      <c r="L697">
        <f>(Table2[[#This Row],[6M Return vs Nifty]]-AVERAGE(Table2[6M Return vs Nifty]))/_xlfn.STDEV.P(Table2[6M Return vs Nifty])</f>
        <v>-1.2008507457253201</v>
      </c>
      <c r="M697">
        <v>-3.6588563097537001</v>
      </c>
      <c r="N697">
        <f>(Table2[[#This Row],[1W Return vs Nifty]]-AVERAGE(Table2[1W Return vs Nifty]))/_xlfn.STDEV.P(Table2[1W Return vs Nifty])</f>
        <v>-0.64636259009814445</v>
      </c>
      <c r="O697">
        <v>626.66999999999996</v>
      </c>
      <c r="P697">
        <v>663.83272399806401</v>
      </c>
      <c r="Q697">
        <v>709.931658674809</v>
      </c>
      <c r="R697">
        <v>20.8148577379024</v>
      </c>
      <c r="S697" s="1">
        <f>(Table2[[#This Row],[Close Price]]-Table2[[#This Row],[20D EMA]])/Table2[[#This Row],[20D EMA]]</f>
        <v>-4.1760416167999047E-2</v>
      </c>
      <c r="T697" s="1">
        <f>(Table2[[#This Row],[Close Price]]-Table2[[#This Row],[50D EMA]])/Table2[[#This Row],[50D EMA]]</f>
        <v>-9.5404642929667799E-2</v>
      </c>
      <c r="U697" s="1">
        <f>(Table2[[#This Row],[Close Price]]-Table2[[#This Row],[200D EMA]])/Table2[[#This Row],[200D EMA]]</f>
        <v>-0.15414393390918663</v>
      </c>
      <c r="V697">
        <v>0.75916301352488802</v>
      </c>
      <c r="W697">
        <v>568.25</v>
      </c>
      <c r="X697">
        <v>597.95000000000005</v>
      </c>
      <c r="Y697">
        <v>599</v>
      </c>
      <c r="Z697">
        <v>612.54999999999995</v>
      </c>
      <c r="AA697">
        <v>599</v>
      </c>
      <c r="AB697">
        <v>649.54999999999995</v>
      </c>
      <c r="AC697" s="1">
        <f>(Table2[[#This Row],[Close Price]]/Table2[[#This Row],[Day Low]])-1</f>
        <v>5.6753189617245958E-2</v>
      </c>
      <c r="AD697" s="1">
        <f>(Table2[[#This Row],[Day High]]/Table2[[#This Row],[Close Price]])-1</f>
        <v>-4.2464612822646908E-3</v>
      </c>
      <c r="AE697" s="1">
        <f>(Table2[[#This Row],[Close Price]]/Table2[[#This Row],[Current Week Low]])-1</f>
        <v>2.5041736227044975E-3</v>
      </c>
      <c r="AF697" s="1">
        <f>(Table2[[#This Row],[Current Week High]]/Table2[[#This Row],[Close Price]])-1</f>
        <v>2.0066611157368852E-2</v>
      </c>
      <c r="AG697" s="1">
        <f>(Table2[[#This Row],[Close Price]]/Table2[[#This Row],[Current Month Low]])-1</f>
        <v>2.5041736227044975E-3</v>
      </c>
      <c r="AH697" s="1">
        <f>(Table2[[#This Row],[Current Month High]]/Table2[[#This Row],[Close Price]])-1</f>
        <v>8.1681931723563528E-2</v>
      </c>
      <c r="AI697">
        <v>49.8716568684275</v>
      </c>
      <c r="AJ697">
        <v>0.56624198517778401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-0.21</v>
      </c>
      <c r="AM697" t="s">
        <v>3110</v>
      </c>
      <c r="AN697">
        <v>-7.35</v>
      </c>
      <c r="AO697" t="s">
        <v>3110</v>
      </c>
      <c r="AQ697">
        <f>(Table2[[#This Row],[Sharpe Ratio]]-AVERAGE(Table2[Sharpe Ratio]))/_xlfn.STDEV.P(Table2[Sharpe Ratio])</f>
        <v>-0.71951127739723697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701</v>
      </c>
      <c r="AT697">
        <f>_xlfn.RANK.AVG(Table2[[#This Row],[6M Return vs Nifty Z-Score]],Table2[6M Return vs Nifty Z-Score])</f>
        <v>692</v>
      </c>
      <c r="AU697">
        <f>_xlfn.RANK.AVG(Table2[[#This Row],[Sharpe Ratio Z-Score]],Table2[Sharpe Ratio Z-Score])</f>
        <v>542.5</v>
      </c>
      <c r="AV697">
        <f>(Table2[[#This Row],[Rank 1Y]]+Table2[[#This Row],[Rank 6M]]+Table2[[#This Row],[Rank Sharpe]])/3</f>
        <v>645.16666666666663</v>
      </c>
    </row>
    <row r="698" spans="1:48" x14ac:dyDescent="0.3">
      <c r="A698" t="s">
        <v>1440</v>
      </c>
      <c r="B698" t="s">
        <v>1441</v>
      </c>
      <c r="C698" t="s">
        <v>3076</v>
      </c>
      <c r="D698" t="s">
        <v>136</v>
      </c>
      <c r="E698">
        <v>7139.8081816049998</v>
      </c>
      <c r="F698">
        <v>402.05</v>
      </c>
      <c r="G698">
        <v>-38.966246914175699</v>
      </c>
      <c r="H698">
        <f>(Table2[[#This Row],[1Y Return vs Nifty]]-AVERAGE(Table2[1Y Return vs Nifty]))/_xlfn.STDEV.P(Table2[1Y Return vs Nifty])</f>
        <v>-1.0995606528799229</v>
      </c>
      <c r="I698">
        <v>-16.576472622615</v>
      </c>
      <c r="J698">
        <f>(Table2[[#This Row],[1M Return vs Nifty]]-AVERAGE(Table2[1M Return vs Nifty]))/_xlfn.STDEV.P(Table2[1M Return vs Nifty])</f>
        <v>-1.561222097656968</v>
      </c>
      <c r="K698">
        <v>-33.785105466784998</v>
      </c>
      <c r="L698">
        <f>(Table2[[#This Row],[6M Return vs Nifty]]-AVERAGE(Table2[6M Return vs Nifty]))/_xlfn.STDEV.P(Table2[6M Return vs Nifty])</f>
        <v>-1.3572901865738474</v>
      </c>
      <c r="M698">
        <v>-6.7358358730014398</v>
      </c>
      <c r="N698">
        <f>(Table2[[#This Row],[1W Return vs Nifty]]-AVERAGE(Table2[1W Return vs Nifty]))/_xlfn.STDEV.P(Table2[1W Return vs Nifty])</f>
        <v>-1.2295072691844335</v>
      </c>
      <c r="O698">
        <v>449.37</v>
      </c>
      <c r="P698">
        <v>467.797513995874</v>
      </c>
      <c r="Q698">
        <v>487.73648090211998</v>
      </c>
      <c r="R698">
        <v>24.304852413194499</v>
      </c>
      <c r="S698" s="1">
        <f>(Table2[[#This Row],[Close Price]]-Table2[[#This Row],[20D EMA]])/Table2[[#This Row],[20D EMA]]</f>
        <v>-0.10530297972717358</v>
      </c>
      <c r="T698" s="1">
        <f>(Table2[[#This Row],[Close Price]]-Table2[[#This Row],[50D EMA]])/Table2[[#This Row],[50D EMA]]</f>
        <v>-0.14054695039797471</v>
      </c>
      <c r="U698" s="1">
        <f>(Table2[[#This Row],[Close Price]]-Table2[[#This Row],[200D EMA]])/Table2[[#This Row],[200D EMA]]</f>
        <v>-0.17568191894039542</v>
      </c>
      <c r="V698">
        <v>0.98181829265292997</v>
      </c>
      <c r="W698">
        <v>390.6</v>
      </c>
      <c r="X698">
        <v>405.9</v>
      </c>
      <c r="Y698">
        <v>398.3</v>
      </c>
      <c r="Z698">
        <v>418.5</v>
      </c>
      <c r="AA698">
        <v>398.3</v>
      </c>
      <c r="AB698">
        <v>505.7</v>
      </c>
      <c r="AC698" s="1">
        <f>(Table2[[#This Row],[Close Price]]/Table2[[#This Row],[Day Low]])-1</f>
        <v>2.9313876088069568E-2</v>
      </c>
      <c r="AD698" s="1">
        <f>(Table2[[#This Row],[Day High]]/Table2[[#This Row],[Close Price]])-1</f>
        <v>9.5759233926127063E-3</v>
      </c>
      <c r="AE698" s="1">
        <f>(Table2[[#This Row],[Close Price]]/Table2[[#This Row],[Current Week Low]])-1</f>
        <v>9.4150138086868118E-3</v>
      </c>
      <c r="AF698" s="1">
        <f>(Table2[[#This Row],[Current Week High]]/Table2[[#This Row],[Close Price]])-1</f>
        <v>4.0915309041164027E-2</v>
      </c>
      <c r="AG698" s="1">
        <f>(Table2[[#This Row],[Close Price]]/Table2[[#This Row],[Current Month Low]])-1</f>
        <v>9.4150138086868118E-3</v>
      </c>
      <c r="AH698" s="1">
        <f>(Table2[[#This Row],[Current Month High]]/Table2[[#This Row],[Close Price]])-1</f>
        <v>0.25780375575177206</v>
      </c>
      <c r="AI698">
        <v>73.994571922033003</v>
      </c>
      <c r="AJ698">
        <v>4.9728049728049601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-0.22</v>
      </c>
      <c r="AM698" t="s">
        <v>3110</v>
      </c>
      <c r="AN698">
        <v>-15.46</v>
      </c>
      <c r="AO698" t="s">
        <v>3110</v>
      </c>
      <c r="AQ698">
        <f>(Table2[[#This Row],[Sharpe Ratio]]-AVERAGE(Table2[Sharpe Ratio]))/_xlfn.STDEV.P(Table2[Sharpe Ratio])</f>
        <v>-0.71951127739723697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689</v>
      </c>
      <c r="AT698">
        <f>_xlfn.RANK.AVG(Table2[[#This Row],[6M Return vs Nifty Z-Score]],Table2[6M Return vs Nifty Z-Score])</f>
        <v>705</v>
      </c>
      <c r="AU698">
        <f>_xlfn.RANK.AVG(Table2[[#This Row],[Sharpe Ratio Z-Score]],Table2[Sharpe Ratio Z-Score])</f>
        <v>542.5</v>
      </c>
      <c r="AV698">
        <f>(Table2[[#This Row],[Rank 1Y]]+Table2[[#This Row],[Rank 6M]]+Table2[[#This Row],[Rank Sharpe]])/3</f>
        <v>645.5</v>
      </c>
    </row>
    <row r="699" spans="1:48" x14ac:dyDescent="0.3">
      <c r="A699" t="s">
        <v>1707</v>
      </c>
      <c r="B699" t="s">
        <v>1708</v>
      </c>
      <c r="C699" t="s">
        <v>3069</v>
      </c>
      <c r="D699" t="s">
        <v>54</v>
      </c>
      <c r="E699">
        <v>4576.5243</v>
      </c>
      <c r="F699">
        <v>497.8</v>
      </c>
      <c r="G699">
        <v>-34.510036996766701</v>
      </c>
      <c r="H699">
        <f>(Table2[[#This Row],[1Y Return vs Nifty]]-AVERAGE(Table2[1Y Return vs Nifty]))/_xlfn.STDEV.P(Table2[1Y Return vs Nifty])</f>
        <v>-1.0323108383711774</v>
      </c>
      <c r="I699">
        <v>-4.0735515612254201</v>
      </c>
      <c r="J699">
        <f>(Table2[[#This Row],[1M Return vs Nifty]]-AVERAGE(Table2[1M Return vs Nifty]))/_xlfn.STDEV.P(Table2[1M Return vs Nifty])</f>
        <v>-0.37885038624654216</v>
      </c>
      <c r="K699">
        <v>-18.398215486130301</v>
      </c>
      <c r="L699">
        <f>(Table2[[#This Row],[6M Return vs Nifty]]-AVERAGE(Table2[6M Return vs Nifty]))/_xlfn.STDEV.P(Table2[6M Return vs Nifty])</f>
        <v>-0.84248602188708721</v>
      </c>
      <c r="M699">
        <v>0.41198393989156201</v>
      </c>
      <c r="N699">
        <f>(Table2[[#This Row],[1W Return vs Nifty]]-AVERAGE(Table2[1W Return vs Nifty]))/_xlfn.STDEV.P(Table2[1W Return vs Nifty])</f>
        <v>0.12513711673946115</v>
      </c>
      <c r="O699">
        <v>513.12</v>
      </c>
      <c r="P699">
        <v>513.79131905269696</v>
      </c>
      <c r="Q699">
        <v>503.07929517861402</v>
      </c>
      <c r="R699">
        <v>35.414142323051102</v>
      </c>
      <c r="S699" s="1">
        <f>(Table2[[#This Row],[Close Price]]-Table2[[#This Row],[20D EMA]])/Table2[[#This Row],[20D EMA]]</f>
        <v>-2.98565637667602E-2</v>
      </c>
      <c r="T699" s="1">
        <f>(Table2[[#This Row],[Close Price]]-Table2[[#This Row],[50D EMA]])/Table2[[#This Row],[50D EMA]]</f>
        <v>-3.1124151887542504E-2</v>
      </c>
      <c r="U699" s="1">
        <f>(Table2[[#This Row],[Close Price]]-Table2[[#This Row],[200D EMA]])/Table2[[#This Row],[200D EMA]]</f>
        <v>-1.0493962341939828E-2</v>
      </c>
      <c r="V699">
        <v>0.85632007884273997</v>
      </c>
      <c r="W699">
        <v>492.05</v>
      </c>
      <c r="X699">
        <v>503.95</v>
      </c>
      <c r="Y699">
        <v>494.75</v>
      </c>
      <c r="Z699">
        <v>515.04999999999995</v>
      </c>
      <c r="AA699">
        <v>494.5</v>
      </c>
      <c r="AB699">
        <v>527.20000000000005</v>
      </c>
      <c r="AC699" s="1">
        <f>(Table2[[#This Row],[Close Price]]/Table2[[#This Row],[Day Low]])-1</f>
        <v>1.1685804288182E-2</v>
      </c>
      <c r="AD699" s="1">
        <f>(Table2[[#This Row],[Day High]]/Table2[[#This Row],[Close Price]])-1</f>
        <v>1.2354359180393626E-2</v>
      </c>
      <c r="AE699" s="1">
        <f>(Table2[[#This Row],[Close Price]]/Table2[[#This Row],[Current Week Low]])-1</f>
        <v>6.1647296614451008E-3</v>
      </c>
      <c r="AF699" s="1">
        <f>(Table2[[#This Row],[Current Week High]]/Table2[[#This Row],[Close Price]])-1</f>
        <v>3.4652470871835872E-2</v>
      </c>
      <c r="AG699" s="1">
        <f>(Table2[[#This Row],[Close Price]]/Table2[[#This Row],[Current Month Low]])-1</f>
        <v>6.6734074823053824E-3</v>
      </c>
      <c r="AH699" s="1">
        <f>(Table2[[#This Row],[Current Month High]]/Table2[[#This Row],[Close Price]])-1</f>
        <v>5.9059863398955414E-2</v>
      </c>
      <c r="AI699">
        <v>22.500980007839999</v>
      </c>
      <c r="AJ699">
        <v>18.3621389629973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-0.13</v>
      </c>
      <c r="AM699" t="s">
        <v>3110</v>
      </c>
      <c r="AN699">
        <v>-5.49</v>
      </c>
      <c r="AO699" t="s">
        <v>3110</v>
      </c>
      <c r="AP699">
        <v>-5.4831142819618997E-2</v>
      </c>
      <c r="AQ699">
        <f>(Table2[[#This Row],[Sharpe Ratio]]-AVERAGE(Table2[Sharpe Ratio]))/_xlfn.STDEV.P(Table2[Sharpe Ratio])</f>
        <v>-1.3442926837135327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671</v>
      </c>
      <c r="AT699">
        <f>_xlfn.RANK.AVG(Table2[[#This Row],[6M Return vs Nifty Z-Score]],Table2[6M Return vs Nifty Z-Score])</f>
        <v>603</v>
      </c>
      <c r="AU699">
        <f>_xlfn.RANK.AVG(Table2[[#This Row],[Sharpe Ratio Z-Score]],Table2[Sharpe Ratio Z-Score])</f>
        <v>664</v>
      </c>
      <c r="AV699">
        <f>(Table2[[#This Row],[Rank 1Y]]+Table2[[#This Row],[Rank 6M]]+Table2[[#This Row],[Rank Sharpe]])/3</f>
        <v>646</v>
      </c>
    </row>
    <row r="700" spans="1:48" x14ac:dyDescent="0.3">
      <c r="A700" t="s">
        <v>614</v>
      </c>
      <c r="B700" t="s">
        <v>615</v>
      </c>
      <c r="C700" t="s">
        <v>3075</v>
      </c>
      <c r="D700" t="s">
        <v>396</v>
      </c>
      <c r="E700">
        <v>30175.826960509901</v>
      </c>
      <c r="F700">
        <v>408.1</v>
      </c>
      <c r="G700">
        <v>-27.870178443881901</v>
      </c>
      <c r="H700">
        <f>(Table2[[#This Row],[1Y Return vs Nifty]]-AVERAGE(Table2[1Y Return vs Nifty]))/_xlfn.STDEV.P(Table2[1Y Return vs Nifty])</f>
        <v>-0.93210701846104294</v>
      </c>
      <c r="I700">
        <v>7.3455927006256596</v>
      </c>
      <c r="J700">
        <f>(Table2[[#This Row],[1M Return vs Nifty]]-AVERAGE(Table2[1M Return vs Nifty]))/_xlfn.STDEV.P(Table2[1M Return vs Nifty])</f>
        <v>0.70103111323937251</v>
      </c>
      <c r="K700">
        <v>-19.556011333341299</v>
      </c>
      <c r="L700">
        <f>(Table2[[#This Row],[6M Return vs Nifty]]-AVERAGE(Table2[6M Return vs Nifty]))/_xlfn.STDEV.P(Table2[6M Return vs Nifty])</f>
        <v>-0.88122277276726069</v>
      </c>
      <c r="M700">
        <v>-4.1267772651425902</v>
      </c>
      <c r="N700">
        <f>(Table2[[#This Row],[1W Return vs Nifty]]-AVERAGE(Table2[1W Return vs Nifty]))/_xlfn.STDEV.P(Table2[1W Return vs Nifty])</f>
        <v>-0.73504228710594499</v>
      </c>
      <c r="O700">
        <v>400.94</v>
      </c>
      <c r="P700">
        <v>401.61535007214599</v>
      </c>
      <c r="Q700">
        <v>414.79858839525701</v>
      </c>
      <c r="R700">
        <v>57.559357685300299</v>
      </c>
      <c r="S700" s="1">
        <f>(Table2[[#This Row],[Close Price]]-Table2[[#This Row],[20D EMA]])/Table2[[#This Row],[20D EMA]]</f>
        <v>1.7858033620990733E-2</v>
      </c>
      <c r="T700" s="1">
        <f>(Table2[[#This Row],[Close Price]]-Table2[[#This Row],[50D EMA]])/Table2[[#This Row],[50D EMA]]</f>
        <v>1.6146419519794591E-2</v>
      </c>
      <c r="U700" s="1">
        <f>(Table2[[#This Row],[Close Price]]-Table2[[#This Row],[200D EMA]])/Table2[[#This Row],[200D EMA]]</f>
        <v>-1.6149014443785858E-2</v>
      </c>
      <c r="V700">
        <v>1.96917392853039</v>
      </c>
      <c r="W700">
        <v>400</v>
      </c>
      <c r="X700">
        <v>419.8</v>
      </c>
      <c r="Y700">
        <v>399.1</v>
      </c>
      <c r="Z700">
        <v>412</v>
      </c>
      <c r="AA700">
        <v>395.05</v>
      </c>
      <c r="AB700">
        <v>425.6</v>
      </c>
      <c r="AC700" s="1">
        <f>(Table2[[#This Row],[Close Price]]/Table2[[#This Row],[Day Low]])-1</f>
        <v>2.0250000000000101E-2</v>
      </c>
      <c r="AD700" s="1">
        <f>(Table2[[#This Row],[Day High]]/Table2[[#This Row],[Close Price]])-1</f>
        <v>2.8669443763783331E-2</v>
      </c>
      <c r="AE700" s="1">
        <f>(Table2[[#This Row],[Close Price]]/Table2[[#This Row],[Current Week Low]])-1</f>
        <v>2.2550739163117006E-2</v>
      </c>
      <c r="AF700" s="1">
        <f>(Table2[[#This Row],[Current Week High]]/Table2[[#This Row],[Close Price]])-1</f>
        <v>9.5564812545942956E-3</v>
      </c>
      <c r="AG700" s="1">
        <f>(Table2[[#This Row],[Close Price]]/Table2[[#This Row],[Current Month Low]])-1</f>
        <v>3.3033793190735405E-2</v>
      </c>
      <c r="AH700" s="1">
        <f>(Table2[[#This Row],[Current Month High]]/Table2[[#This Row],[Close Price]])-1</f>
        <v>4.2881646655231531E-2</v>
      </c>
      <c r="AI700">
        <v>20.612951062777999</v>
      </c>
      <c r="AJ700">
        <v>14.2292490118577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-0.01</v>
      </c>
      <c r="AM700" t="s">
        <v>3110</v>
      </c>
      <c r="AN700">
        <v>2.8</v>
      </c>
      <c r="AO700" t="s">
        <v>3111</v>
      </c>
      <c r="AP700">
        <v>-7.0304847271229001E-2</v>
      </c>
      <c r="AQ700">
        <f>(Table2[[#This Row],[Sharpe Ratio]]-AVERAGE(Table2[Sharpe Ratio]))/_xlfn.STDEV.P(Table2[Sharpe Ratio])</f>
        <v>-1.5206100524760977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642</v>
      </c>
      <c r="AT700">
        <f>_xlfn.RANK.AVG(Table2[[#This Row],[6M Return vs Nifty Z-Score]],Table2[6M Return vs Nifty Z-Score])</f>
        <v>615</v>
      </c>
      <c r="AU700">
        <f>_xlfn.RANK.AVG(Table2[[#This Row],[Sharpe Ratio Z-Score]],Table2[Sharpe Ratio Z-Score])</f>
        <v>686</v>
      </c>
      <c r="AV700">
        <f>(Table2[[#This Row],[Rank 1Y]]+Table2[[#This Row],[Rank 6M]]+Table2[[#This Row],[Rank Sharpe]])/3</f>
        <v>647.66666666666663</v>
      </c>
    </row>
    <row r="701" spans="1:48" x14ac:dyDescent="0.3">
      <c r="A701" t="s">
        <v>2023</v>
      </c>
      <c r="B701" t="s">
        <v>2024</v>
      </c>
      <c r="C701" t="s">
        <v>3069</v>
      </c>
      <c r="D701" t="s">
        <v>54</v>
      </c>
      <c r="E701">
        <v>3022.6545019499999</v>
      </c>
      <c r="F701">
        <v>327.9</v>
      </c>
      <c r="G701">
        <v>-28.136356406964001</v>
      </c>
      <c r="H701">
        <f>(Table2[[#This Row],[1Y Return vs Nifty]]-AVERAGE(Table2[1Y Return vs Nifty]))/_xlfn.STDEV.P(Table2[1Y Return vs Nifty])</f>
        <v>-0.9361239788321547</v>
      </c>
      <c r="I701">
        <v>0.229018121970744</v>
      </c>
      <c r="J701">
        <f>(Table2[[#This Row],[1M Return vs Nifty]]-AVERAGE(Table2[1M Return vs Nifty]))/_xlfn.STDEV.P(Table2[1M Return vs Nifty])</f>
        <v>2.8033465519363785E-2</v>
      </c>
      <c r="K701">
        <v>-17.0919413059801</v>
      </c>
      <c r="L701">
        <f>(Table2[[#This Row],[6M Return vs Nifty]]-AVERAGE(Table2[6M Return vs Nifty]))/_xlfn.STDEV.P(Table2[6M Return vs Nifty])</f>
        <v>-0.7987815833027091</v>
      </c>
      <c r="M701">
        <v>2.2245849251059</v>
      </c>
      <c r="N701">
        <f>(Table2[[#This Row],[1W Return vs Nifty]]-AVERAGE(Table2[1W Return vs Nifty]))/_xlfn.STDEV.P(Table2[1W Return vs Nifty])</f>
        <v>0.4686586117989337</v>
      </c>
      <c r="O701">
        <v>326.39</v>
      </c>
      <c r="P701">
        <v>327.63007988765798</v>
      </c>
      <c r="Q701">
        <v>337.68353361554</v>
      </c>
      <c r="R701">
        <v>53.6336935071783</v>
      </c>
      <c r="S701" s="1">
        <f>(Table2[[#This Row],[Close Price]]-Table2[[#This Row],[20D EMA]])/Table2[[#This Row],[20D EMA]]</f>
        <v>4.6263672293881276E-3</v>
      </c>
      <c r="T701" s="1">
        <f>(Table2[[#This Row],[Close Price]]-Table2[[#This Row],[50D EMA]])/Table2[[#This Row],[50D EMA]]</f>
        <v>8.2385632123444289E-4</v>
      </c>
      <c r="U701" s="1">
        <f>(Table2[[#This Row],[Close Price]]-Table2[[#This Row],[200D EMA]])/Table2[[#This Row],[200D EMA]]</f>
        <v>-2.897249241261135E-2</v>
      </c>
      <c r="V701">
        <v>0.68980169005159198</v>
      </c>
      <c r="W701">
        <v>323</v>
      </c>
      <c r="X701">
        <v>329.55</v>
      </c>
      <c r="Y701">
        <v>321.2</v>
      </c>
      <c r="Z701">
        <v>338.4</v>
      </c>
      <c r="AA701">
        <v>315.14999999999998</v>
      </c>
      <c r="AB701">
        <v>338.8</v>
      </c>
      <c r="AC701" s="1">
        <f>(Table2[[#This Row],[Close Price]]/Table2[[#This Row],[Day Low]])-1</f>
        <v>1.5170278637770762E-2</v>
      </c>
      <c r="AD701" s="1">
        <f>(Table2[[#This Row],[Day High]]/Table2[[#This Row],[Close Price]])-1</f>
        <v>5.032021957914079E-3</v>
      </c>
      <c r="AE701" s="1">
        <f>(Table2[[#This Row],[Close Price]]/Table2[[#This Row],[Current Week Low]])-1</f>
        <v>2.0859277708592749E-2</v>
      </c>
      <c r="AF701" s="1">
        <f>(Table2[[#This Row],[Current Week High]]/Table2[[#This Row],[Close Price]])-1</f>
        <v>3.20219579139982E-2</v>
      </c>
      <c r="AG701" s="1">
        <f>(Table2[[#This Row],[Close Price]]/Table2[[#This Row],[Current Month Low]])-1</f>
        <v>4.0456925273679278E-2</v>
      </c>
      <c r="AH701" s="1">
        <f>(Table2[[#This Row],[Current Month High]]/Table2[[#This Row],[Close Price]])-1</f>
        <v>3.3241842025007795E-2</v>
      </c>
      <c r="AI701">
        <v>24.755749286036298</v>
      </c>
      <c r="AJ701">
        <v>16.067690160502401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-0.09</v>
      </c>
      <c r="AM701" t="s">
        <v>3110</v>
      </c>
      <c r="AN701">
        <v>1.55</v>
      </c>
      <c r="AO701" t="s">
        <v>3111</v>
      </c>
      <c r="AP701">
        <v>-9.7060307840518001E-2</v>
      </c>
      <c r="AQ701">
        <f>(Table2[[#This Row],[Sharpe Ratio]]-AVERAGE(Table2[Sharpe Ratio]))/_xlfn.STDEV.P(Table2[Sharpe Ratio])</f>
        <v>-1.825479026958595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645</v>
      </c>
      <c r="AT701">
        <f>_xlfn.RANK.AVG(Table2[[#This Row],[6M Return vs Nifty Z-Score]],Table2[6M Return vs Nifty Z-Score])</f>
        <v>582</v>
      </c>
      <c r="AU701">
        <f>_xlfn.RANK.AVG(Table2[[#This Row],[Sharpe Ratio Z-Score]],Table2[Sharpe Ratio Z-Score])</f>
        <v>716</v>
      </c>
      <c r="AV701">
        <f>(Table2[[#This Row],[Rank 1Y]]+Table2[[#This Row],[Rank 6M]]+Table2[[#This Row],[Rank Sharpe]])/3</f>
        <v>647.66666666666663</v>
      </c>
    </row>
    <row r="702" spans="1:48" x14ac:dyDescent="0.3">
      <c r="A702" t="s">
        <v>1631</v>
      </c>
      <c r="B702" t="s">
        <v>1632</v>
      </c>
      <c r="C702" t="s">
        <v>3079</v>
      </c>
      <c r="D702" t="s">
        <v>304</v>
      </c>
      <c r="E702">
        <v>5208.312839315</v>
      </c>
      <c r="F702">
        <v>154.85</v>
      </c>
      <c r="G702">
        <v>-24.9169378017517</v>
      </c>
      <c r="H702">
        <f>(Table2[[#This Row],[1Y Return vs Nifty]]-AVERAGE(Table2[1Y Return vs Nifty]))/_xlfn.STDEV.P(Table2[1Y Return vs Nifty])</f>
        <v>-0.88753890136964264</v>
      </c>
      <c r="I702">
        <v>-8.6856632744033107</v>
      </c>
      <c r="J702">
        <f>(Table2[[#This Row],[1M Return vs Nifty]]-AVERAGE(Table2[1M Return vs Nifty]))/_xlfn.STDEV.P(Table2[1M Return vs Nifty])</f>
        <v>-0.81500689661325953</v>
      </c>
      <c r="K702">
        <v>-22.184132992797998</v>
      </c>
      <c r="L702">
        <f>(Table2[[#This Row],[6M Return vs Nifty]]-AVERAGE(Table2[6M Return vs Nifty]))/_xlfn.STDEV.P(Table2[6M Return vs Nifty])</f>
        <v>-0.9691526908529049</v>
      </c>
      <c r="M702">
        <v>-5.4472105485016797</v>
      </c>
      <c r="N702">
        <f>(Table2[[#This Row],[1W Return vs Nifty]]-AVERAGE(Table2[1W Return vs Nifty]))/_xlfn.STDEV.P(Table2[1W Return vs Nifty])</f>
        <v>-0.98528887713092239</v>
      </c>
      <c r="O702">
        <v>162.57</v>
      </c>
      <c r="P702">
        <v>165.067198931223</v>
      </c>
      <c r="Q702">
        <v>165.73384979325499</v>
      </c>
      <c r="R702">
        <v>29.152196317926901</v>
      </c>
      <c r="S702" s="1">
        <f>(Table2[[#This Row],[Close Price]]-Table2[[#This Row],[20D EMA]])/Table2[[#This Row],[20D EMA]]</f>
        <v>-4.7487236267454012E-2</v>
      </c>
      <c r="T702" s="1">
        <f>(Table2[[#This Row],[Close Price]]-Table2[[#This Row],[50D EMA]])/Table2[[#This Row],[50D EMA]]</f>
        <v>-6.1897209120753992E-2</v>
      </c>
      <c r="U702" s="1">
        <f>(Table2[[#This Row],[Close Price]]-Table2[[#This Row],[200D EMA]])/Table2[[#This Row],[200D EMA]]</f>
        <v>-6.5670650907054137E-2</v>
      </c>
      <c r="V702">
        <v>1.12844691564342</v>
      </c>
      <c r="W702">
        <v>151.58000000000001</v>
      </c>
      <c r="X702">
        <v>155.88999999999999</v>
      </c>
      <c r="Y702">
        <v>154.44999999999999</v>
      </c>
      <c r="Z702">
        <v>159.99</v>
      </c>
      <c r="AA702">
        <v>154.44999999999999</v>
      </c>
      <c r="AB702">
        <v>176.01</v>
      </c>
      <c r="AC702" s="1">
        <f>(Table2[[#This Row],[Close Price]]/Table2[[#This Row],[Day Low]])-1</f>
        <v>2.1572766855785686E-2</v>
      </c>
      <c r="AD702" s="1">
        <f>(Table2[[#This Row],[Day High]]/Table2[[#This Row],[Close Price]])-1</f>
        <v>6.7161769454309184E-3</v>
      </c>
      <c r="AE702" s="1">
        <f>(Table2[[#This Row],[Close Price]]/Table2[[#This Row],[Current Week Low]])-1</f>
        <v>2.5898348980253338E-3</v>
      </c>
      <c r="AF702" s="1">
        <f>(Table2[[#This Row],[Current Week High]]/Table2[[#This Row],[Close Price]])-1</f>
        <v>3.3193412980303538E-2</v>
      </c>
      <c r="AG702" s="1">
        <f>(Table2[[#This Row],[Close Price]]/Table2[[#This Row],[Current Month Low]])-1</f>
        <v>2.5898348980253338E-3</v>
      </c>
      <c r="AH702" s="1">
        <f>(Table2[[#This Row],[Current Month High]]/Table2[[#This Row],[Close Price]])-1</f>
        <v>0.13664836938973202</v>
      </c>
      <c r="AI702">
        <v>38.960956780358103</v>
      </c>
      <c r="AJ702">
        <v>21.514801999231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-0.11</v>
      </c>
      <c r="AM702" t="s">
        <v>3110</v>
      </c>
      <c r="AN702">
        <v>-6.13</v>
      </c>
      <c r="AO702" t="s">
        <v>3110</v>
      </c>
      <c r="AP702">
        <v>-5.9029521863178003E-2</v>
      </c>
      <c r="AQ702">
        <f>(Table2[[#This Row],[Sharpe Ratio]]-AVERAGE(Table2[Sharpe Ratio]))/_xlfn.STDEV.P(Table2[Sharpe Ratio])</f>
        <v>-1.3921317224093506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632</v>
      </c>
      <c r="AT702">
        <f>_xlfn.RANK.AVG(Table2[[#This Row],[6M Return vs Nifty Z-Score]],Table2[6M Return vs Nifty Z-Score])</f>
        <v>645</v>
      </c>
      <c r="AU702">
        <f>_xlfn.RANK.AVG(Table2[[#This Row],[Sharpe Ratio Z-Score]],Table2[Sharpe Ratio Z-Score])</f>
        <v>672</v>
      </c>
      <c r="AV702">
        <f>(Table2[[#This Row],[Rank 1Y]]+Table2[[#This Row],[Rank 6M]]+Table2[[#This Row],[Rank Sharpe]])/3</f>
        <v>649.66666666666663</v>
      </c>
    </row>
    <row r="703" spans="1:48" x14ac:dyDescent="0.3">
      <c r="A703" t="s">
        <v>1299</v>
      </c>
      <c r="B703" t="s">
        <v>1300</v>
      </c>
      <c r="C703" t="s">
        <v>3079</v>
      </c>
      <c r="D703" t="s">
        <v>539</v>
      </c>
      <c r="E703">
        <v>8510.5407996800004</v>
      </c>
      <c r="F703">
        <v>774.85</v>
      </c>
      <c r="G703">
        <v>-43.913387325782701</v>
      </c>
      <c r="H703">
        <f>(Table2[[#This Row],[1Y Return vs Nifty]]-AVERAGE(Table2[1Y Return vs Nifty]))/_xlfn.STDEV.P(Table2[1Y Return vs Nifty])</f>
        <v>-1.174219226240562</v>
      </c>
      <c r="I703">
        <v>2.2647886861056299</v>
      </c>
      <c r="J703">
        <f>(Table2[[#This Row],[1M Return vs Nifty]]-AVERAGE(Table2[1M Return vs Nifty]))/_xlfn.STDEV.P(Table2[1M Return vs Nifty])</f>
        <v>0.22055147904088668</v>
      </c>
      <c r="K703">
        <v>-19.776328492883898</v>
      </c>
      <c r="L703">
        <f>(Table2[[#This Row],[6M Return vs Nifty]]-AVERAGE(Table2[6M Return vs Nifty]))/_xlfn.STDEV.P(Table2[6M Return vs Nifty])</f>
        <v>-0.88859399537475869</v>
      </c>
      <c r="M703">
        <v>-2.4073948864216699</v>
      </c>
      <c r="N703">
        <f>(Table2[[#This Row],[1W Return vs Nifty]]-AVERAGE(Table2[1W Return vs Nifty]))/_xlfn.STDEV.P(Table2[1W Return vs Nifty])</f>
        <v>-0.40918744639080562</v>
      </c>
      <c r="O703">
        <v>779.01</v>
      </c>
      <c r="P703">
        <v>783.67554757245102</v>
      </c>
      <c r="Q703">
        <v>849.17111641080601</v>
      </c>
      <c r="R703">
        <v>41.196742970232599</v>
      </c>
      <c r="S703" s="1">
        <f>(Table2[[#This Row],[Close Price]]-Table2[[#This Row],[20D EMA]])/Table2[[#This Row],[20D EMA]]</f>
        <v>-5.340111166737228E-3</v>
      </c>
      <c r="T703" s="1">
        <f>(Table2[[#This Row],[Close Price]]-Table2[[#This Row],[50D EMA]])/Table2[[#This Row],[50D EMA]]</f>
        <v>-1.1261736569157245E-2</v>
      </c>
      <c r="U703" s="1">
        <f>(Table2[[#This Row],[Close Price]]-Table2[[#This Row],[200D EMA]])/Table2[[#This Row],[200D EMA]]</f>
        <v>-8.7521955203727672E-2</v>
      </c>
      <c r="V703">
        <v>1.64438824281065</v>
      </c>
      <c r="W703">
        <v>733.35</v>
      </c>
      <c r="X703">
        <v>777.75</v>
      </c>
      <c r="Y703">
        <v>763</v>
      </c>
      <c r="Z703">
        <v>780.5</v>
      </c>
      <c r="AA703">
        <v>760.05</v>
      </c>
      <c r="AB703">
        <v>819.9</v>
      </c>
      <c r="AC703" s="1">
        <f>(Table2[[#This Row],[Close Price]]/Table2[[#This Row],[Day Low]])-1</f>
        <v>5.6589622963114428E-2</v>
      </c>
      <c r="AD703" s="1">
        <f>(Table2[[#This Row],[Day High]]/Table2[[#This Row],[Close Price]])-1</f>
        <v>3.7426598696521651E-3</v>
      </c>
      <c r="AE703" s="1">
        <f>(Table2[[#This Row],[Close Price]]/Table2[[#This Row],[Current Week Low]])-1</f>
        <v>1.5530799475753643E-2</v>
      </c>
      <c r="AF703" s="1">
        <f>(Table2[[#This Row],[Current Week High]]/Table2[[#This Row],[Close Price]])-1</f>
        <v>7.2917338839775248E-3</v>
      </c>
      <c r="AG703" s="1">
        <f>(Table2[[#This Row],[Close Price]]/Table2[[#This Row],[Current Month Low]])-1</f>
        <v>1.9472403131373106E-2</v>
      </c>
      <c r="AH703" s="1">
        <f>(Table2[[#This Row],[Current Month High]]/Table2[[#This Row],[Close Price]])-1</f>
        <v>5.8140285216493393E-2</v>
      </c>
      <c r="AI703">
        <v>43.2288969445882</v>
      </c>
      <c r="AJ703">
        <v>7.2182121043864402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0.02</v>
      </c>
      <c r="AM703" t="s">
        <v>3111</v>
      </c>
      <c r="AN703">
        <v>-1.03</v>
      </c>
      <c r="AO703" t="s">
        <v>3110</v>
      </c>
      <c r="AP703">
        <v>-2.8357635325059999E-2</v>
      </c>
      <c r="AQ703">
        <f>(Table2[[#This Row],[Sharpe Ratio]]-AVERAGE(Table2[Sharpe Ratio]))/_xlfn.STDEV.P(Table2[Sharpe Ratio])</f>
        <v>-1.0426364644188042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710</v>
      </c>
      <c r="AT703">
        <f>_xlfn.RANK.AVG(Table2[[#This Row],[6M Return vs Nifty Z-Score]],Table2[6M Return vs Nifty Z-Score])</f>
        <v>619</v>
      </c>
      <c r="AU703">
        <f>_xlfn.RANK.AVG(Table2[[#This Row],[Sharpe Ratio Z-Score]],Table2[Sharpe Ratio Z-Score])</f>
        <v>621</v>
      </c>
      <c r="AV703">
        <f>(Table2[[#This Row],[Rank 1Y]]+Table2[[#This Row],[Rank 6M]]+Table2[[#This Row],[Rank Sharpe]])/3</f>
        <v>650</v>
      </c>
    </row>
    <row r="704" spans="1:48" x14ac:dyDescent="0.3">
      <c r="A704" t="s">
        <v>836</v>
      </c>
      <c r="B704" t="s">
        <v>837</v>
      </c>
      <c r="C704" t="s">
        <v>3077</v>
      </c>
      <c r="D704" t="s">
        <v>568</v>
      </c>
      <c r="E704">
        <v>18029.843311199998</v>
      </c>
      <c r="F704">
        <v>1402.8</v>
      </c>
      <c r="G704">
        <v>-39.167456063970597</v>
      </c>
      <c r="H704">
        <f>(Table2[[#This Row],[1Y Return vs Nifty]]-AVERAGE(Table2[1Y Return vs Nifty]))/_xlfn.STDEV.P(Table2[1Y Return vs Nifty])</f>
        <v>-1.1025971521140157</v>
      </c>
      <c r="I704">
        <v>-5.8986259607258704</v>
      </c>
      <c r="J704">
        <f>(Table2[[#This Row],[1M Return vs Nifty]]-AVERAGE(Table2[1M Return vs Nifty]))/_xlfn.STDEV.P(Table2[1M Return vs Nifty])</f>
        <v>-0.55144336116762593</v>
      </c>
      <c r="K704">
        <v>-13.1727535736897</v>
      </c>
      <c r="L704">
        <f>(Table2[[#This Row],[6M Return vs Nifty]]-AVERAGE(Table2[6M Return vs Nifty]))/_xlfn.STDEV.P(Table2[6M Return vs Nifty])</f>
        <v>-0.66765604920783872</v>
      </c>
      <c r="M704">
        <v>-10.5126452682983</v>
      </c>
      <c r="N704">
        <f>(Table2[[#This Row],[1W Return vs Nifty]]-AVERAGE(Table2[1W Return vs Nifty]))/_xlfn.STDEV.P(Table2[1W Return vs Nifty])</f>
        <v>-1.9452826773466561</v>
      </c>
      <c r="O704">
        <v>1510.41</v>
      </c>
      <c r="P704">
        <v>1498.2575332122999</v>
      </c>
      <c r="Q704">
        <v>1490.0534127406499</v>
      </c>
      <c r="R704">
        <v>15.8251026270017</v>
      </c>
      <c r="S704" s="1">
        <f>(Table2[[#This Row],[Close Price]]-Table2[[#This Row],[20D EMA]])/Table2[[#This Row],[20D EMA]]</f>
        <v>-7.1245555842453456E-2</v>
      </c>
      <c r="T704" s="1">
        <f>(Table2[[#This Row],[Close Price]]-Table2[[#This Row],[50D EMA]])/Table2[[#This Row],[50D EMA]]</f>
        <v>-6.3712366596706996E-2</v>
      </c>
      <c r="U704" s="1">
        <f>(Table2[[#This Row],[Close Price]]-Table2[[#This Row],[200D EMA]])/Table2[[#This Row],[200D EMA]]</f>
        <v>-5.8557238280582909E-2</v>
      </c>
      <c r="V704">
        <v>1.0207422386767899</v>
      </c>
      <c r="W704">
        <v>1396.15</v>
      </c>
      <c r="X704">
        <v>1418</v>
      </c>
      <c r="Y704">
        <v>1400</v>
      </c>
      <c r="Z704">
        <v>1442.35</v>
      </c>
      <c r="AA704">
        <v>1400</v>
      </c>
      <c r="AB704">
        <v>1628</v>
      </c>
      <c r="AC704" s="1">
        <f>(Table2[[#This Row],[Close Price]]/Table2[[#This Row],[Day Low]])-1</f>
        <v>4.763098520932374E-3</v>
      </c>
      <c r="AD704" s="1">
        <f>(Table2[[#This Row],[Day High]]/Table2[[#This Row],[Close Price]])-1</f>
        <v>1.0835471913316352E-2</v>
      </c>
      <c r="AE704" s="1">
        <f>(Table2[[#This Row],[Close Price]]/Table2[[#This Row],[Current Week Low]])-1</f>
        <v>2.0000000000000018E-3</v>
      </c>
      <c r="AF704" s="1">
        <f>(Table2[[#This Row],[Current Week High]]/Table2[[#This Row],[Close Price]])-1</f>
        <v>2.8193612774451093E-2</v>
      </c>
      <c r="AG704" s="1">
        <f>(Table2[[#This Row],[Close Price]]/Table2[[#This Row],[Current Month Low]])-1</f>
        <v>2.0000000000000018E-3</v>
      </c>
      <c r="AH704" s="1">
        <f>(Table2[[#This Row],[Current Month High]]/Table2[[#This Row],[Close Price]])-1</f>
        <v>0.16053607071571152</v>
      </c>
      <c r="AI704">
        <v>24.6123484634902</v>
      </c>
      <c r="AJ704">
        <v>11.8045705279747</v>
      </c>
      <c r="AK704" t="str">
        <f>IF(AND(Table2[[#This Row],[20D EMA]]&gt;Table2[[#This Row],[50D EMA]],Table2[[#This Row],[50D EMA]]&gt;Table2[[#This Row],[200D EMA]]),"Uptrend","Downtrend/NoTrend")</f>
        <v>Uptrend</v>
      </c>
      <c r="AL704">
        <v>-0.04</v>
      </c>
      <c r="AM704" t="s">
        <v>3110</v>
      </c>
      <c r="AN704">
        <v>-12.78</v>
      </c>
      <c r="AO704" t="s">
        <v>3110</v>
      </c>
      <c r="AP704">
        <v>-0.113141852301861</v>
      </c>
      <c r="AQ704">
        <f>(Table2[[#This Row],[Sharpe Ratio]]-AVERAGE(Table2[Sharpe Ratio]))/_xlfn.STDEV.P(Table2[Sharpe Ratio])</f>
        <v>-2.0087225168371399</v>
      </c>
      <c r="AR7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-6.2757017566732767</v>
      </c>
      <c r="AS704">
        <f>_xlfn.RANK.AVG(Table2[[#This Row],[1Y Return vs Nifty Z-Score]],Table2[1Y Return vs Nifty Z-Score])</f>
        <v>691</v>
      </c>
      <c r="AT704">
        <f>_xlfn.RANK.AVG(Table2[[#This Row],[6M Return vs Nifty Z-Score]],Table2[6M Return vs Nifty Z-Score])</f>
        <v>536</v>
      </c>
      <c r="AU704">
        <f>_xlfn.RANK.AVG(Table2[[#This Row],[Sharpe Ratio Z-Score]],Table2[Sharpe Ratio Z-Score])</f>
        <v>725</v>
      </c>
      <c r="AV704">
        <f>(Table2[[#This Row],[Rank 1Y]]+Table2[[#This Row],[Rank 6M]]+Table2[[#This Row],[Rank Sharpe]])/3</f>
        <v>650.66666666666663</v>
      </c>
    </row>
    <row r="705" spans="1:48" x14ac:dyDescent="0.3">
      <c r="A705" t="s">
        <v>1469</v>
      </c>
      <c r="B705" t="s">
        <v>1470</v>
      </c>
      <c r="C705" t="s">
        <v>3077</v>
      </c>
      <c r="D705" t="s">
        <v>98</v>
      </c>
      <c r="E705">
        <v>6820.0396532049999</v>
      </c>
      <c r="F705">
        <v>1432.15</v>
      </c>
      <c r="G705">
        <v>-30.977010185012499</v>
      </c>
      <c r="H705">
        <f>(Table2[[#This Row],[1Y Return vs Nifty]]-AVERAGE(Table2[1Y Return vs Nifty]))/_xlfn.STDEV.P(Table2[1Y Return vs Nifty])</f>
        <v>-0.9789930184864627</v>
      </c>
      <c r="I705">
        <v>-4.9893199055315502</v>
      </c>
      <c r="J705">
        <f>(Table2[[#This Row],[1M Return vs Nifty]]-AVERAGE(Table2[1M Return vs Nifty]))/_xlfn.STDEV.P(Table2[1M Return vs Nifty])</f>
        <v>-0.46545243541539377</v>
      </c>
      <c r="K705">
        <v>-15.499471784183401</v>
      </c>
      <c r="L705">
        <f>(Table2[[#This Row],[6M Return vs Nifty]]-AVERAGE(Table2[6M Return vs Nifty]))/_xlfn.STDEV.P(Table2[6M Return vs Nifty])</f>
        <v>-0.74550181442229291</v>
      </c>
      <c r="M705">
        <v>-3.5295685099823002</v>
      </c>
      <c r="N705">
        <f>(Table2[[#This Row],[1W Return vs Nifty]]-AVERAGE(Table2[1W Return vs Nifty]))/_xlfn.STDEV.P(Table2[1W Return vs Nifty])</f>
        <v>-0.62186015485028467</v>
      </c>
      <c r="O705">
        <v>1458.58</v>
      </c>
      <c r="P705">
        <v>1436.8216169277</v>
      </c>
      <c r="Q705">
        <v>1416.8363630889401</v>
      </c>
      <c r="R705">
        <v>36.646539516141402</v>
      </c>
      <c r="S705" s="1">
        <f>(Table2[[#This Row],[Close Price]]-Table2[[#This Row],[20D EMA]])/Table2[[#This Row],[20D EMA]]</f>
        <v>-1.8120363641349696E-2</v>
      </c>
      <c r="T705" s="1">
        <f>(Table2[[#This Row],[Close Price]]-Table2[[#This Row],[50D EMA]])/Table2[[#This Row],[50D EMA]]</f>
        <v>-3.2513548464624667E-3</v>
      </c>
      <c r="U705" s="1">
        <f>(Table2[[#This Row],[Close Price]]-Table2[[#This Row],[200D EMA]])/Table2[[#This Row],[200D EMA]]</f>
        <v>1.0808331371220415E-2</v>
      </c>
      <c r="V705">
        <v>1.05969812349592</v>
      </c>
      <c r="W705">
        <v>1426.55</v>
      </c>
      <c r="X705">
        <v>1489.75</v>
      </c>
      <c r="Y705">
        <v>1414</v>
      </c>
      <c r="Z705">
        <v>1444</v>
      </c>
      <c r="AA705">
        <v>1410</v>
      </c>
      <c r="AB705">
        <v>1517.3</v>
      </c>
      <c r="AC705" s="1">
        <f>(Table2[[#This Row],[Close Price]]/Table2[[#This Row],[Day Low]])-1</f>
        <v>3.9255546598437885E-3</v>
      </c>
      <c r="AD705" s="1">
        <f>(Table2[[#This Row],[Day High]]/Table2[[#This Row],[Close Price]])-1</f>
        <v>4.0219250776803994E-2</v>
      </c>
      <c r="AE705" s="1">
        <f>(Table2[[#This Row],[Close Price]]/Table2[[#This Row],[Current Week Low]])-1</f>
        <v>1.2835926449787927E-2</v>
      </c>
      <c r="AF705" s="1">
        <f>(Table2[[#This Row],[Current Week High]]/Table2[[#This Row],[Close Price]])-1</f>
        <v>8.2742729462694786E-3</v>
      </c>
      <c r="AG705" s="1">
        <f>(Table2[[#This Row],[Close Price]]/Table2[[#This Row],[Current Month Low]])-1</f>
        <v>1.5709219858156098E-2</v>
      </c>
      <c r="AH705" s="1">
        <f>(Table2[[#This Row],[Current Month High]]/Table2[[#This Row],[Close Price]])-1</f>
        <v>5.9456062563278955E-2</v>
      </c>
      <c r="AI705">
        <v>12.0301539105852</v>
      </c>
      <c r="AJ705">
        <v>14.612</v>
      </c>
      <c r="AK705" t="str">
        <f>IF(AND(Table2[[#This Row],[20D EMA]]&gt;Table2[[#This Row],[50D EMA]],Table2[[#This Row],[50D EMA]]&gt;Table2[[#This Row],[200D EMA]]),"Uptrend","Downtrend/NoTrend")</f>
        <v>Uptrend</v>
      </c>
      <c r="AL705">
        <v>0.06</v>
      </c>
      <c r="AM705" t="s">
        <v>3111</v>
      </c>
      <c r="AN705">
        <v>-4.01</v>
      </c>
      <c r="AO705" t="s">
        <v>3110</v>
      </c>
      <c r="AP705">
        <v>-0.133185298022721</v>
      </c>
      <c r="AQ705">
        <f>(Table2[[#This Row],[Sharpe Ratio]]-AVERAGE(Table2[Sharpe Ratio]))/_xlfn.STDEV.P(Table2[Sharpe Ratio])</f>
        <v>-2.237110465016519</v>
      </c>
      <c r="AR7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-5.0489178881909531</v>
      </c>
      <c r="AS705">
        <f>_xlfn.RANK.AVG(Table2[[#This Row],[1Y Return vs Nifty Z-Score]],Table2[1Y Return vs Nifty Z-Score])</f>
        <v>658</v>
      </c>
      <c r="AT705">
        <f>_xlfn.RANK.AVG(Table2[[#This Row],[6M Return vs Nifty Z-Score]],Table2[6M Return vs Nifty Z-Score])</f>
        <v>566</v>
      </c>
      <c r="AU705">
        <f>_xlfn.RANK.AVG(Table2[[#This Row],[Sharpe Ratio Z-Score]],Table2[Sharpe Ratio Z-Score])</f>
        <v>731</v>
      </c>
      <c r="AV705">
        <f>(Table2[[#This Row],[Rank 1Y]]+Table2[[#This Row],[Rank 6M]]+Table2[[#This Row],[Rank Sharpe]])/3</f>
        <v>651.66666666666663</v>
      </c>
    </row>
    <row r="706" spans="1:48" x14ac:dyDescent="0.3">
      <c r="A706" t="s">
        <v>1581</v>
      </c>
      <c r="B706" t="s">
        <v>1582</v>
      </c>
      <c r="C706" t="s">
        <v>3076</v>
      </c>
      <c r="D706" t="s">
        <v>257</v>
      </c>
      <c r="E706">
        <v>5817.4647856000001</v>
      </c>
      <c r="F706">
        <v>1294</v>
      </c>
      <c r="G706">
        <v>-37.270429813927102</v>
      </c>
      <c r="H706">
        <f>(Table2[[#This Row],[1Y Return vs Nifty]]-AVERAGE(Table2[1Y Return vs Nifty]))/_xlfn.STDEV.P(Table2[1Y Return vs Nifty])</f>
        <v>-1.0739686391404117</v>
      </c>
      <c r="I706">
        <v>-8.5778119966726702</v>
      </c>
      <c r="J706">
        <f>(Table2[[#This Row],[1M Return vs Nifty]]-AVERAGE(Table2[1M Return vs Nifty]))/_xlfn.STDEV.P(Table2[1M Return vs Nifty])</f>
        <v>-0.80480765603563365</v>
      </c>
      <c r="K706">
        <v>-18.5145408724681</v>
      </c>
      <c r="L706">
        <f>(Table2[[#This Row],[6M Return vs Nifty]]-AVERAGE(Table2[6M Return vs Nifty]))/_xlfn.STDEV.P(Table2[6M Return vs Nifty])</f>
        <v>-0.84637795803667859</v>
      </c>
      <c r="M706">
        <v>-5.1099110731635902</v>
      </c>
      <c r="N706">
        <f>(Table2[[#This Row],[1W Return vs Nifty]]-AVERAGE(Table2[1W Return vs Nifty]))/_xlfn.STDEV.P(Table2[1W Return vs Nifty])</f>
        <v>-0.9213643725123758</v>
      </c>
      <c r="O706">
        <v>1389.04</v>
      </c>
      <c r="P706">
        <v>1387.5808158228699</v>
      </c>
      <c r="Q706">
        <v>1426.9019860380999</v>
      </c>
      <c r="R706">
        <v>17.528425613885201</v>
      </c>
      <c r="S706" s="1">
        <f>(Table2[[#This Row],[Close Price]]-Table2[[#This Row],[20D EMA]])/Table2[[#This Row],[20D EMA]]</f>
        <v>-6.8421355756493663E-2</v>
      </c>
      <c r="T706" s="1">
        <f>(Table2[[#This Row],[Close Price]]-Table2[[#This Row],[50D EMA]])/Table2[[#This Row],[50D EMA]]</f>
        <v>-6.7441704840358552E-2</v>
      </c>
      <c r="U706" s="1">
        <f>(Table2[[#This Row],[Close Price]]-Table2[[#This Row],[200D EMA]])/Table2[[#This Row],[200D EMA]]</f>
        <v>-9.3140234815365458E-2</v>
      </c>
      <c r="V706">
        <v>0.81287133977135095</v>
      </c>
      <c r="W706">
        <v>1277.45</v>
      </c>
      <c r="X706">
        <v>1299</v>
      </c>
      <c r="Y706">
        <v>1287.0999999999999</v>
      </c>
      <c r="Z706">
        <v>1364</v>
      </c>
      <c r="AA706">
        <v>1287.0999999999999</v>
      </c>
      <c r="AB706">
        <v>1466.95</v>
      </c>
      <c r="AC706" s="1">
        <f>(Table2[[#This Row],[Close Price]]/Table2[[#This Row],[Day Low]])-1</f>
        <v>1.2955497279736994E-2</v>
      </c>
      <c r="AD706" s="1">
        <f>(Table2[[#This Row],[Day High]]/Table2[[#This Row],[Close Price]])-1</f>
        <v>3.8639876352395408E-3</v>
      </c>
      <c r="AE706" s="1">
        <f>(Table2[[#This Row],[Close Price]]/Table2[[#This Row],[Current Week Low]])-1</f>
        <v>5.3608888198275473E-3</v>
      </c>
      <c r="AF706" s="1">
        <f>(Table2[[#This Row],[Current Week High]]/Table2[[#This Row],[Close Price]])-1</f>
        <v>5.4095826893354015E-2</v>
      </c>
      <c r="AG706" s="1">
        <f>(Table2[[#This Row],[Close Price]]/Table2[[#This Row],[Current Month Low]])-1</f>
        <v>5.3608888198275473E-3</v>
      </c>
      <c r="AH706" s="1">
        <f>(Table2[[#This Row],[Current Month High]]/Table2[[#This Row],[Close Price]])-1</f>
        <v>0.13365533230293658</v>
      </c>
      <c r="AI706">
        <v>43.111898657819303</v>
      </c>
      <c r="AJ706">
        <v>16.017846207680801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-0.01</v>
      </c>
      <c r="AM706" t="s">
        <v>3110</v>
      </c>
      <c r="AN706">
        <v>-11.25</v>
      </c>
      <c r="AO706" t="s">
        <v>3110</v>
      </c>
      <c r="AP706">
        <v>-5.8196503427051002E-2</v>
      </c>
      <c r="AQ706">
        <f>(Table2[[#This Row],[Sharpe Ratio]]-AVERAGE(Table2[Sharpe Ratio]))/_xlfn.STDEV.P(Table2[Sharpe Ratio])</f>
        <v>-1.382639773067295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680</v>
      </c>
      <c r="AT706">
        <f>_xlfn.RANK.AVG(Table2[[#This Row],[6M Return vs Nifty Z-Score]],Table2[6M Return vs Nifty Z-Score])</f>
        <v>606</v>
      </c>
      <c r="AU706">
        <f>_xlfn.RANK.AVG(Table2[[#This Row],[Sharpe Ratio Z-Score]],Table2[Sharpe Ratio Z-Score])</f>
        <v>670</v>
      </c>
      <c r="AV706">
        <f>(Table2[[#This Row],[Rank 1Y]]+Table2[[#This Row],[Rank 6M]]+Table2[[#This Row],[Rank Sharpe]])/3</f>
        <v>652</v>
      </c>
    </row>
    <row r="707" spans="1:48" x14ac:dyDescent="0.3">
      <c r="A707" t="s">
        <v>599</v>
      </c>
      <c r="B707" t="s">
        <v>600</v>
      </c>
      <c r="C707" t="s">
        <v>3065</v>
      </c>
      <c r="D707" t="s">
        <v>24</v>
      </c>
      <c r="E707">
        <v>31027.28545494</v>
      </c>
      <c r="F707">
        <v>192.6</v>
      </c>
      <c r="G707">
        <v>-38.796884576802398</v>
      </c>
      <c r="H707">
        <f>(Table2[[#This Row],[1Y Return vs Nifty]]-AVERAGE(Table2[1Y Return vs Nifty]))/_xlfn.STDEV.P(Table2[1Y Return vs Nifty])</f>
        <v>-1.0970047621153007</v>
      </c>
      <c r="I707">
        <v>2.52575847445262</v>
      </c>
      <c r="J707">
        <f>(Table2[[#This Row],[1M Return vs Nifty]]-AVERAGE(Table2[1M Return vs Nifty]))/_xlfn.STDEV.P(Table2[1M Return vs Nifty])</f>
        <v>0.24523077548362959</v>
      </c>
      <c r="K707">
        <v>-15.874291209279599</v>
      </c>
      <c r="L707">
        <f>(Table2[[#This Row],[6M Return vs Nifty]]-AVERAGE(Table2[6M Return vs Nifty]))/_xlfn.STDEV.P(Table2[6M Return vs Nifty])</f>
        <v>-0.75804226939971975</v>
      </c>
      <c r="M707">
        <v>-4.9626425250510797</v>
      </c>
      <c r="N707">
        <f>(Table2[[#This Row],[1W Return vs Nifty]]-AVERAGE(Table2[1W Return vs Nifty]))/_xlfn.STDEV.P(Table2[1W Return vs Nifty])</f>
        <v>-0.89345425206362994</v>
      </c>
      <c r="O707">
        <v>201.23</v>
      </c>
      <c r="P707">
        <v>199.578271867262</v>
      </c>
      <c r="Q707">
        <v>206.15236682701101</v>
      </c>
      <c r="R707">
        <v>33.600411720061203</v>
      </c>
      <c r="S707" s="1">
        <f>(Table2[[#This Row],[Close Price]]-Table2[[#This Row],[20D EMA]])/Table2[[#This Row],[20D EMA]]</f>
        <v>-4.2886249565174159E-2</v>
      </c>
      <c r="T707" s="1">
        <f>(Table2[[#This Row],[Close Price]]-Table2[[#This Row],[50D EMA]])/Table2[[#This Row],[50D EMA]]</f>
        <v>-3.4965088142977836E-2</v>
      </c>
      <c r="U707" s="1">
        <f>(Table2[[#This Row],[Close Price]]-Table2[[#This Row],[200D EMA]])/Table2[[#This Row],[200D EMA]]</f>
        <v>-6.5739564554130173E-2</v>
      </c>
      <c r="V707">
        <v>1.5031509817723601</v>
      </c>
      <c r="W707">
        <v>189.5</v>
      </c>
      <c r="X707">
        <v>193.98</v>
      </c>
      <c r="Y707">
        <v>191.32</v>
      </c>
      <c r="Z707">
        <v>200</v>
      </c>
      <c r="AA707">
        <v>191.32</v>
      </c>
      <c r="AB707">
        <v>218.49</v>
      </c>
      <c r="AC707" s="1">
        <f>(Table2[[#This Row],[Close Price]]/Table2[[#This Row],[Day Low]])-1</f>
        <v>1.6358839050131913E-2</v>
      </c>
      <c r="AD707" s="1">
        <f>(Table2[[#This Row],[Day High]]/Table2[[#This Row],[Close Price]])-1</f>
        <v>7.1651090342679247E-3</v>
      </c>
      <c r="AE707" s="1">
        <f>(Table2[[#This Row],[Close Price]]/Table2[[#This Row],[Current Week Low]])-1</f>
        <v>6.6903616976792257E-3</v>
      </c>
      <c r="AF707" s="1">
        <f>(Table2[[#This Row],[Current Week High]]/Table2[[#This Row],[Close Price]])-1</f>
        <v>3.8421599169262688E-2</v>
      </c>
      <c r="AG707" s="1">
        <f>(Table2[[#This Row],[Close Price]]/Table2[[#This Row],[Current Month Low]])-1</f>
        <v>6.6903616976792257E-3</v>
      </c>
      <c r="AH707" s="1">
        <f>(Table2[[#This Row],[Current Month High]]/Table2[[#This Row],[Close Price]])-1</f>
        <v>0.13442367601246108</v>
      </c>
      <c r="AI707">
        <v>33.519411316924597</v>
      </c>
      <c r="AJ707">
        <v>16.4942358853088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0.02</v>
      </c>
      <c r="AM707" t="s">
        <v>3111</v>
      </c>
      <c r="AN707">
        <v>0.05</v>
      </c>
      <c r="AO707" t="s">
        <v>3111</v>
      </c>
      <c r="AP707">
        <v>-8.0518342613881994E-2</v>
      </c>
      <c r="AQ707">
        <f>(Table2[[#This Row],[Sharpe Ratio]]-AVERAGE(Table2[Sharpe Ratio]))/_xlfn.STDEV.P(Table2[Sharpe Ratio])</f>
        <v>-1.6369892059177877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688</v>
      </c>
      <c r="AT707">
        <f>_xlfn.RANK.AVG(Table2[[#This Row],[6M Return vs Nifty Z-Score]],Table2[6M Return vs Nifty Z-Score])</f>
        <v>571</v>
      </c>
      <c r="AU707">
        <f>_xlfn.RANK.AVG(Table2[[#This Row],[Sharpe Ratio Z-Score]],Table2[Sharpe Ratio Z-Score])</f>
        <v>698</v>
      </c>
      <c r="AV707">
        <f>(Table2[[#This Row],[Rank 1Y]]+Table2[[#This Row],[Rank 6M]]+Table2[[#This Row],[Rank Sharpe]])/3</f>
        <v>652.33333333333337</v>
      </c>
    </row>
    <row r="708" spans="1:48" x14ac:dyDescent="0.3">
      <c r="A708" t="s">
        <v>309</v>
      </c>
      <c r="B708" t="s">
        <v>310</v>
      </c>
      <c r="C708" t="s">
        <v>3073</v>
      </c>
      <c r="D708" t="s">
        <v>77</v>
      </c>
      <c r="E708">
        <v>87336.878205059998</v>
      </c>
      <c r="F708">
        <v>24205.95</v>
      </c>
      <c r="G708">
        <v>-23.270865012293999</v>
      </c>
      <c r="H708">
        <f>(Table2[[#This Row],[1Y Return vs Nifty]]-AVERAGE(Table2[1Y Return vs Nifty]))/_xlfn.STDEV.P(Table2[1Y Return vs Nifty])</f>
        <v>-0.86269759186883554</v>
      </c>
      <c r="I708">
        <v>-10.1554738028369</v>
      </c>
      <c r="J708">
        <f>(Table2[[#This Row],[1M Return vs Nifty]]-AVERAGE(Table2[1M Return vs Nifty]))/_xlfn.STDEV.P(Table2[1M Return vs Nifty])</f>
        <v>-0.95400340642245918</v>
      </c>
      <c r="K708">
        <v>-23.8035840961827</v>
      </c>
      <c r="L708">
        <f>(Table2[[#This Row],[6M Return vs Nifty]]-AVERAGE(Table2[6M Return vs Nifty]))/_xlfn.STDEV.P(Table2[6M Return vs Nifty])</f>
        <v>-1.0233351912527382</v>
      </c>
      <c r="M708">
        <v>-10.6253692815541</v>
      </c>
      <c r="N708">
        <f>(Table2[[#This Row],[1W Return vs Nifty]]-AVERAGE(Table2[1W Return vs Nifty]))/_xlfn.STDEV.P(Table2[1W Return vs Nifty])</f>
        <v>-1.9666459679321775</v>
      </c>
      <c r="O708">
        <v>26189.34</v>
      </c>
      <c r="P708">
        <v>26708.557349893599</v>
      </c>
      <c r="Q708">
        <v>26282.026658792602</v>
      </c>
      <c r="R708">
        <v>18.484445828481299</v>
      </c>
      <c r="S708" s="1">
        <f>(Table2[[#This Row],[Close Price]]-Table2[[#This Row],[20D EMA]])/Table2[[#This Row],[20D EMA]]</f>
        <v>-7.5732721786803306E-2</v>
      </c>
      <c r="T708" s="1">
        <f>(Table2[[#This Row],[Close Price]]-Table2[[#This Row],[50D EMA]])/Table2[[#This Row],[50D EMA]]</f>
        <v>-9.3700581319625942E-2</v>
      </c>
      <c r="U708" s="1">
        <f>(Table2[[#This Row],[Close Price]]-Table2[[#This Row],[200D EMA]])/Table2[[#This Row],[200D EMA]]</f>
        <v>-7.8992259072914892E-2</v>
      </c>
      <c r="V708">
        <v>1.95374173672871</v>
      </c>
      <c r="W708">
        <v>24011.1</v>
      </c>
      <c r="X708">
        <v>24394.45</v>
      </c>
      <c r="Y708">
        <v>24008.45</v>
      </c>
      <c r="Z708">
        <v>24509.25</v>
      </c>
      <c r="AA708">
        <v>23850</v>
      </c>
      <c r="AB708">
        <v>27899.8</v>
      </c>
      <c r="AC708" s="1">
        <f>(Table2[[#This Row],[Close Price]]/Table2[[#This Row],[Day Low]])-1</f>
        <v>8.1149968139735407E-3</v>
      </c>
      <c r="AD708" s="1">
        <f>(Table2[[#This Row],[Day High]]/Table2[[#This Row],[Close Price]])-1</f>
        <v>7.7873415420588454E-3</v>
      </c>
      <c r="AE708" s="1">
        <f>(Table2[[#This Row],[Close Price]]/Table2[[#This Row],[Current Week Low]])-1</f>
        <v>8.2262703339865961E-3</v>
      </c>
      <c r="AF708" s="1">
        <f>(Table2[[#This Row],[Current Week High]]/Table2[[#This Row],[Close Price]])-1</f>
        <v>1.2529977133721282E-2</v>
      </c>
      <c r="AG708" s="1">
        <f>(Table2[[#This Row],[Close Price]]/Table2[[#This Row],[Current Month Low]])-1</f>
        <v>1.4924528301886841E-2</v>
      </c>
      <c r="AH708" s="1">
        <f>(Table2[[#This Row],[Current Month High]]/Table2[[#This Row],[Close Price]])-1</f>
        <v>0.15260091010681243</v>
      </c>
      <c r="AI708">
        <v>25.931289906937501</v>
      </c>
      <c r="AJ708">
        <v>4.0823419043964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-7.0000000000000007E-2</v>
      </c>
      <c r="AM708" t="s">
        <v>3110</v>
      </c>
      <c r="AN708">
        <v>-12.19</v>
      </c>
      <c r="AO708" t="s">
        <v>3110</v>
      </c>
      <c r="AP708">
        <v>-6.7236413058551006E-2</v>
      </c>
      <c r="AQ708">
        <f>(Table2[[#This Row],[Sharpe Ratio]]-AVERAGE(Table2[Sharpe Ratio]))/_xlfn.STDEV.P(Table2[Sharpe Ratio])</f>
        <v>-1.4856463339759602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627</v>
      </c>
      <c r="AT708">
        <f>_xlfn.RANK.AVG(Table2[[#This Row],[6M Return vs Nifty Z-Score]],Table2[6M Return vs Nifty Z-Score])</f>
        <v>655</v>
      </c>
      <c r="AU708">
        <f>_xlfn.RANK.AVG(Table2[[#This Row],[Sharpe Ratio Z-Score]],Table2[Sharpe Ratio Z-Score])</f>
        <v>681</v>
      </c>
      <c r="AV708">
        <f>(Table2[[#This Row],[Rank 1Y]]+Table2[[#This Row],[Rank 6M]]+Table2[[#This Row],[Rank Sharpe]])/3</f>
        <v>654.33333333333337</v>
      </c>
    </row>
    <row r="709" spans="1:48" x14ac:dyDescent="0.3">
      <c r="A709" t="s">
        <v>1567</v>
      </c>
      <c r="B709" t="s">
        <v>1568</v>
      </c>
      <c r="C709" t="s">
        <v>3074</v>
      </c>
      <c r="D709" t="s">
        <v>465</v>
      </c>
      <c r="E709">
        <v>5964.7521929599998</v>
      </c>
      <c r="F709">
        <v>1104.4000000000001</v>
      </c>
      <c r="G709">
        <v>-36.264149561176197</v>
      </c>
      <c r="H709">
        <f>(Table2[[#This Row],[1Y Return vs Nifty]]-AVERAGE(Table2[1Y Return vs Nifty]))/_xlfn.STDEV.P(Table2[1Y Return vs Nifty])</f>
        <v>-1.0587826040129062</v>
      </c>
      <c r="I709">
        <v>2.5580493354374898</v>
      </c>
      <c r="J709">
        <f>(Table2[[#This Row],[1M Return vs Nifty]]-AVERAGE(Table2[1M Return vs Nifty]))/_xlfn.STDEV.P(Table2[1M Return vs Nifty])</f>
        <v>0.24828444593216983</v>
      </c>
      <c r="K709">
        <v>-20.230954234149699</v>
      </c>
      <c r="L709">
        <f>(Table2[[#This Row],[6M Return vs Nifty]]-AVERAGE(Table2[6M Return vs Nifty]))/_xlfn.STDEV.P(Table2[6M Return vs Nifty])</f>
        <v>-0.90380455613601018</v>
      </c>
      <c r="M709">
        <v>-1.91234708782135</v>
      </c>
      <c r="N709">
        <f>(Table2[[#This Row],[1W Return vs Nifty]]-AVERAGE(Table2[1W Return vs Nifty]))/_xlfn.STDEV.P(Table2[1W Return vs Nifty])</f>
        <v>-0.3153667096217736</v>
      </c>
      <c r="O709">
        <v>1106.3800000000001</v>
      </c>
      <c r="P709">
        <v>1083.54718963239</v>
      </c>
      <c r="Q709">
        <v>1114.3802026040901</v>
      </c>
      <c r="R709">
        <v>45.173893450721799</v>
      </c>
      <c r="S709" s="1">
        <f>(Table2[[#This Row],[Close Price]]-Table2[[#This Row],[20D EMA]])/Table2[[#This Row],[20D EMA]]</f>
        <v>-1.7896202028236392E-3</v>
      </c>
      <c r="T709" s="1">
        <f>(Table2[[#This Row],[Close Price]]-Table2[[#This Row],[50D EMA]])/Table2[[#This Row],[50D EMA]]</f>
        <v>1.924494896681404E-2</v>
      </c>
      <c r="U709" s="1">
        <f>(Table2[[#This Row],[Close Price]]-Table2[[#This Row],[200D EMA]])/Table2[[#This Row],[200D EMA]]</f>
        <v>-8.9558326509823014E-3</v>
      </c>
      <c r="V709">
        <v>0.51668987456420001</v>
      </c>
      <c r="W709">
        <v>1082.7</v>
      </c>
      <c r="X709">
        <v>1129.95</v>
      </c>
      <c r="Y709">
        <v>1094.0999999999999</v>
      </c>
      <c r="Z709">
        <v>1124.2</v>
      </c>
      <c r="AA709">
        <v>1085</v>
      </c>
      <c r="AB709">
        <v>1171.1500000000001</v>
      </c>
      <c r="AC709" s="1">
        <f>(Table2[[#This Row],[Close Price]]/Table2[[#This Row],[Day Low]])-1</f>
        <v>2.004248637665107E-2</v>
      </c>
      <c r="AD709" s="1">
        <f>(Table2[[#This Row],[Day High]]/Table2[[#This Row],[Close Price]])-1</f>
        <v>2.3134733792104178E-2</v>
      </c>
      <c r="AE709" s="1">
        <f>(Table2[[#This Row],[Close Price]]/Table2[[#This Row],[Current Week Low]])-1</f>
        <v>9.4141303354355887E-3</v>
      </c>
      <c r="AF709" s="1">
        <f>(Table2[[#This Row],[Current Week High]]/Table2[[#This Row],[Close Price]])-1</f>
        <v>1.7928286852589626E-2</v>
      </c>
      <c r="AG709" s="1">
        <f>(Table2[[#This Row],[Close Price]]/Table2[[#This Row],[Current Month Low]])-1</f>
        <v>1.7880184331797278E-2</v>
      </c>
      <c r="AH709" s="1">
        <f>(Table2[[#This Row],[Current Month High]]/Table2[[#This Row],[Close Price]])-1</f>
        <v>6.0440057950018167E-2</v>
      </c>
      <c r="AI709">
        <v>26.321942446043099</v>
      </c>
      <c r="AJ709">
        <v>19.1471123968713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0.02</v>
      </c>
      <c r="AM709" t="s">
        <v>3111</v>
      </c>
      <c r="AN709">
        <v>-4.71</v>
      </c>
      <c r="AO709" t="s">
        <v>3110</v>
      </c>
      <c r="AP709">
        <v>-5.7496295432793998E-2</v>
      </c>
      <c r="AQ709">
        <f>(Table2[[#This Row],[Sharpe Ratio]]-AVERAGE(Table2[Sharpe Ratio]))/_xlfn.STDEV.P(Table2[Sharpe Ratio])</f>
        <v>-1.3746611515600797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676</v>
      </c>
      <c r="AT709">
        <f>_xlfn.RANK.AVG(Table2[[#This Row],[6M Return vs Nifty Z-Score]],Table2[6M Return vs Nifty Z-Score])</f>
        <v>622</v>
      </c>
      <c r="AU709">
        <f>_xlfn.RANK.AVG(Table2[[#This Row],[Sharpe Ratio Z-Score]],Table2[Sharpe Ratio Z-Score])</f>
        <v>668</v>
      </c>
      <c r="AV709">
        <f>(Table2[[#This Row],[Rank 1Y]]+Table2[[#This Row],[Rank 6M]]+Table2[[#This Row],[Rank Sharpe]])/3</f>
        <v>655.33333333333337</v>
      </c>
    </row>
    <row r="710" spans="1:48" x14ac:dyDescent="0.3">
      <c r="A710" t="s">
        <v>2155</v>
      </c>
      <c r="B710" t="s">
        <v>2156</v>
      </c>
      <c r="C710" t="s">
        <v>3067</v>
      </c>
      <c r="D710" t="s">
        <v>368</v>
      </c>
      <c r="E710">
        <v>2596.9920272200002</v>
      </c>
      <c r="F710">
        <v>51.86</v>
      </c>
      <c r="G710">
        <v>-43.117663258930499</v>
      </c>
      <c r="H710">
        <f>(Table2[[#This Row],[1Y Return vs Nifty]]-AVERAGE(Table2[1Y Return vs Nifty]))/_xlfn.STDEV.P(Table2[1Y Return vs Nifty])</f>
        <v>-1.1622107488825051</v>
      </c>
      <c r="I710">
        <v>-0.55659196097949903</v>
      </c>
      <c r="J710">
        <f>(Table2[[#This Row],[1M Return vs Nifty]]-AVERAGE(Table2[1M Return vs Nifty]))/_xlfn.STDEV.P(Table2[1M Return vs Nifty])</f>
        <v>-4.6259824322132569E-2</v>
      </c>
      <c r="K710">
        <v>-43.302348545799099</v>
      </c>
      <c r="L710">
        <f>(Table2[[#This Row],[6M Return vs Nifty]]-AVERAGE(Table2[6M Return vs Nifty]))/_xlfn.STDEV.P(Table2[6M Return vs Nifty])</f>
        <v>-1.6757116726293571</v>
      </c>
      <c r="M710">
        <v>0.47960175059943799</v>
      </c>
      <c r="N710">
        <f>(Table2[[#This Row],[1W Return vs Nifty]]-AVERAGE(Table2[1W Return vs Nifty]))/_xlfn.STDEV.P(Table2[1W Return vs Nifty])</f>
        <v>0.13795194560499399</v>
      </c>
      <c r="O710">
        <v>52.36</v>
      </c>
      <c r="P710">
        <v>53.661234706561302</v>
      </c>
      <c r="Q710">
        <v>60.425717788223899</v>
      </c>
      <c r="R710">
        <v>46.559475646810903</v>
      </c>
      <c r="S710" s="1">
        <f>(Table2[[#This Row],[Close Price]]-Table2[[#This Row],[20D EMA]])/Table2[[#This Row],[20D EMA]]</f>
        <v>-9.5492742551566076E-3</v>
      </c>
      <c r="T710" s="1">
        <f>(Table2[[#This Row],[Close Price]]-Table2[[#This Row],[50D EMA]])/Table2[[#This Row],[50D EMA]]</f>
        <v>-3.3566777142029887E-2</v>
      </c>
      <c r="U710" s="1">
        <f>(Table2[[#This Row],[Close Price]]-Table2[[#This Row],[200D EMA]])/Table2[[#This Row],[200D EMA]]</f>
        <v>-0.14175616114721992</v>
      </c>
      <c r="V710">
        <v>0.86235537589063105</v>
      </c>
      <c r="W710">
        <v>50.25</v>
      </c>
      <c r="X710">
        <v>51.86</v>
      </c>
      <c r="Y710">
        <v>50.42</v>
      </c>
      <c r="Z710">
        <v>53.01</v>
      </c>
      <c r="AA710">
        <v>49</v>
      </c>
      <c r="AB710">
        <v>54</v>
      </c>
      <c r="AC710" s="1">
        <f>(Table2[[#This Row],[Close Price]]/Table2[[#This Row],[Day Low]])-1</f>
        <v>3.2039800995024903E-2</v>
      </c>
      <c r="AD710" s="1">
        <f>(Table2[[#This Row],[Day High]]/Table2[[#This Row],[Close Price]])-1</f>
        <v>0</v>
      </c>
      <c r="AE710" s="1">
        <f>(Table2[[#This Row],[Close Price]]/Table2[[#This Row],[Current Week Low]])-1</f>
        <v>2.8560095200317326E-2</v>
      </c>
      <c r="AF710" s="1">
        <f>(Table2[[#This Row],[Current Week High]]/Table2[[#This Row],[Close Price]])-1</f>
        <v>2.2175086772078689E-2</v>
      </c>
      <c r="AG710" s="1">
        <f>(Table2[[#This Row],[Close Price]]/Table2[[#This Row],[Current Month Low]])-1</f>
        <v>5.8367346938775544E-2</v>
      </c>
      <c r="AH710" s="1">
        <f>(Table2[[#This Row],[Current Month High]]/Table2[[#This Row],[Close Price]])-1</f>
        <v>4.1264944080215971E-2</v>
      </c>
      <c r="AI710">
        <v>60.646024464831797</v>
      </c>
      <c r="AJ710">
        <v>8.7733887733887794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-0.13</v>
      </c>
      <c r="AM710" t="s">
        <v>3110</v>
      </c>
      <c r="AN710">
        <v>-3.19</v>
      </c>
      <c r="AO710" t="s">
        <v>3110</v>
      </c>
      <c r="AQ710">
        <f>(Table2[[#This Row],[Sharpe Ratio]]-AVERAGE(Table2[Sharpe Ratio]))/_xlfn.STDEV.P(Table2[Sharpe Ratio])</f>
        <v>-0.71951127739723697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704</v>
      </c>
      <c r="AT710">
        <f>_xlfn.RANK.AVG(Table2[[#This Row],[6M Return vs Nifty Z-Score]],Table2[6M Return vs Nifty Z-Score])</f>
        <v>723</v>
      </c>
      <c r="AU710">
        <f>_xlfn.RANK.AVG(Table2[[#This Row],[Sharpe Ratio Z-Score]],Table2[Sharpe Ratio Z-Score])</f>
        <v>542.5</v>
      </c>
      <c r="AV710">
        <f>(Table2[[#This Row],[Rank 1Y]]+Table2[[#This Row],[Rank 6M]]+Table2[[#This Row],[Rank Sharpe]])/3</f>
        <v>656.5</v>
      </c>
    </row>
    <row r="711" spans="1:48" x14ac:dyDescent="0.3">
      <c r="A711" t="s">
        <v>380</v>
      </c>
      <c r="B711" t="s">
        <v>381</v>
      </c>
      <c r="C711" t="s">
        <v>3077</v>
      </c>
      <c r="D711" t="s">
        <v>98</v>
      </c>
      <c r="E711">
        <v>62352.601680765001</v>
      </c>
      <c r="F711">
        <v>534.85</v>
      </c>
      <c r="G711">
        <v>-35.053375530414101</v>
      </c>
      <c r="H711">
        <f>(Table2[[#This Row],[1Y Return vs Nifty]]-AVERAGE(Table2[1Y Return vs Nifty]))/_xlfn.STDEV.P(Table2[1Y Return vs Nifty])</f>
        <v>-1.0405105004787669</v>
      </c>
      <c r="I711">
        <v>0.122571440864869</v>
      </c>
      <c r="J711">
        <f>(Table2[[#This Row],[1M Return vs Nifty]]-AVERAGE(Table2[1M Return vs Nifty]))/_xlfn.STDEV.P(Table2[1M Return vs Nifty])</f>
        <v>1.796705432672004E-2</v>
      </c>
      <c r="K711">
        <v>-16.8684561966401</v>
      </c>
      <c r="L711">
        <f>(Table2[[#This Row],[6M Return vs Nifty]]-AVERAGE(Table2[6M Return vs Nifty]))/_xlfn.STDEV.P(Table2[6M Return vs Nifty])</f>
        <v>-0.79130436957216588</v>
      </c>
      <c r="M711">
        <v>-4.7857348329911398</v>
      </c>
      <c r="N711">
        <f>(Table2[[#This Row],[1W Return vs Nifty]]-AVERAGE(Table2[1W Return vs Nifty]))/_xlfn.STDEV.P(Table2[1W Return vs Nifty])</f>
        <v>-0.85992696428232873</v>
      </c>
      <c r="O711">
        <v>532.16</v>
      </c>
      <c r="P711">
        <v>522.88033877319401</v>
      </c>
      <c r="Q711">
        <v>535.01456510659295</v>
      </c>
      <c r="R711">
        <v>50.9628656359559</v>
      </c>
      <c r="S711" s="1">
        <f>(Table2[[#This Row],[Close Price]]-Table2[[#This Row],[20D EMA]])/Table2[[#This Row],[20D EMA]]</f>
        <v>5.0548707155743666E-3</v>
      </c>
      <c r="T711" s="1">
        <f>(Table2[[#This Row],[Close Price]]-Table2[[#This Row],[50D EMA]])/Table2[[#This Row],[50D EMA]]</f>
        <v>2.2891779130364286E-2</v>
      </c>
      <c r="U711" s="1">
        <f>(Table2[[#This Row],[Close Price]]-Table2[[#This Row],[200D EMA]])/Table2[[#This Row],[200D EMA]]</f>
        <v>-3.0758995609800739E-4</v>
      </c>
      <c r="V711">
        <v>0.49384958840429999</v>
      </c>
      <c r="W711">
        <v>528.79999999999995</v>
      </c>
      <c r="X711">
        <v>540.75</v>
      </c>
      <c r="Y711">
        <v>521</v>
      </c>
      <c r="Z711">
        <v>546.04999999999995</v>
      </c>
      <c r="AA711">
        <v>514.79999999999995</v>
      </c>
      <c r="AB711">
        <v>558</v>
      </c>
      <c r="AC711" s="1">
        <f>(Table2[[#This Row],[Close Price]]/Table2[[#This Row],[Day Low]])-1</f>
        <v>1.1440998487140863E-2</v>
      </c>
      <c r="AD711" s="1">
        <f>(Table2[[#This Row],[Day High]]/Table2[[#This Row],[Close Price]])-1</f>
        <v>1.1031130223427166E-2</v>
      </c>
      <c r="AE711" s="1">
        <f>(Table2[[#This Row],[Close Price]]/Table2[[#This Row],[Current Week Low]])-1</f>
        <v>2.6583493282149817E-2</v>
      </c>
      <c r="AF711" s="1">
        <f>(Table2[[#This Row],[Current Week High]]/Table2[[#This Row],[Close Price]])-1</f>
        <v>2.0940450593624149E-2</v>
      </c>
      <c r="AG711" s="1">
        <f>(Table2[[#This Row],[Close Price]]/Table2[[#This Row],[Current Month Low]])-1</f>
        <v>3.8947163947164132E-2</v>
      </c>
      <c r="AH711" s="1">
        <f>(Table2[[#This Row],[Current Month High]]/Table2[[#This Row],[Close Price]])-1</f>
        <v>4.3283163503786026E-2</v>
      </c>
      <c r="AI711">
        <v>29.2177549662579</v>
      </c>
      <c r="AJ711">
        <v>19.829157175398599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0.1</v>
      </c>
      <c r="AM711" t="s">
        <v>3111</v>
      </c>
      <c r="AN711">
        <v>-1.39</v>
      </c>
      <c r="AO711" t="s">
        <v>3110</v>
      </c>
      <c r="AP711">
        <v>-0.10666245100893799</v>
      </c>
      <c r="AQ711">
        <f>(Table2[[#This Row],[Sharpe Ratio]]-AVERAGE(Table2[Sharpe Ratio]))/_xlfn.STDEV.P(Table2[Sharpe Ratio])</f>
        <v>-1.9348920394167135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674</v>
      </c>
      <c r="AT711">
        <f>_xlfn.RANK.AVG(Table2[[#This Row],[6M Return vs Nifty Z-Score]],Table2[6M Return vs Nifty Z-Score])</f>
        <v>578</v>
      </c>
      <c r="AU711">
        <f>_xlfn.RANK.AVG(Table2[[#This Row],[Sharpe Ratio Z-Score]],Table2[Sharpe Ratio Z-Score])</f>
        <v>719</v>
      </c>
      <c r="AV711">
        <f>(Table2[[#This Row],[Rank 1Y]]+Table2[[#This Row],[Rank 6M]]+Table2[[#This Row],[Rank Sharpe]])/3</f>
        <v>657</v>
      </c>
    </row>
    <row r="712" spans="1:48" x14ac:dyDescent="0.3">
      <c r="A712" t="s">
        <v>2027</v>
      </c>
      <c r="B712" t="s">
        <v>2028</v>
      </c>
      <c r="C712" t="s">
        <v>3073</v>
      </c>
      <c r="D712" t="s">
        <v>77</v>
      </c>
      <c r="E712">
        <v>3005.3586511640001</v>
      </c>
      <c r="F712">
        <v>229.93</v>
      </c>
      <c r="G712">
        <v>-34.056040268746301</v>
      </c>
      <c r="H712">
        <f>(Table2[[#This Row],[1Y Return vs Nifty]]-AVERAGE(Table2[1Y Return vs Nifty]))/_xlfn.STDEV.P(Table2[1Y Return vs Nifty])</f>
        <v>-1.0254594565213968</v>
      </c>
      <c r="I712">
        <v>-6.2747530327208896</v>
      </c>
      <c r="J712">
        <f>(Table2[[#This Row],[1M Return vs Nifty]]-AVERAGE(Table2[1M Return vs Nifty]))/_xlfn.STDEV.P(Table2[1M Return vs Nifty])</f>
        <v>-0.58701280990995985</v>
      </c>
      <c r="K712">
        <v>-19.8079001553665</v>
      </c>
      <c r="L712">
        <f>(Table2[[#This Row],[6M Return vs Nifty]]-AVERAGE(Table2[6M Return vs Nifty]))/_xlfn.STDEV.P(Table2[6M Return vs Nifty])</f>
        <v>-0.88965029871822598</v>
      </c>
      <c r="M712">
        <v>-7.1151108189026298</v>
      </c>
      <c r="N712">
        <f>(Table2[[#This Row],[1W Return vs Nifty]]-AVERAGE(Table2[1W Return vs Nifty]))/_xlfn.STDEV.P(Table2[1W Return vs Nifty])</f>
        <v>-1.3013869037633425</v>
      </c>
      <c r="O712">
        <v>236.3</v>
      </c>
      <c r="P712">
        <v>237.713835558017</v>
      </c>
      <c r="Q712">
        <v>236.42340150939</v>
      </c>
      <c r="R712">
        <v>41.607167267031102</v>
      </c>
      <c r="S712" s="1">
        <f>(Table2[[#This Row],[Close Price]]-Table2[[#This Row],[20D EMA]])/Table2[[#This Row],[20D EMA]]</f>
        <v>-2.6957257723233197E-2</v>
      </c>
      <c r="T712" s="1">
        <f>(Table2[[#This Row],[Close Price]]-Table2[[#This Row],[50D EMA]])/Table2[[#This Row],[50D EMA]]</f>
        <v>-3.2744562552469721E-2</v>
      </c>
      <c r="U712" s="1">
        <f>(Table2[[#This Row],[Close Price]]-Table2[[#This Row],[200D EMA]])/Table2[[#This Row],[200D EMA]]</f>
        <v>-2.7465138678888772E-2</v>
      </c>
      <c r="V712">
        <v>0.86811077267882897</v>
      </c>
      <c r="W712">
        <v>221</v>
      </c>
      <c r="X712">
        <v>231.8</v>
      </c>
      <c r="Y712">
        <v>219.52</v>
      </c>
      <c r="Z712">
        <v>231.88</v>
      </c>
      <c r="AA712">
        <v>219.52</v>
      </c>
      <c r="AB712">
        <v>252.99</v>
      </c>
      <c r="AC712" s="1">
        <f>(Table2[[#This Row],[Close Price]]/Table2[[#This Row],[Day Low]])-1</f>
        <v>4.0407239819004515E-2</v>
      </c>
      <c r="AD712" s="1">
        <f>(Table2[[#This Row],[Day High]]/Table2[[#This Row],[Close Price]])-1</f>
        <v>8.1329100160918433E-3</v>
      </c>
      <c r="AE712" s="1">
        <f>(Table2[[#This Row],[Close Price]]/Table2[[#This Row],[Current Week Low]])-1</f>
        <v>4.7421647230320607E-2</v>
      </c>
      <c r="AF712" s="1">
        <f>(Table2[[#This Row],[Current Week High]]/Table2[[#This Row],[Close Price]])-1</f>
        <v>8.4808419953898984E-3</v>
      </c>
      <c r="AG712" s="1">
        <f>(Table2[[#This Row],[Close Price]]/Table2[[#This Row],[Current Month Low]])-1</f>
        <v>4.7421647230320607E-2</v>
      </c>
      <c r="AH712" s="1">
        <f>(Table2[[#This Row],[Current Month High]]/Table2[[#This Row],[Close Price]])-1</f>
        <v>0.1002913930326621</v>
      </c>
      <c r="AI712">
        <v>35.525438791379599</v>
      </c>
      <c r="AJ712">
        <v>16.005154639175199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0.04</v>
      </c>
      <c r="AM712" t="s">
        <v>3111</v>
      </c>
      <c r="AN712">
        <v>-3.51</v>
      </c>
      <c r="AO712" t="s">
        <v>3110</v>
      </c>
      <c r="AP712">
        <v>-7.3092557743607997E-2</v>
      </c>
      <c r="AQ712">
        <f>(Table2[[#This Row],[Sharpe Ratio]]-AVERAGE(Table2[Sharpe Ratio]))/_xlfn.STDEV.P(Table2[Sharpe Ratio])</f>
        <v>-1.5523750236178704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668</v>
      </c>
      <c r="AT712">
        <f>_xlfn.RANK.AVG(Table2[[#This Row],[6M Return vs Nifty Z-Score]],Table2[6M Return vs Nifty Z-Score])</f>
        <v>620</v>
      </c>
      <c r="AU712">
        <f>_xlfn.RANK.AVG(Table2[[#This Row],[Sharpe Ratio Z-Score]],Table2[Sharpe Ratio Z-Score])</f>
        <v>689</v>
      </c>
      <c r="AV712">
        <f>(Table2[[#This Row],[Rank 1Y]]+Table2[[#This Row],[Rank 6M]]+Table2[[#This Row],[Rank Sharpe]])/3</f>
        <v>659</v>
      </c>
    </row>
    <row r="713" spans="1:48" x14ac:dyDescent="0.3">
      <c r="A713" t="s">
        <v>2105</v>
      </c>
      <c r="B713" t="s">
        <v>2106</v>
      </c>
      <c r="C713" t="s">
        <v>3077</v>
      </c>
      <c r="D713" t="s">
        <v>1179</v>
      </c>
      <c r="E713">
        <v>2746.1785640749999</v>
      </c>
      <c r="F713">
        <v>379.85</v>
      </c>
      <c r="G713">
        <v>-52.191770812867098</v>
      </c>
      <c r="H713">
        <f>(Table2[[#This Row],[1Y Return vs Nifty]]-AVERAGE(Table2[1Y Return vs Nifty]))/_xlfn.STDEV.P(Table2[1Y Return vs Nifty])</f>
        <v>-1.2991504490188599</v>
      </c>
      <c r="I713">
        <v>-15.2214911159636</v>
      </c>
      <c r="J713">
        <f>(Table2[[#This Row],[1M Return vs Nifty]]-AVERAGE(Table2[1M Return vs Nifty]))/_xlfn.STDEV.P(Table2[1M Return vs Nifty])</f>
        <v>-1.4330846971980997</v>
      </c>
      <c r="K713">
        <v>-24.235016406351001</v>
      </c>
      <c r="L713">
        <f>(Table2[[#This Row],[6M Return vs Nifty]]-AVERAGE(Table2[6M Return vs Nifty]))/_xlfn.STDEV.P(Table2[6M Return vs Nifty])</f>
        <v>-1.0377697618732022</v>
      </c>
      <c r="M713">
        <v>-9.7681930432896404</v>
      </c>
      <c r="N713">
        <f>(Table2[[#This Row],[1W Return vs Nifty]]-AVERAGE(Table2[1W Return vs Nifty]))/_xlfn.STDEV.P(Table2[1W Return vs Nifty])</f>
        <v>-1.8041951774382936</v>
      </c>
      <c r="O713">
        <v>425.08</v>
      </c>
      <c r="P713">
        <v>424.45970825649101</v>
      </c>
      <c r="Q713">
        <v>431.77914281791402</v>
      </c>
      <c r="R713">
        <v>16.026049501071402</v>
      </c>
      <c r="S713" s="1">
        <f>(Table2[[#This Row],[Close Price]]-Table2[[#This Row],[20D EMA]])/Table2[[#This Row],[20D EMA]]</f>
        <v>-0.10640350051754956</v>
      </c>
      <c r="T713" s="1">
        <f>(Table2[[#This Row],[Close Price]]-Table2[[#This Row],[50D EMA]])/Table2[[#This Row],[50D EMA]]</f>
        <v>-0.10509762738076989</v>
      </c>
      <c r="U713" s="1">
        <f>(Table2[[#This Row],[Close Price]]-Table2[[#This Row],[200D EMA]])/Table2[[#This Row],[200D EMA]]</f>
        <v>-0.12026783526181829</v>
      </c>
      <c r="V713">
        <v>0.61248570856888995</v>
      </c>
      <c r="W713">
        <v>373.5</v>
      </c>
      <c r="X713">
        <v>393.2</v>
      </c>
      <c r="Y713">
        <v>376</v>
      </c>
      <c r="Z713">
        <v>400.25</v>
      </c>
      <c r="AA713">
        <v>376</v>
      </c>
      <c r="AB713">
        <v>453.8</v>
      </c>
      <c r="AC713" s="1">
        <f>(Table2[[#This Row],[Close Price]]/Table2[[#This Row],[Day Low]])-1</f>
        <v>1.7001338688085843E-2</v>
      </c>
      <c r="AD713" s="1">
        <f>(Table2[[#This Row],[Day High]]/Table2[[#This Row],[Close Price]])-1</f>
        <v>3.5145452152165246E-2</v>
      </c>
      <c r="AE713" s="1">
        <f>(Table2[[#This Row],[Close Price]]/Table2[[#This Row],[Current Week Low]])-1</f>
        <v>1.0239361702127692E-2</v>
      </c>
      <c r="AF713" s="1">
        <f>(Table2[[#This Row],[Current Week High]]/Table2[[#This Row],[Close Price]])-1</f>
        <v>5.3705410030274958E-2</v>
      </c>
      <c r="AG713" s="1">
        <f>(Table2[[#This Row],[Close Price]]/Table2[[#This Row],[Current Month Low]])-1</f>
        <v>1.0239361702127692E-2</v>
      </c>
      <c r="AH713" s="1">
        <f>(Table2[[#This Row],[Current Month High]]/Table2[[#This Row],[Close Price]])-1</f>
        <v>0.19468211135974722</v>
      </c>
      <c r="AI713">
        <v>56.157948197054303</v>
      </c>
      <c r="AJ713">
        <v>25.015873015873002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</v>
      </c>
      <c r="AM713" t="s">
        <v>3110</v>
      </c>
      <c r="AN713">
        <v>-17.32</v>
      </c>
      <c r="AO713" t="s">
        <v>3110</v>
      </c>
      <c r="AP713">
        <v>-1.6190286017908999E-2</v>
      </c>
      <c r="AQ713">
        <f>(Table2[[#This Row],[Sharpe Ratio]]-AVERAGE(Table2[Sharpe Ratio]))/_xlfn.STDEV.P(Table2[Sharpe Ratio])</f>
        <v>-0.90399383870750161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720</v>
      </c>
      <c r="AT713">
        <f>_xlfn.RANK.AVG(Table2[[#This Row],[6M Return vs Nifty Z-Score]],Table2[6M Return vs Nifty Z-Score])</f>
        <v>660</v>
      </c>
      <c r="AU713">
        <f>_xlfn.RANK.AVG(Table2[[#This Row],[Sharpe Ratio Z-Score]],Table2[Sharpe Ratio Z-Score])</f>
        <v>603</v>
      </c>
      <c r="AV713">
        <f>(Table2[[#This Row],[Rank 1Y]]+Table2[[#This Row],[Rank 6M]]+Table2[[#This Row],[Rank Sharpe]])/3</f>
        <v>661</v>
      </c>
    </row>
    <row r="714" spans="1:48" x14ac:dyDescent="0.3">
      <c r="A714" t="s">
        <v>1962</v>
      </c>
      <c r="B714" t="s">
        <v>1963</v>
      </c>
      <c r="C714" t="s">
        <v>3080</v>
      </c>
      <c r="D714" t="s">
        <v>396</v>
      </c>
      <c r="E714">
        <v>3270.43094238</v>
      </c>
      <c r="F714">
        <v>21.21</v>
      </c>
      <c r="G714">
        <v>-52.385798999964898</v>
      </c>
      <c r="H714">
        <f>(Table2[[#This Row],[1Y Return vs Nifty]]-AVERAGE(Table2[1Y Return vs Nifty]))/_xlfn.STDEV.P(Table2[1Y Return vs Nifty])</f>
        <v>-1.302078578490683</v>
      </c>
      <c r="I714">
        <v>-2.1879489514391102</v>
      </c>
      <c r="J714">
        <f>(Table2[[#This Row],[1M Return vs Nifty]]-AVERAGE(Table2[1M Return vs Nifty]))/_xlfn.STDEV.P(Table2[1M Return vs Nifty])</f>
        <v>-0.20053340145345266</v>
      </c>
      <c r="K714">
        <v>-59.140835035201697</v>
      </c>
      <c r="L714">
        <f>(Table2[[#This Row],[6M Return vs Nifty]]-AVERAGE(Table2[6M Return vs Nifty]))/_xlfn.STDEV.P(Table2[6M Return vs Nifty])</f>
        <v>-2.2056250480632995</v>
      </c>
      <c r="M714">
        <v>9.6507086169913201</v>
      </c>
      <c r="N714">
        <f>(Table2[[#This Row],[1W Return vs Nifty]]-AVERAGE(Table2[1W Return vs Nifty]))/_xlfn.STDEV.P(Table2[1W Return vs Nifty])</f>
        <v>1.8760467429663634</v>
      </c>
      <c r="O714">
        <v>18.86</v>
      </c>
      <c r="P714">
        <v>20.215734234068201</v>
      </c>
      <c r="Q714">
        <v>24.116856135652899</v>
      </c>
      <c r="R714">
        <v>77.232947857046597</v>
      </c>
      <c r="S714" s="1">
        <f>(Table2[[#This Row],[Close Price]]-Table2[[#This Row],[20D EMA]])/Table2[[#This Row],[20D EMA]]</f>
        <v>0.12460233297985161</v>
      </c>
      <c r="T714" s="1">
        <f>(Table2[[#This Row],[Close Price]]-Table2[[#This Row],[50D EMA]])/Table2[[#This Row],[50D EMA]]</f>
        <v>4.9182767957852938E-2</v>
      </c>
      <c r="U714" s="1">
        <f>(Table2[[#This Row],[Close Price]]-Table2[[#This Row],[200D EMA]])/Table2[[#This Row],[200D EMA]]</f>
        <v>-0.12053213401043505</v>
      </c>
      <c r="V714">
        <v>1.0479452803712901</v>
      </c>
      <c r="W714">
        <v>21.63</v>
      </c>
      <c r="X714">
        <v>23.15</v>
      </c>
      <c r="Y714">
        <v>17.07</v>
      </c>
      <c r="Z714">
        <v>21.21</v>
      </c>
      <c r="AA714">
        <v>17.07</v>
      </c>
      <c r="AB714">
        <v>21.21</v>
      </c>
      <c r="AC714" s="1">
        <f>(Table2[[#This Row],[Close Price]]/Table2[[#This Row],[Day Low]])-1</f>
        <v>-1.941747572815522E-2</v>
      </c>
      <c r="AD714" s="1">
        <f>(Table2[[#This Row],[Day High]]/Table2[[#This Row],[Close Price]])-1</f>
        <v>9.1466289486091368E-2</v>
      </c>
      <c r="AE714" s="1">
        <f>(Table2[[#This Row],[Close Price]]/Table2[[#This Row],[Current Week Low]])-1</f>
        <v>0.24253075571177507</v>
      </c>
      <c r="AF714" s="1">
        <f>(Table2[[#This Row],[Current Week High]]/Table2[[#This Row],[Close Price]])-1</f>
        <v>0</v>
      </c>
      <c r="AG714" s="1">
        <f>(Table2[[#This Row],[Close Price]]/Table2[[#This Row],[Current Month Low]])-1</f>
        <v>0.24253075571177507</v>
      </c>
      <c r="AH714" s="1">
        <f>(Table2[[#This Row],[Current Month High]]/Table2[[#This Row],[Close Price]])-1</f>
        <v>0</v>
      </c>
      <c r="AI714">
        <v>134.05909797822699</v>
      </c>
      <c r="AJ714">
        <v>15.508982035928099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-0.09</v>
      </c>
      <c r="AM714" t="s">
        <v>3110</v>
      </c>
      <c r="AN714">
        <v>9.7799999999999994</v>
      </c>
      <c r="AO714" t="s">
        <v>3111</v>
      </c>
      <c r="AQ714">
        <f>(Table2[[#This Row],[Sharpe Ratio]]-AVERAGE(Table2[Sharpe Ratio]))/_xlfn.STDEV.P(Table2[Sharpe Ratio])</f>
        <v>-0.71951127739723697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722</v>
      </c>
      <c r="AT714">
        <f>_xlfn.RANK.AVG(Table2[[#This Row],[6M Return vs Nifty Z-Score]],Table2[6M Return vs Nifty Z-Score])</f>
        <v>733</v>
      </c>
      <c r="AU714">
        <f>_xlfn.RANK.AVG(Table2[[#This Row],[Sharpe Ratio Z-Score]],Table2[Sharpe Ratio Z-Score])</f>
        <v>542.5</v>
      </c>
      <c r="AV714">
        <f>(Table2[[#This Row],[Rank 1Y]]+Table2[[#This Row],[Rank 6M]]+Table2[[#This Row],[Rank Sharpe]])/3</f>
        <v>665.83333333333337</v>
      </c>
    </row>
    <row r="715" spans="1:48" x14ac:dyDescent="0.3">
      <c r="A715" t="s">
        <v>2254</v>
      </c>
      <c r="B715" t="s">
        <v>2255</v>
      </c>
      <c r="C715" t="s">
        <v>3074</v>
      </c>
      <c r="D715" t="s">
        <v>622</v>
      </c>
      <c r="E715">
        <v>2338.149276356</v>
      </c>
      <c r="F715">
        <v>158.68</v>
      </c>
      <c r="G715">
        <v>-60.523398546302701</v>
      </c>
      <c r="H715">
        <f>(Table2[[#This Row],[1Y Return vs Nifty]]-AVERAGE(Table2[1Y Return vs Nifty]))/_xlfn.STDEV.P(Table2[1Y Return vs Nifty])</f>
        <v>-1.4248851944671264</v>
      </c>
      <c r="I715">
        <v>-10.491427942422201</v>
      </c>
      <c r="J715">
        <f>(Table2[[#This Row],[1M Return vs Nifty]]-AVERAGE(Table2[1M Return vs Nifty]))/_xlfn.STDEV.P(Table2[1M Return vs Nifty])</f>
        <v>-0.98577379583998148</v>
      </c>
      <c r="K715">
        <v>-46.517232681271501</v>
      </c>
      <c r="L715">
        <f>(Table2[[#This Row],[6M Return vs Nifty]]-AVERAGE(Table2[6M Return vs Nifty]))/_xlfn.STDEV.P(Table2[6M Return vs Nifty])</f>
        <v>-1.783273093033831</v>
      </c>
      <c r="M715">
        <v>-5.3926103485259196</v>
      </c>
      <c r="N715">
        <f>(Table2[[#This Row],[1W Return vs Nifty]]-AVERAGE(Table2[1W Return vs Nifty]))/_xlfn.STDEV.P(Table2[1W Return vs Nifty])</f>
        <v>-0.97494112686529988</v>
      </c>
      <c r="O715">
        <v>164.42</v>
      </c>
      <c r="P715">
        <v>173.40603792703899</v>
      </c>
      <c r="Q715">
        <v>216.611687780034</v>
      </c>
      <c r="R715">
        <v>40.053559796659499</v>
      </c>
      <c r="S715" s="1">
        <f>(Table2[[#This Row],[Close Price]]-Table2[[#This Row],[20D EMA]])/Table2[[#This Row],[20D EMA]]</f>
        <v>-3.4910594818148531E-2</v>
      </c>
      <c r="T715" s="1">
        <f>(Table2[[#This Row],[Close Price]]-Table2[[#This Row],[50D EMA]])/Table2[[#This Row],[50D EMA]]</f>
        <v>-8.4922290498529257E-2</v>
      </c>
      <c r="U715" s="1">
        <f>(Table2[[#This Row],[Close Price]]-Table2[[#This Row],[200D EMA]])/Table2[[#This Row],[200D EMA]]</f>
        <v>-0.26744488431696622</v>
      </c>
      <c r="V715">
        <v>0.83210938293226799</v>
      </c>
      <c r="W715">
        <v>156.1</v>
      </c>
      <c r="X715">
        <v>160.65</v>
      </c>
      <c r="Y715">
        <v>152.75</v>
      </c>
      <c r="Z715">
        <v>160.5</v>
      </c>
      <c r="AA715">
        <v>152.75</v>
      </c>
      <c r="AB715">
        <v>174.2</v>
      </c>
      <c r="AC715" s="1">
        <f>(Table2[[#This Row],[Close Price]]/Table2[[#This Row],[Day Low]])-1</f>
        <v>1.6527866752082065E-2</v>
      </c>
      <c r="AD715" s="1">
        <f>(Table2[[#This Row],[Day High]]/Table2[[#This Row],[Close Price]])-1</f>
        <v>1.2414923115704468E-2</v>
      </c>
      <c r="AE715" s="1">
        <f>(Table2[[#This Row],[Close Price]]/Table2[[#This Row],[Current Week Low]])-1</f>
        <v>3.8821603927986947E-2</v>
      </c>
      <c r="AF715" s="1">
        <f>(Table2[[#This Row],[Current Week High]]/Table2[[#This Row],[Close Price]])-1</f>
        <v>1.1469624401310829E-2</v>
      </c>
      <c r="AG715" s="1">
        <f>(Table2[[#This Row],[Close Price]]/Table2[[#This Row],[Current Month Low]])-1</f>
        <v>3.8821603927986947E-2</v>
      </c>
      <c r="AH715" s="1">
        <f>(Table2[[#This Row],[Current Month High]]/Table2[[#This Row],[Close Price]])-1</f>
        <v>9.7806906982606412E-2</v>
      </c>
      <c r="AI715">
        <v>103.509229665383</v>
      </c>
      <c r="AJ715">
        <v>6.4652777777777803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-0.16</v>
      </c>
      <c r="AM715" t="s">
        <v>3110</v>
      </c>
      <c r="AN715">
        <v>-7.96</v>
      </c>
      <c r="AO715" t="s">
        <v>3110</v>
      </c>
      <c r="AQ715">
        <f>(Table2[[#This Row],[Sharpe Ratio]]-AVERAGE(Table2[Sharpe Ratio]))/_xlfn.STDEV.P(Table2[Sharpe Ratio])</f>
        <v>-0.71951127739723697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730</v>
      </c>
      <c r="AT715">
        <f>_xlfn.RANK.AVG(Table2[[#This Row],[6M Return vs Nifty Z-Score]],Table2[6M Return vs Nifty Z-Score])</f>
        <v>725</v>
      </c>
      <c r="AU715">
        <f>_xlfn.RANK.AVG(Table2[[#This Row],[Sharpe Ratio Z-Score]],Table2[Sharpe Ratio Z-Score])</f>
        <v>542.5</v>
      </c>
      <c r="AV715">
        <f>(Table2[[#This Row],[Rank 1Y]]+Table2[[#This Row],[Rank 6M]]+Table2[[#This Row],[Rank Sharpe]])/3</f>
        <v>665.83333333333337</v>
      </c>
    </row>
    <row r="716" spans="1:48" x14ac:dyDescent="0.3">
      <c r="A716" t="s">
        <v>827</v>
      </c>
      <c r="B716" t="s">
        <v>828</v>
      </c>
      <c r="C716" t="s">
        <v>3073</v>
      </c>
      <c r="D716" t="s">
        <v>77</v>
      </c>
      <c r="E716">
        <v>18649.376091499998</v>
      </c>
      <c r="F716">
        <v>789.25</v>
      </c>
      <c r="G716">
        <v>-29.9870313126785</v>
      </c>
      <c r="H716">
        <f>(Table2[[#This Row],[1Y Return vs Nifty]]-AVERAGE(Table2[1Y Return vs Nifty]))/_xlfn.STDEV.P(Table2[1Y Return vs Nifty])</f>
        <v>-0.96405299170003445</v>
      </c>
      <c r="I716">
        <v>1.1727668000333999</v>
      </c>
      <c r="J716">
        <f>(Table2[[#This Row],[1M Return vs Nifty]]-AVERAGE(Table2[1M Return vs Nifty]))/_xlfn.STDEV.P(Table2[1M Return vs Nifty])</f>
        <v>0.11728154875874178</v>
      </c>
      <c r="K716">
        <v>-21.737895662576001</v>
      </c>
      <c r="L716">
        <f>(Table2[[#This Row],[6M Return vs Nifty]]-AVERAGE(Table2[6M Return vs Nifty]))/_xlfn.STDEV.P(Table2[6M Return vs Nifty])</f>
        <v>-0.95422278387847348</v>
      </c>
      <c r="M716">
        <v>-2.63237412805347</v>
      </c>
      <c r="N716">
        <f>(Table2[[#This Row],[1W Return vs Nifty]]-AVERAGE(Table2[1W Return vs Nifty]))/_xlfn.STDEV.P(Table2[1W Return vs Nifty])</f>
        <v>-0.45182518413514622</v>
      </c>
      <c r="O716">
        <v>807.46</v>
      </c>
      <c r="P716">
        <v>811.82425932943704</v>
      </c>
      <c r="Q716">
        <v>845.30290180242503</v>
      </c>
      <c r="R716">
        <v>36.528662049498102</v>
      </c>
      <c r="S716" s="1">
        <f>(Table2[[#This Row],[Close Price]]-Table2[[#This Row],[20D EMA]])/Table2[[#This Row],[20D EMA]]</f>
        <v>-2.2552200728209491E-2</v>
      </c>
      <c r="T716" s="1">
        <f>(Table2[[#This Row],[Close Price]]-Table2[[#This Row],[50D EMA]])/Table2[[#This Row],[50D EMA]]</f>
        <v>-2.7806830197564275E-2</v>
      </c>
      <c r="U716" s="1">
        <f>(Table2[[#This Row],[Close Price]]-Table2[[#This Row],[200D EMA]])/Table2[[#This Row],[200D EMA]]</f>
        <v>-6.6311024938994503E-2</v>
      </c>
      <c r="V716">
        <v>0.54522154336100004</v>
      </c>
      <c r="W716">
        <v>777.8</v>
      </c>
      <c r="X716">
        <v>792.7</v>
      </c>
      <c r="Y716">
        <v>786.45</v>
      </c>
      <c r="Z716">
        <v>804.8</v>
      </c>
      <c r="AA716">
        <v>786.45</v>
      </c>
      <c r="AB716">
        <v>840.9</v>
      </c>
      <c r="AC716" s="1">
        <f>(Table2[[#This Row],[Close Price]]/Table2[[#This Row],[Day Low]])-1</f>
        <v>1.4721007971200795E-2</v>
      </c>
      <c r="AD716" s="1">
        <f>(Table2[[#This Row],[Day High]]/Table2[[#This Row],[Close Price]])-1</f>
        <v>4.3712385175800339E-3</v>
      </c>
      <c r="AE716" s="1">
        <f>(Table2[[#This Row],[Close Price]]/Table2[[#This Row],[Current Week Low]])-1</f>
        <v>3.5603026257231551E-3</v>
      </c>
      <c r="AF716" s="1">
        <f>(Table2[[#This Row],[Current Week High]]/Table2[[#This Row],[Close Price]])-1</f>
        <v>1.9702248970541625E-2</v>
      </c>
      <c r="AG716" s="1">
        <f>(Table2[[#This Row],[Close Price]]/Table2[[#This Row],[Current Month Low]])-1</f>
        <v>3.5603026257231551E-3</v>
      </c>
      <c r="AH716" s="1">
        <f>(Table2[[#This Row],[Current Month High]]/Table2[[#This Row],[Close Price]])-1</f>
        <v>6.5441875197972621E-2</v>
      </c>
      <c r="AI716">
        <v>32.068642745709802</v>
      </c>
      <c r="AJ716">
        <v>14.464285714285699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-0.01</v>
      </c>
      <c r="AM716" t="s">
        <v>3110</v>
      </c>
      <c r="AN716">
        <v>-4.7</v>
      </c>
      <c r="AO716" t="s">
        <v>3110</v>
      </c>
      <c r="AP716">
        <v>-8.6707484006266003E-2</v>
      </c>
      <c r="AQ716">
        <f>(Table2[[#This Row],[Sharpe Ratio]]-AVERAGE(Table2[Sharpe Ratio]))/_xlfn.STDEV.P(Table2[Sharpe Ratio])</f>
        <v>-1.7075122748194358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654</v>
      </c>
      <c r="AT716">
        <f>_xlfn.RANK.AVG(Table2[[#This Row],[6M Return vs Nifty Z-Score]],Table2[6M Return vs Nifty Z-Score])</f>
        <v>642</v>
      </c>
      <c r="AU716">
        <f>_xlfn.RANK.AVG(Table2[[#This Row],[Sharpe Ratio Z-Score]],Table2[Sharpe Ratio Z-Score])</f>
        <v>704</v>
      </c>
      <c r="AV716">
        <f>(Table2[[#This Row],[Rank 1Y]]+Table2[[#This Row],[Rank 6M]]+Table2[[#This Row],[Rank Sharpe]])/3</f>
        <v>666.66666666666663</v>
      </c>
    </row>
    <row r="717" spans="1:48" x14ac:dyDescent="0.3">
      <c r="A717" t="s">
        <v>1938</v>
      </c>
      <c r="B717" t="s">
        <v>1939</v>
      </c>
      <c r="C717" t="s">
        <v>3077</v>
      </c>
      <c r="D717" t="s">
        <v>1507</v>
      </c>
      <c r="E717">
        <v>3379.395</v>
      </c>
      <c r="F717">
        <v>304.45</v>
      </c>
      <c r="G717">
        <v>-52.245204998677899</v>
      </c>
      <c r="H717">
        <f>(Table2[[#This Row],[1Y Return vs Nifty]]-AVERAGE(Table2[1Y Return vs Nifty]))/_xlfn.STDEV.P(Table2[1Y Return vs Nifty])</f>
        <v>-1.2999568381142579</v>
      </c>
      <c r="I717">
        <v>-5.4123948217188298</v>
      </c>
      <c r="J717">
        <f>(Table2[[#This Row],[1M Return vs Nifty]]-AVERAGE(Table2[1M Return vs Nifty]))/_xlfn.STDEV.P(Table2[1M Return vs Nifty])</f>
        <v>-0.50546163088667828</v>
      </c>
      <c r="K717">
        <v>-28.287036901615998</v>
      </c>
      <c r="L717">
        <f>(Table2[[#This Row],[6M Return vs Nifty]]-AVERAGE(Table2[6M Return vs Nifty]))/_xlfn.STDEV.P(Table2[6M Return vs Nifty])</f>
        <v>-1.1733395247675342</v>
      </c>
      <c r="M717">
        <v>-0.113700945781779</v>
      </c>
      <c r="N717">
        <f>(Table2[[#This Row],[1W Return vs Nifty]]-AVERAGE(Table2[1W Return vs Nifty]))/_xlfn.STDEV.P(Table2[1W Return vs Nifty])</f>
        <v>2.5510083912200419E-2</v>
      </c>
      <c r="O717">
        <v>316.70999999999998</v>
      </c>
      <c r="P717">
        <v>321.960107036723</v>
      </c>
      <c r="Q717">
        <v>343.98499497844398</v>
      </c>
      <c r="R717">
        <v>28.8674280046245</v>
      </c>
      <c r="S717" s="1">
        <f>(Table2[[#This Row],[Close Price]]-Table2[[#This Row],[20D EMA]])/Table2[[#This Row],[20D EMA]]</f>
        <v>-3.8710492248429137E-2</v>
      </c>
      <c r="T717" s="1">
        <f>(Table2[[#This Row],[Close Price]]-Table2[[#This Row],[50D EMA]])/Table2[[#This Row],[50D EMA]]</f>
        <v>-5.4385952340132E-2</v>
      </c>
      <c r="U717" s="1">
        <f>(Table2[[#This Row],[Close Price]]-Table2[[#This Row],[200D EMA]])/Table2[[#This Row],[200D EMA]]</f>
        <v>-0.11493232424548482</v>
      </c>
      <c r="V717">
        <v>0.80327065565335298</v>
      </c>
      <c r="W717">
        <v>299.7</v>
      </c>
      <c r="X717">
        <v>305.2</v>
      </c>
      <c r="Y717">
        <v>298.95</v>
      </c>
      <c r="Z717">
        <v>315.8</v>
      </c>
      <c r="AA717">
        <v>298.95</v>
      </c>
      <c r="AB717">
        <v>324.60000000000002</v>
      </c>
      <c r="AC717" s="1">
        <f>(Table2[[#This Row],[Close Price]]/Table2[[#This Row],[Day Low]])-1</f>
        <v>1.5849182515849103E-2</v>
      </c>
      <c r="AD717" s="1">
        <f>(Table2[[#This Row],[Day High]]/Table2[[#This Row],[Close Price]])-1</f>
        <v>2.4634586960092797E-3</v>
      </c>
      <c r="AE717" s="1">
        <f>(Table2[[#This Row],[Close Price]]/Table2[[#This Row],[Current Week Low]])-1</f>
        <v>1.8397725372135909E-2</v>
      </c>
      <c r="AF717" s="1">
        <f>(Table2[[#This Row],[Current Week High]]/Table2[[#This Row],[Close Price]])-1</f>
        <v>3.7280341599605915E-2</v>
      </c>
      <c r="AG717" s="1">
        <f>(Table2[[#This Row],[Close Price]]/Table2[[#This Row],[Current Month Low]])-1</f>
        <v>1.8397725372135909E-2</v>
      </c>
      <c r="AH717" s="1">
        <f>(Table2[[#This Row],[Current Month High]]/Table2[[#This Row],[Close Price]])-1</f>
        <v>6.6184923632780501E-2</v>
      </c>
      <c r="AI717">
        <v>49.034009260737598</v>
      </c>
      <c r="AJ717">
        <v>7.8340220385674897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-7.0000000000000007E-2</v>
      </c>
      <c r="AM717" t="s">
        <v>3110</v>
      </c>
      <c r="AN717">
        <v>-4.28</v>
      </c>
      <c r="AO717" t="s">
        <v>3110</v>
      </c>
      <c r="AP717">
        <v>-1.4123179508018001E-2</v>
      </c>
      <c r="AQ717">
        <f>(Table2[[#This Row],[Sharpe Ratio]]-AVERAGE(Table2[Sharpe Ratio]))/_xlfn.STDEV.P(Table2[Sharpe Ratio])</f>
        <v>-0.88043989388997435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721</v>
      </c>
      <c r="AT717">
        <f>_xlfn.RANK.AVG(Table2[[#This Row],[6M Return vs Nifty Z-Score]],Table2[6M Return vs Nifty Z-Score])</f>
        <v>687</v>
      </c>
      <c r="AU717">
        <f>_xlfn.RANK.AVG(Table2[[#This Row],[Sharpe Ratio Z-Score]],Table2[Sharpe Ratio Z-Score])</f>
        <v>598</v>
      </c>
      <c r="AV717">
        <f>(Table2[[#This Row],[Rank 1Y]]+Table2[[#This Row],[Rank 6M]]+Table2[[#This Row],[Rank Sharpe]])/3</f>
        <v>668.66666666666663</v>
      </c>
    </row>
    <row r="718" spans="1:48" x14ac:dyDescent="0.3">
      <c r="A718" t="s">
        <v>2011</v>
      </c>
      <c r="B718" t="s">
        <v>2012</v>
      </c>
      <c r="C718" t="s">
        <v>3065</v>
      </c>
      <c r="D718" t="s">
        <v>57</v>
      </c>
      <c r="E718">
        <v>3054.2570225999998</v>
      </c>
      <c r="F718">
        <v>303.45</v>
      </c>
      <c r="G718">
        <v>-73.816854776941099</v>
      </c>
      <c r="H718">
        <f>(Table2[[#This Row],[1Y Return vs Nifty]]-AVERAGE(Table2[1Y Return vs Nifty]))/_xlfn.STDEV.P(Table2[1Y Return vs Nifty])</f>
        <v>-1.6255001749683926</v>
      </c>
      <c r="I718">
        <v>-31.555536384435101</v>
      </c>
      <c r="J718">
        <f>(Table2[[#This Row],[1M Return vs Nifty]]-AVERAGE(Table2[1M Return vs Nifty]))/_xlfn.STDEV.P(Table2[1M Return vs Nifty])</f>
        <v>-2.9777567753077867</v>
      </c>
      <c r="K718">
        <v>-58.412510980208303</v>
      </c>
      <c r="L718">
        <f>(Table2[[#This Row],[6M Return vs Nifty]]-AVERAGE(Table2[6M Return vs Nifty]))/_xlfn.STDEV.P(Table2[6M Return vs Nifty])</f>
        <v>-2.1812572741191465</v>
      </c>
      <c r="M718">
        <v>-31.8795370189675</v>
      </c>
      <c r="N718">
        <f>(Table2[[#This Row],[1W Return vs Nifty]]-AVERAGE(Table2[1W Return vs Nifty]))/_xlfn.STDEV.P(Table2[1W Return vs Nifty])</f>
        <v>-5.9947048385598416</v>
      </c>
      <c r="O718">
        <v>389.31</v>
      </c>
      <c r="P718">
        <v>431.86692307270198</v>
      </c>
      <c r="Q718">
        <v>487.97169271453498</v>
      </c>
      <c r="R718">
        <v>5.5450562617578099</v>
      </c>
      <c r="S718" s="1">
        <f>(Table2[[#This Row],[Close Price]]-Table2[[#This Row],[20D EMA]])/Table2[[#This Row],[20D EMA]]</f>
        <v>-0.22054403945441939</v>
      </c>
      <c r="T718" s="1">
        <f>(Table2[[#This Row],[Close Price]]-Table2[[#This Row],[50D EMA]])/Table2[[#This Row],[50D EMA]]</f>
        <v>-0.29735299512874208</v>
      </c>
      <c r="U718" s="1">
        <f>(Table2[[#This Row],[Close Price]]-Table2[[#This Row],[200D EMA]])/Table2[[#This Row],[200D EMA]]</f>
        <v>-0.3781401574506511</v>
      </c>
      <c r="V718">
        <v>2.3076626568174001</v>
      </c>
      <c r="W718">
        <v>291.55</v>
      </c>
      <c r="X718">
        <v>308.39999999999998</v>
      </c>
      <c r="Y718">
        <v>301.8</v>
      </c>
      <c r="Z718">
        <v>312.7</v>
      </c>
      <c r="AA718">
        <v>300.10000000000002</v>
      </c>
      <c r="AB718">
        <v>450.5</v>
      </c>
      <c r="AC718" s="1">
        <f>(Table2[[#This Row],[Close Price]]/Table2[[#This Row],[Day Low]])-1</f>
        <v>4.0816326530612068E-2</v>
      </c>
      <c r="AD718" s="1">
        <f>(Table2[[#This Row],[Day High]]/Table2[[#This Row],[Close Price]])-1</f>
        <v>1.6312407315867583E-2</v>
      </c>
      <c r="AE718" s="1">
        <f>(Table2[[#This Row],[Close Price]]/Table2[[#This Row],[Current Week Low]])-1</f>
        <v>5.4671968190853626E-3</v>
      </c>
      <c r="AF718" s="1">
        <f>(Table2[[#This Row],[Current Week High]]/Table2[[#This Row],[Close Price]])-1</f>
        <v>3.0482781347833221E-2</v>
      </c>
      <c r="AG718" s="1">
        <f>(Table2[[#This Row],[Close Price]]/Table2[[#This Row],[Current Month Low]])-1</f>
        <v>1.1162945684771719E-2</v>
      </c>
      <c r="AH718" s="1">
        <f>(Table2[[#This Row],[Current Month High]]/Table2[[#This Row],[Close Price]])-1</f>
        <v>0.48459383753501406</v>
      </c>
      <c r="AI718">
        <v>120.46716759229</v>
      </c>
      <c r="AJ718">
        <v>1.9993335554814899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-0.36</v>
      </c>
      <c r="AM718" t="s">
        <v>3110</v>
      </c>
      <c r="AN718">
        <v>-30.73</v>
      </c>
      <c r="AO718" t="s">
        <v>3110</v>
      </c>
      <c r="AQ718">
        <f>(Table2[[#This Row],[Sharpe Ratio]]-AVERAGE(Table2[Sharpe Ratio]))/_xlfn.STDEV.P(Table2[Sharpe Ratio])</f>
        <v>-0.71951127739723697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733</v>
      </c>
      <c r="AT718">
        <f>_xlfn.RANK.AVG(Table2[[#This Row],[6M Return vs Nifty Z-Score]],Table2[6M Return vs Nifty Z-Score])</f>
        <v>732</v>
      </c>
      <c r="AU718">
        <f>_xlfn.RANK.AVG(Table2[[#This Row],[Sharpe Ratio Z-Score]],Table2[Sharpe Ratio Z-Score])</f>
        <v>542.5</v>
      </c>
      <c r="AV718">
        <f>(Table2[[#This Row],[Rank 1Y]]+Table2[[#This Row],[Rank 6M]]+Table2[[#This Row],[Rank Sharpe]])/3</f>
        <v>669.16666666666663</v>
      </c>
    </row>
    <row r="719" spans="1:48" x14ac:dyDescent="0.3">
      <c r="A719" t="s">
        <v>1452</v>
      </c>
      <c r="B719" t="s">
        <v>1453</v>
      </c>
      <c r="C719" t="s">
        <v>3069</v>
      </c>
      <c r="D719" t="s">
        <v>54</v>
      </c>
      <c r="E719">
        <v>6999.9306531599996</v>
      </c>
      <c r="F719">
        <v>215.7</v>
      </c>
      <c r="G719">
        <v>-30.8776122465943</v>
      </c>
      <c r="H719">
        <f>(Table2[[#This Row],[1Y Return vs Nifty]]-AVERAGE(Table2[1Y Return vs Nifty]))/_xlfn.STDEV.P(Table2[1Y Return vs Nifty])</f>
        <v>-0.97749297853209227</v>
      </c>
      <c r="I719">
        <v>-8.6593107098672206</v>
      </c>
      <c r="J719">
        <f>(Table2[[#This Row],[1M Return vs Nifty]]-AVERAGE(Table2[1M Return vs Nifty]))/_xlfn.STDEV.P(Table2[1M Return vs Nifty])</f>
        <v>-0.81251479683292804</v>
      </c>
      <c r="K719">
        <v>-51.7618801578719</v>
      </c>
      <c r="L719">
        <f>(Table2[[#This Row],[6M Return vs Nifty]]-AVERAGE(Table2[6M Return vs Nifty]))/_xlfn.STDEV.P(Table2[6M Return vs Nifty])</f>
        <v>-1.9587449633508573</v>
      </c>
      <c r="M719">
        <v>-3.7041087169088001</v>
      </c>
      <c r="N719">
        <f>(Table2[[#This Row],[1W Return vs Nifty]]-AVERAGE(Table2[1W Return vs Nifty]))/_xlfn.STDEV.P(Table2[1W Return vs Nifty])</f>
        <v>-0.65493876030204712</v>
      </c>
      <c r="O719">
        <v>223.24</v>
      </c>
      <c r="P719">
        <v>234.05686265628299</v>
      </c>
      <c r="Q719">
        <v>265.79225718106699</v>
      </c>
      <c r="R719">
        <v>34.181385949587501</v>
      </c>
      <c r="S719" s="1">
        <f>(Table2[[#This Row],[Close Price]]-Table2[[#This Row],[20D EMA]])/Table2[[#This Row],[20D EMA]]</f>
        <v>-3.3775309084393565E-2</v>
      </c>
      <c r="T719" s="1">
        <f>(Table2[[#This Row],[Close Price]]-Table2[[#This Row],[50D EMA]])/Table2[[#This Row],[50D EMA]]</f>
        <v>-7.8429072525168411E-2</v>
      </c>
      <c r="U719" s="1">
        <f>(Table2[[#This Row],[Close Price]]-Table2[[#This Row],[200D EMA]])/Table2[[#This Row],[200D EMA]]</f>
        <v>-0.18846394440656108</v>
      </c>
      <c r="V719">
        <v>0.60844678531283103</v>
      </c>
      <c r="W719">
        <v>212.56</v>
      </c>
      <c r="X719">
        <v>216.61</v>
      </c>
      <c r="Y719">
        <v>212.83</v>
      </c>
      <c r="Z719">
        <v>220.84</v>
      </c>
      <c r="AA719">
        <v>210.13</v>
      </c>
      <c r="AB719">
        <v>232.76</v>
      </c>
      <c r="AC719" s="1">
        <f>(Table2[[#This Row],[Close Price]]/Table2[[#This Row],[Day Low]])-1</f>
        <v>1.4772299585999127E-2</v>
      </c>
      <c r="AD719" s="1">
        <f>(Table2[[#This Row],[Day High]]/Table2[[#This Row],[Close Price]])-1</f>
        <v>4.2188224385721895E-3</v>
      </c>
      <c r="AE719" s="1">
        <f>(Table2[[#This Row],[Close Price]]/Table2[[#This Row],[Current Week Low]])-1</f>
        <v>1.3484941032749109E-2</v>
      </c>
      <c r="AF719" s="1">
        <f>(Table2[[#This Row],[Current Week High]]/Table2[[#This Row],[Close Price]])-1</f>
        <v>2.3829392675011718E-2</v>
      </c>
      <c r="AG719" s="1">
        <f>(Table2[[#This Row],[Close Price]]/Table2[[#This Row],[Current Month Low]])-1</f>
        <v>2.6507400180840301E-2</v>
      </c>
      <c r="AH719" s="1">
        <f>(Table2[[#This Row],[Current Month High]]/Table2[[#This Row],[Close Price]])-1</f>
        <v>7.9091330551692263E-2</v>
      </c>
      <c r="AI719">
        <v>119.76387468625001</v>
      </c>
      <c r="AJ719">
        <v>9.7093319734829109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-0.17</v>
      </c>
      <c r="AM719" t="s">
        <v>3110</v>
      </c>
      <c r="AN719">
        <v>-4.84</v>
      </c>
      <c r="AO719" t="s">
        <v>3110</v>
      </c>
      <c r="AP719">
        <v>-2.8497788692801999E-2</v>
      </c>
      <c r="AQ719">
        <f>(Table2[[#This Row],[Sharpe Ratio]]-AVERAGE(Table2[Sharpe Ratio]))/_xlfn.STDEV.P(Table2[Sharpe Ratio])</f>
        <v>-1.0442334622870755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657</v>
      </c>
      <c r="AT719">
        <f>_xlfn.RANK.AVG(Table2[[#This Row],[6M Return vs Nifty Z-Score]],Table2[6M Return vs Nifty Z-Score])</f>
        <v>730</v>
      </c>
      <c r="AU719">
        <f>_xlfn.RANK.AVG(Table2[[#This Row],[Sharpe Ratio Z-Score]],Table2[Sharpe Ratio Z-Score])</f>
        <v>623</v>
      </c>
      <c r="AV719">
        <f>(Table2[[#This Row],[Rank 1Y]]+Table2[[#This Row],[Rank 6M]]+Table2[[#This Row],[Rank Sharpe]])/3</f>
        <v>670</v>
      </c>
    </row>
    <row r="720" spans="1:48" x14ac:dyDescent="0.3">
      <c r="A720" t="s">
        <v>1948</v>
      </c>
      <c r="B720" t="s">
        <v>1949</v>
      </c>
      <c r="C720" t="s">
        <v>3074</v>
      </c>
      <c r="D720" t="s">
        <v>1433</v>
      </c>
      <c r="E720">
        <v>3358.1173274769999</v>
      </c>
      <c r="F720">
        <v>125.41</v>
      </c>
      <c r="G720">
        <v>-54.9880641200578</v>
      </c>
      <c r="H720">
        <f>(Table2[[#This Row],[1Y Return vs Nifty]]-AVERAGE(Table2[1Y Return vs Nifty]))/_xlfn.STDEV.P(Table2[1Y Return vs Nifty])</f>
        <v>-1.3413500333530646</v>
      </c>
      <c r="I720">
        <v>-8.0491264435989596</v>
      </c>
      <c r="J720">
        <f>(Table2[[#This Row],[1M Return vs Nifty]]-AVERAGE(Table2[1M Return vs Nifty]))/_xlfn.STDEV.P(Table2[1M Return vs Nifty])</f>
        <v>-0.75481111209870355</v>
      </c>
      <c r="K720">
        <v>-21.093753362536699</v>
      </c>
      <c r="L720">
        <f>(Table2[[#This Row],[6M Return vs Nifty]]-AVERAGE(Table2[6M Return vs Nifty]))/_xlfn.STDEV.P(Table2[6M Return vs Nifty])</f>
        <v>-0.93267150619155581</v>
      </c>
      <c r="M720">
        <v>-1.6462442500557799</v>
      </c>
      <c r="N720">
        <f>(Table2[[#This Row],[1W Return vs Nifty]]-AVERAGE(Table2[1W Return vs Nifty]))/_xlfn.STDEV.P(Table2[1W Return vs Nifty])</f>
        <v>-0.26493528791646792</v>
      </c>
      <c r="O720">
        <v>131.4</v>
      </c>
      <c r="P720">
        <v>131.58928854745801</v>
      </c>
      <c r="Q720">
        <v>139.455175278648</v>
      </c>
      <c r="R720">
        <v>31.218887188226098</v>
      </c>
      <c r="S720" s="1">
        <f>(Table2[[#This Row],[Close Price]]-Table2[[#This Row],[20D EMA]])/Table2[[#This Row],[20D EMA]]</f>
        <v>-4.5585996955860034E-2</v>
      </c>
      <c r="T720" s="1">
        <f>(Table2[[#This Row],[Close Price]]-Table2[[#This Row],[50D EMA]])/Table2[[#This Row],[50D EMA]]</f>
        <v>-4.6958902321517136E-2</v>
      </c>
      <c r="U720" s="1">
        <f>(Table2[[#This Row],[Close Price]]-Table2[[#This Row],[200D EMA]])/Table2[[#This Row],[200D EMA]]</f>
        <v>-0.10071462210408523</v>
      </c>
      <c r="V720">
        <v>0.35087684058083501</v>
      </c>
      <c r="W720">
        <v>123.72</v>
      </c>
      <c r="X720">
        <v>128</v>
      </c>
      <c r="Y720">
        <v>123.1</v>
      </c>
      <c r="Z720">
        <v>134.69999999999999</v>
      </c>
      <c r="AA720">
        <v>123.1</v>
      </c>
      <c r="AB720">
        <v>136.69999999999999</v>
      </c>
      <c r="AC720" s="1">
        <f>(Table2[[#This Row],[Close Price]]/Table2[[#This Row],[Day Low]])-1</f>
        <v>1.3659877141933396E-2</v>
      </c>
      <c r="AD720" s="1">
        <f>(Table2[[#This Row],[Day High]]/Table2[[#This Row],[Close Price]])-1</f>
        <v>2.0652260585280358E-2</v>
      </c>
      <c r="AE720" s="1">
        <f>(Table2[[#This Row],[Close Price]]/Table2[[#This Row],[Current Week Low]])-1</f>
        <v>1.8765231519090264E-2</v>
      </c>
      <c r="AF720" s="1">
        <f>(Table2[[#This Row],[Current Week High]]/Table2[[#This Row],[Close Price]])-1</f>
        <v>7.4077027350291091E-2</v>
      </c>
      <c r="AG720" s="1">
        <f>(Table2[[#This Row],[Close Price]]/Table2[[#This Row],[Current Month Low]])-1</f>
        <v>1.8765231519090264E-2</v>
      </c>
      <c r="AH720" s="1">
        <f>(Table2[[#This Row],[Current Month High]]/Table2[[#This Row],[Close Price]])-1</f>
        <v>9.0024718921936087E-2</v>
      </c>
      <c r="AI720">
        <v>48.818344902893699</v>
      </c>
      <c r="AJ720">
        <v>22.747726184777399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0.01</v>
      </c>
      <c r="AM720" t="s">
        <v>3111</v>
      </c>
      <c r="AN720">
        <v>-6.35</v>
      </c>
      <c r="AO720" t="s">
        <v>3110</v>
      </c>
      <c r="AP720">
        <v>-4.6124820707023999E-2</v>
      </c>
      <c r="AQ720">
        <f>(Table2[[#This Row],[Sharpe Ratio]]-AVERAGE(Table2[Sharpe Ratio]))/_xlfn.STDEV.P(Table2[Sharpe Ratio])</f>
        <v>-1.2450872341527868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726</v>
      </c>
      <c r="AT720">
        <f>_xlfn.RANK.AVG(Table2[[#This Row],[6M Return vs Nifty Z-Score]],Table2[6M Return vs Nifty Z-Score])</f>
        <v>635</v>
      </c>
      <c r="AU720">
        <f>_xlfn.RANK.AVG(Table2[[#This Row],[Sharpe Ratio Z-Score]],Table2[Sharpe Ratio Z-Score])</f>
        <v>651</v>
      </c>
      <c r="AV720">
        <f>(Table2[[#This Row],[Rank 1Y]]+Table2[[#This Row],[Rank 6M]]+Table2[[#This Row],[Rank Sharpe]])/3</f>
        <v>670.66666666666663</v>
      </c>
    </row>
    <row r="721" spans="1:48" x14ac:dyDescent="0.3">
      <c r="A721" t="s">
        <v>358</v>
      </c>
      <c r="B721" t="s">
        <v>359</v>
      </c>
      <c r="C721" t="s">
        <v>3065</v>
      </c>
      <c r="D721" t="s">
        <v>360</v>
      </c>
      <c r="E721">
        <v>65805.296742459905</v>
      </c>
      <c r="F721">
        <v>691.9</v>
      </c>
      <c r="G721">
        <v>-44.364810978976898</v>
      </c>
      <c r="H721">
        <f>(Table2[[#This Row],[1Y Return vs Nifty]]-AVERAGE(Table2[1Y Return vs Nifty]))/_xlfn.STDEV.P(Table2[1Y Return vs Nifty])</f>
        <v>-1.1810317771537429</v>
      </c>
      <c r="I721">
        <v>-4.7917328365904304</v>
      </c>
      <c r="J721">
        <f>(Table2[[#This Row],[1M Return vs Nifty]]-AVERAGE(Table2[1M Return vs Nifty]))/_xlfn.STDEV.P(Table2[1M Return vs Nifty])</f>
        <v>-0.44676709302945078</v>
      </c>
      <c r="K721">
        <v>-16.6699603742905</v>
      </c>
      <c r="L721">
        <f>(Table2[[#This Row],[6M Return vs Nifty]]-AVERAGE(Table2[6M Return vs Nifty]))/_xlfn.STDEV.P(Table2[6M Return vs Nifty])</f>
        <v>-0.78466323051502229</v>
      </c>
      <c r="M721">
        <v>-2.1384657979243502</v>
      </c>
      <c r="N721">
        <f>(Table2[[#This Row],[1W Return vs Nifty]]-AVERAGE(Table2[1W Return vs Nifty]))/_xlfn.STDEV.P(Table2[1W Return vs Nifty])</f>
        <v>-0.35822039776887399</v>
      </c>
      <c r="O721">
        <v>714.33</v>
      </c>
      <c r="P721">
        <v>720.00338939952303</v>
      </c>
      <c r="Q721">
        <v>738.37798655260997</v>
      </c>
      <c r="R721">
        <v>31.624203633694702</v>
      </c>
      <c r="S721" s="1">
        <f>(Table2[[#This Row],[Close Price]]-Table2[[#This Row],[20D EMA]])/Table2[[#This Row],[20D EMA]]</f>
        <v>-3.1400053196701895E-2</v>
      </c>
      <c r="T721" s="1">
        <f>(Table2[[#This Row],[Close Price]]-Table2[[#This Row],[50D EMA]])/Table2[[#This Row],[50D EMA]]</f>
        <v>-3.9032301532581741E-2</v>
      </c>
      <c r="U721" s="1">
        <f>(Table2[[#This Row],[Close Price]]-Table2[[#This Row],[200D EMA]])/Table2[[#This Row],[200D EMA]]</f>
        <v>-6.2946062042842879E-2</v>
      </c>
      <c r="V721">
        <v>1.0629642995833799</v>
      </c>
      <c r="W721">
        <v>690</v>
      </c>
      <c r="X721">
        <v>695.9</v>
      </c>
      <c r="Y721">
        <v>689.15</v>
      </c>
      <c r="Z721">
        <v>710.95</v>
      </c>
      <c r="AA721">
        <v>689.15</v>
      </c>
      <c r="AB721">
        <v>726.25</v>
      </c>
      <c r="AC721" s="1">
        <f>(Table2[[#This Row],[Close Price]]/Table2[[#This Row],[Day Low]])-1</f>
        <v>2.7536231884057738E-3</v>
      </c>
      <c r="AD721" s="1">
        <f>(Table2[[#This Row],[Day High]]/Table2[[#This Row],[Close Price]])-1</f>
        <v>5.7811822517703781E-3</v>
      </c>
      <c r="AE721" s="1">
        <f>(Table2[[#This Row],[Close Price]]/Table2[[#This Row],[Current Week Low]])-1</f>
        <v>3.9904229848364281E-3</v>
      </c>
      <c r="AF721" s="1">
        <f>(Table2[[#This Row],[Current Week High]]/Table2[[#This Row],[Close Price]])-1</f>
        <v>2.7532880474057109E-2</v>
      </c>
      <c r="AG721" s="1">
        <f>(Table2[[#This Row],[Close Price]]/Table2[[#This Row],[Current Month Low]])-1</f>
        <v>3.9904229848364281E-3</v>
      </c>
      <c r="AH721" s="1">
        <f>(Table2[[#This Row],[Current Month High]]/Table2[[#This Row],[Close Price]])-1</f>
        <v>4.9645902587079016E-2</v>
      </c>
      <c r="AI721">
        <v>23.865990427887699</v>
      </c>
      <c r="AJ721">
        <v>8.0253105949533001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-0.06</v>
      </c>
      <c r="AM721" t="s">
        <v>3110</v>
      </c>
      <c r="AN721">
        <v>-4.13</v>
      </c>
      <c r="AO721" t="s">
        <v>3110</v>
      </c>
      <c r="AP721">
        <v>-0.13788555793152801</v>
      </c>
      <c r="AQ721">
        <f>(Table2[[#This Row],[Sharpe Ratio]]-AVERAGE(Table2[Sharpe Ratio]))/_xlfn.STDEV.P(Table2[Sharpe Ratio])</f>
        <v>-2.2906682579944504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711</v>
      </c>
      <c r="AT721">
        <f>_xlfn.RANK.AVG(Table2[[#This Row],[6M Return vs Nifty Z-Score]],Table2[6M Return vs Nifty Z-Score])</f>
        <v>576</v>
      </c>
      <c r="AU721">
        <f>_xlfn.RANK.AVG(Table2[[#This Row],[Sharpe Ratio Z-Score]],Table2[Sharpe Ratio Z-Score])</f>
        <v>732</v>
      </c>
      <c r="AV721">
        <f>(Table2[[#This Row],[Rank 1Y]]+Table2[[#This Row],[Rank 6M]]+Table2[[#This Row],[Rank Sharpe]])/3</f>
        <v>673</v>
      </c>
    </row>
    <row r="722" spans="1:48" x14ac:dyDescent="0.3">
      <c r="A722" t="s">
        <v>577</v>
      </c>
      <c r="B722" t="s">
        <v>578</v>
      </c>
      <c r="C722" t="s">
        <v>3073</v>
      </c>
      <c r="D722" t="s">
        <v>77</v>
      </c>
      <c r="E722">
        <v>32544.202322224999</v>
      </c>
      <c r="F722">
        <v>1735.25</v>
      </c>
      <c r="G722">
        <v>-34.020464487404602</v>
      </c>
      <c r="H722">
        <f>(Table2[[#This Row],[1Y Return vs Nifty]]-AVERAGE(Table2[1Y Return vs Nifty]))/_xlfn.STDEV.P(Table2[1Y Return vs Nifty])</f>
        <v>-1.0249225732190896</v>
      </c>
      <c r="I722">
        <v>-9.78313606956916</v>
      </c>
      <c r="J722">
        <f>(Table2[[#This Row],[1M Return vs Nifty]]-AVERAGE(Table2[1M Return vs Nifty]))/_xlfn.STDEV.P(Table2[1M Return vs Nifty])</f>
        <v>-0.91879230649270183</v>
      </c>
      <c r="K722">
        <v>-28.516879618431201</v>
      </c>
      <c r="L722">
        <f>(Table2[[#This Row],[6M Return vs Nifty]]-AVERAGE(Table2[6M Return vs Nifty]))/_xlfn.STDEV.P(Table2[6M Return vs Nifty])</f>
        <v>-1.1810294470317573</v>
      </c>
      <c r="M722">
        <v>-2.3948928248835899</v>
      </c>
      <c r="N722">
        <f>(Table2[[#This Row],[1W Return vs Nifty]]-AVERAGE(Table2[1W Return vs Nifty]))/_xlfn.STDEV.P(Table2[1W Return vs Nifty])</f>
        <v>-0.40681807392222619</v>
      </c>
      <c r="O722">
        <v>1788.74</v>
      </c>
      <c r="P722">
        <v>1823.21230002329</v>
      </c>
      <c r="Q722">
        <v>1941.6297039932099</v>
      </c>
      <c r="R722">
        <v>33.920406752661997</v>
      </c>
      <c r="S722" s="1">
        <f>(Table2[[#This Row],[Close Price]]-Table2[[#This Row],[20D EMA]])/Table2[[#This Row],[20D EMA]]</f>
        <v>-2.9903731117993677E-2</v>
      </c>
      <c r="T722" s="1">
        <f>(Table2[[#This Row],[Close Price]]-Table2[[#This Row],[50D EMA]])/Table2[[#This Row],[50D EMA]]</f>
        <v>-4.8245780275926388E-2</v>
      </c>
      <c r="U722" s="1">
        <f>(Table2[[#This Row],[Close Price]]-Table2[[#This Row],[200D EMA]])/Table2[[#This Row],[200D EMA]]</f>
        <v>-0.10629199974061151</v>
      </c>
      <c r="V722">
        <v>0.86805889500594202</v>
      </c>
      <c r="W722">
        <v>1705.45</v>
      </c>
      <c r="X722">
        <v>1737.65</v>
      </c>
      <c r="Y722">
        <v>1719.2</v>
      </c>
      <c r="Z722">
        <v>1754</v>
      </c>
      <c r="AA722">
        <v>1719.2</v>
      </c>
      <c r="AB722">
        <v>1866</v>
      </c>
      <c r="AC722" s="1">
        <f>(Table2[[#This Row],[Close Price]]/Table2[[#This Row],[Day Low]])-1</f>
        <v>1.7473394118854291E-2</v>
      </c>
      <c r="AD722" s="1">
        <f>(Table2[[#This Row],[Day High]]/Table2[[#This Row],[Close Price]])-1</f>
        <v>1.383086010661394E-3</v>
      </c>
      <c r="AE722" s="1">
        <f>(Table2[[#This Row],[Close Price]]/Table2[[#This Row],[Current Week Low]])-1</f>
        <v>9.3357375523499542E-3</v>
      </c>
      <c r="AF722" s="1">
        <f>(Table2[[#This Row],[Current Week High]]/Table2[[#This Row],[Close Price]])-1</f>
        <v>1.0805359458291308E-2</v>
      </c>
      <c r="AG722" s="1">
        <f>(Table2[[#This Row],[Close Price]]/Table2[[#This Row],[Current Month Low]])-1</f>
        <v>9.3357375523499542E-3</v>
      </c>
      <c r="AH722" s="1">
        <f>(Table2[[#This Row],[Current Month High]]/Table2[[#This Row],[Close Price]])-1</f>
        <v>7.5349373289151478E-2</v>
      </c>
      <c r="AI722">
        <v>39.295128939827997</v>
      </c>
      <c r="AJ722">
        <v>5.6679181300714498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-0.05</v>
      </c>
      <c r="AM722" t="s">
        <v>3110</v>
      </c>
      <c r="AN722">
        <v>-4.25</v>
      </c>
      <c r="AO722" t="s">
        <v>3110</v>
      </c>
      <c r="AP722">
        <v>-5.3093537406151997E-2</v>
      </c>
      <c r="AQ722">
        <f>(Table2[[#This Row],[Sharpe Ratio]]-AVERAGE(Table2[Sharpe Ratio]))/_xlfn.STDEV.P(Table2[Sharpe Ratio])</f>
        <v>-1.3244932869105124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667</v>
      </c>
      <c r="AT722">
        <f>_xlfn.RANK.AVG(Table2[[#This Row],[6M Return vs Nifty Z-Score]],Table2[6M Return vs Nifty Z-Score])</f>
        <v>690</v>
      </c>
      <c r="AU722">
        <f>_xlfn.RANK.AVG(Table2[[#This Row],[Sharpe Ratio Z-Score]],Table2[Sharpe Ratio Z-Score])</f>
        <v>663</v>
      </c>
      <c r="AV722">
        <f>(Table2[[#This Row],[Rank 1Y]]+Table2[[#This Row],[Rank 6M]]+Table2[[#This Row],[Rank Sharpe]])/3</f>
        <v>673.33333333333337</v>
      </c>
    </row>
    <row r="723" spans="1:48" x14ac:dyDescent="0.3">
      <c r="A723" t="s">
        <v>709</v>
      </c>
      <c r="B723" t="s">
        <v>710</v>
      </c>
      <c r="C723" t="s">
        <v>3077</v>
      </c>
      <c r="D723" t="s">
        <v>98</v>
      </c>
      <c r="E723">
        <v>23394.559018299999</v>
      </c>
      <c r="F723">
        <v>289.39999999999998</v>
      </c>
      <c r="G723">
        <v>-33.417316309467303</v>
      </c>
      <c r="H723">
        <f>(Table2[[#This Row],[1Y Return vs Nifty]]-AVERAGE(Table2[1Y Return vs Nifty]))/_xlfn.STDEV.P(Table2[1Y Return vs Nifty])</f>
        <v>-1.0158203083259774</v>
      </c>
      <c r="I723">
        <v>6.3188882654670699</v>
      </c>
      <c r="J723">
        <f>(Table2[[#This Row],[1M Return vs Nifty]]-AVERAGE(Table2[1M Return vs Nifty]))/_xlfn.STDEV.P(Table2[1M Return vs Nifty])</f>
        <v>0.60393810000265469</v>
      </c>
      <c r="K723">
        <v>-20.6148214465073</v>
      </c>
      <c r="L723">
        <f>(Table2[[#This Row],[6M Return vs Nifty]]-AVERAGE(Table2[6M Return vs Nifty]))/_xlfn.STDEV.P(Table2[6M Return vs Nifty])</f>
        <v>-0.91664772586406074</v>
      </c>
      <c r="M723">
        <v>-1.90020443454743</v>
      </c>
      <c r="N723">
        <f>(Table2[[#This Row],[1W Return vs Nifty]]-AVERAGE(Table2[1W Return vs Nifty]))/_xlfn.STDEV.P(Table2[1W Return vs Nifty])</f>
        <v>-0.31306545168322486</v>
      </c>
      <c r="O723">
        <v>289.95999999999998</v>
      </c>
      <c r="P723">
        <v>283.73826541577898</v>
      </c>
      <c r="Q723">
        <v>291.56565138934599</v>
      </c>
      <c r="R723">
        <v>43.704324150320602</v>
      </c>
      <c r="S723" s="1">
        <f>(Table2[[#This Row],[Close Price]]-Table2[[#This Row],[20D EMA]])/Table2[[#This Row],[20D EMA]]</f>
        <v>-1.9313008690853991E-3</v>
      </c>
      <c r="T723" s="1">
        <f>(Table2[[#This Row],[Close Price]]-Table2[[#This Row],[50D EMA]])/Table2[[#This Row],[50D EMA]]</f>
        <v>1.9954074844027503E-2</v>
      </c>
      <c r="U723" s="1">
        <f>(Table2[[#This Row],[Close Price]]-Table2[[#This Row],[200D EMA]])/Table2[[#This Row],[200D EMA]]</f>
        <v>-7.4276629603878793E-3</v>
      </c>
      <c r="V723">
        <v>2.7127870495600401</v>
      </c>
      <c r="W723">
        <v>285</v>
      </c>
      <c r="X723">
        <v>293</v>
      </c>
      <c r="Y723">
        <v>288.5</v>
      </c>
      <c r="Z723">
        <v>296.95</v>
      </c>
      <c r="AA723">
        <v>288.5</v>
      </c>
      <c r="AB723">
        <v>310</v>
      </c>
      <c r="AC723" s="1">
        <f>(Table2[[#This Row],[Close Price]]/Table2[[#This Row],[Day Low]])-1</f>
        <v>1.5438596491228029E-2</v>
      </c>
      <c r="AD723" s="1">
        <f>(Table2[[#This Row],[Day High]]/Table2[[#This Row],[Close Price]])-1</f>
        <v>1.2439530062197779E-2</v>
      </c>
      <c r="AE723" s="1">
        <f>(Table2[[#This Row],[Close Price]]/Table2[[#This Row],[Current Week Low]])-1</f>
        <v>3.1195840554592014E-3</v>
      </c>
      <c r="AF723" s="1">
        <f>(Table2[[#This Row],[Current Week High]]/Table2[[#This Row],[Close Price]])-1</f>
        <v>2.6088458880442422E-2</v>
      </c>
      <c r="AG723" s="1">
        <f>(Table2[[#This Row],[Close Price]]/Table2[[#This Row],[Current Month Low]])-1</f>
        <v>3.1195840554592014E-3</v>
      </c>
      <c r="AH723" s="1">
        <f>(Table2[[#This Row],[Current Month High]]/Table2[[#This Row],[Close Price]])-1</f>
        <v>7.1181755355908871E-2</v>
      </c>
      <c r="AI723">
        <v>20.893249873117899</v>
      </c>
      <c r="AJ723">
        <v>17.3515981735159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0.06</v>
      </c>
      <c r="AM723" t="s">
        <v>3111</v>
      </c>
      <c r="AN723">
        <v>5.12</v>
      </c>
      <c r="AO723" t="s">
        <v>3111</v>
      </c>
      <c r="AP723">
        <v>-0.116717813532267</v>
      </c>
      <c r="AQ723">
        <f>(Table2[[#This Row],[Sharpe Ratio]]-AVERAGE(Table2[Sharpe Ratio]))/_xlfn.STDEV.P(Table2[Sharpe Ratio])</f>
        <v>-2.0494693255224079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665</v>
      </c>
      <c r="AT723">
        <f>_xlfn.RANK.AVG(Table2[[#This Row],[6M Return vs Nifty Z-Score]],Table2[6M Return vs Nifty Z-Score])</f>
        <v>631</v>
      </c>
      <c r="AU723">
        <f>_xlfn.RANK.AVG(Table2[[#This Row],[Sharpe Ratio Z-Score]],Table2[Sharpe Ratio Z-Score])</f>
        <v>727</v>
      </c>
      <c r="AV723">
        <f>(Table2[[#This Row],[Rank 1Y]]+Table2[[#This Row],[Rank 6M]]+Table2[[#This Row],[Rank Sharpe]])/3</f>
        <v>674.33333333333337</v>
      </c>
    </row>
    <row r="724" spans="1:48" x14ac:dyDescent="0.3">
      <c r="A724" t="s">
        <v>2230</v>
      </c>
      <c r="B724" t="s">
        <v>2231</v>
      </c>
      <c r="C724" t="s">
        <v>3079</v>
      </c>
      <c r="D724" t="s">
        <v>384</v>
      </c>
      <c r="E724">
        <v>2407.1476442160001</v>
      </c>
      <c r="F724">
        <v>209.02</v>
      </c>
      <c r="G724">
        <v>-29.326376776363599</v>
      </c>
      <c r="H724">
        <f>(Table2[[#This Row],[1Y Return vs Nifty]]-AVERAGE(Table2[1Y Return vs Nifty]))/_xlfn.STDEV.P(Table2[1Y Return vs Nifty])</f>
        <v>-0.95408288350383641</v>
      </c>
      <c r="I724">
        <v>0.61451814995217502</v>
      </c>
      <c r="J724">
        <f>(Table2[[#This Row],[1M Return vs Nifty]]-AVERAGE(Table2[1M Return vs Nifty]))/_xlfn.STDEV.P(Table2[1M Return vs Nifty])</f>
        <v>6.4489292569311837E-2</v>
      </c>
      <c r="K724">
        <v>-57.102549719882902</v>
      </c>
      <c r="L724">
        <f>(Table2[[#This Row],[6M Return vs Nifty]]-AVERAGE(Table2[6M Return vs Nifty]))/_xlfn.STDEV.P(Table2[6M Return vs Nifty])</f>
        <v>-2.1374294756984327</v>
      </c>
      <c r="M724">
        <v>0.69861821779940303</v>
      </c>
      <c r="N724">
        <f>(Table2[[#This Row],[1W Return vs Nifty]]-AVERAGE(Table2[1W Return vs Nifty]))/_xlfn.STDEV.P(Table2[1W Return vs Nifty])</f>
        <v>0.1794596270356533</v>
      </c>
      <c r="O724">
        <v>214.66</v>
      </c>
      <c r="P724">
        <v>222.42127130285999</v>
      </c>
      <c r="Q724">
        <v>258.04849350438099</v>
      </c>
      <c r="R724">
        <v>40.683086670186299</v>
      </c>
      <c r="S724" s="1">
        <f>(Table2[[#This Row],[Close Price]]-Table2[[#This Row],[20D EMA]])/Table2[[#This Row],[20D EMA]]</f>
        <v>-2.6274107891549364E-2</v>
      </c>
      <c r="T724" s="1">
        <f>(Table2[[#This Row],[Close Price]]-Table2[[#This Row],[50D EMA]])/Table2[[#This Row],[50D EMA]]</f>
        <v>-6.02517521114792E-2</v>
      </c>
      <c r="U724" s="1">
        <f>(Table2[[#This Row],[Close Price]]-Table2[[#This Row],[200D EMA]])/Table2[[#This Row],[200D EMA]]</f>
        <v>-0.18999720881357751</v>
      </c>
      <c r="V724">
        <v>0.70464684481129602</v>
      </c>
      <c r="W724">
        <v>207.56</v>
      </c>
      <c r="X724">
        <v>211.35</v>
      </c>
      <c r="Y724">
        <v>207.5</v>
      </c>
      <c r="Z724">
        <v>218.5</v>
      </c>
      <c r="AA724">
        <v>205.6</v>
      </c>
      <c r="AB724">
        <v>228.44</v>
      </c>
      <c r="AC724" s="1">
        <f>(Table2[[#This Row],[Close Price]]/Table2[[#This Row],[Day Low]])-1</f>
        <v>7.0341106186162516E-3</v>
      </c>
      <c r="AD724" s="1">
        <f>(Table2[[#This Row],[Day High]]/Table2[[#This Row],[Close Price]])-1</f>
        <v>1.1147258635537227E-2</v>
      </c>
      <c r="AE724" s="1">
        <f>(Table2[[#This Row],[Close Price]]/Table2[[#This Row],[Current Week Low]])-1</f>
        <v>7.3253012048193344E-3</v>
      </c>
      <c r="AF724" s="1">
        <f>(Table2[[#This Row],[Current Week High]]/Table2[[#This Row],[Close Price]])-1</f>
        <v>4.5354511529997144E-2</v>
      </c>
      <c r="AG724" s="1">
        <f>(Table2[[#This Row],[Close Price]]/Table2[[#This Row],[Current Month Low]])-1</f>
        <v>1.663424124513635E-2</v>
      </c>
      <c r="AH724" s="1">
        <f>(Table2[[#This Row],[Current Month High]]/Table2[[#This Row],[Close Price]])-1</f>
        <v>9.2909769400057352E-2</v>
      </c>
      <c r="AI724">
        <v>101.79005421574099</v>
      </c>
      <c r="AJ724">
        <v>11.7284595300261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-0.13</v>
      </c>
      <c r="AM724" t="s">
        <v>3110</v>
      </c>
      <c r="AN724">
        <v>-2.98</v>
      </c>
      <c r="AO724" t="s">
        <v>3110</v>
      </c>
      <c r="AP724">
        <v>-4.5115442842631998E-2</v>
      </c>
      <c r="AQ724">
        <f>(Table2[[#This Row],[Sharpe Ratio]]-AVERAGE(Table2[Sharpe Ratio]))/_xlfn.STDEV.P(Table2[Sharpe Ratio])</f>
        <v>-1.2335857317366503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651</v>
      </c>
      <c r="AT724">
        <f>_xlfn.RANK.AVG(Table2[[#This Row],[6M Return vs Nifty Z-Score]],Table2[6M Return vs Nifty Z-Score])</f>
        <v>731</v>
      </c>
      <c r="AU724">
        <f>_xlfn.RANK.AVG(Table2[[#This Row],[Sharpe Ratio Z-Score]],Table2[Sharpe Ratio Z-Score])</f>
        <v>650</v>
      </c>
      <c r="AV724">
        <f>(Table2[[#This Row],[Rank 1Y]]+Table2[[#This Row],[Rank 6M]]+Table2[[#This Row],[Rank Sharpe]])/3</f>
        <v>677.33333333333337</v>
      </c>
    </row>
    <row r="725" spans="1:48" x14ac:dyDescent="0.3">
      <c r="A725" t="s">
        <v>1154</v>
      </c>
      <c r="B725" t="s">
        <v>1155</v>
      </c>
      <c r="C725" t="s">
        <v>3079</v>
      </c>
      <c r="D725" t="s">
        <v>539</v>
      </c>
      <c r="E725">
        <v>10338.18336008</v>
      </c>
      <c r="F725">
        <v>2021.9</v>
      </c>
      <c r="G725">
        <v>-37.317020749776901</v>
      </c>
      <c r="H725">
        <f>(Table2[[#This Row],[1Y Return vs Nifty]]-AVERAGE(Table2[1Y Return vs Nifty]))/_xlfn.STDEV.P(Table2[1Y Return vs Nifty])</f>
        <v>-1.0746717549836415</v>
      </c>
      <c r="I725">
        <v>-0.363420015716311</v>
      </c>
      <c r="J725">
        <f>(Table2[[#This Row],[1M Return vs Nifty]]-AVERAGE(Table2[1M Return vs Nifty]))/_xlfn.STDEV.P(Table2[1M Return vs Nifty])</f>
        <v>-2.7992009753371939E-2</v>
      </c>
      <c r="K725">
        <v>-20.9023928715187</v>
      </c>
      <c r="L725">
        <f>(Table2[[#This Row],[6M Return vs Nifty]]-AVERAGE(Table2[6M Return vs Nifty]))/_xlfn.STDEV.P(Table2[6M Return vs Nifty])</f>
        <v>-0.92626909622720133</v>
      </c>
      <c r="M725">
        <v>-2.7884813249528499</v>
      </c>
      <c r="N725">
        <f>(Table2[[#This Row],[1W Return vs Nifty]]-AVERAGE(Table2[1W Return vs Nifty]))/_xlfn.STDEV.P(Table2[1W Return vs Nifty])</f>
        <v>-0.48141039241090866</v>
      </c>
      <c r="O725">
        <v>2071.79</v>
      </c>
      <c r="P725">
        <v>2063.5918430174902</v>
      </c>
      <c r="Q725">
        <v>2151.4507043673302</v>
      </c>
      <c r="R725">
        <v>32.956482604289697</v>
      </c>
      <c r="S725" s="1">
        <f>(Table2[[#This Row],[Close Price]]-Table2[[#This Row],[20D EMA]])/Table2[[#This Row],[20D EMA]]</f>
        <v>-2.4080625932164878E-2</v>
      </c>
      <c r="T725" s="1">
        <f>(Table2[[#This Row],[Close Price]]-Table2[[#This Row],[50D EMA]])/Table2[[#This Row],[50D EMA]]</f>
        <v>-2.0203531603675145E-2</v>
      </c>
      <c r="U725" s="1">
        <f>(Table2[[#This Row],[Close Price]]-Table2[[#This Row],[200D EMA]])/Table2[[#This Row],[200D EMA]]</f>
        <v>-6.02155113776714E-2</v>
      </c>
      <c r="V725">
        <v>1.15260271064848</v>
      </c>
      <c r="W725">
        <v>1961.9</v>
      </c>
      <c r="X725">
        <v>2025.45</v>
      </c>
      <c r="Y725">
        <v>2000</v>
      </c>
      <c r="Z725">
        <v>2086.9499999999998</v>
      </c>
      <c r="AA725">
        <v>2000</v>
      </c>
      <c r="AB725">
        <v>2154.65</v>
      </c>
      <c r="AC725" s="1">
        <f>(Table2[[#This Row],[Close Price]]/Table2[[#This Row],[Day Low]])-1</f>
        <v>3.0582598501452729E-2</v>
      </c>
      <c r="AD725" s="1">
        <f>(Table2[[#This Row],[Day High]]/Table2[[#This Row],[Close Price]])-1</f>
        <v>1.755774271724686E-3</v>
      </c>
      <c r="AE725" s="1">
        <f>(Table2[[#This Row],[Close Price]]/Table2[[#This Row],[Current Week Low]])-1</f>
        <v>1.0950000000000015E-2</v>
      </c>
      <c r="AF725" s="1">
        <f>(Table2[[#This Row],[Current Week High]]/Table2[[#This Row],[Close Price]])-1</f>
        <v>3.217270883822132E-2</v>
      </c>
      <c r="AG725" s="1">
        <f>(Table2[[#This Row],[Close Price]]/Table2[[#This Row],[Current Month Low]])-1</f>
        <v>1.0950000000000015E-2</v>
      </c>
      <c r="AH725" s="1">
        <f>(Table2[[#This Row],[Current Month High]]/Table2[[#This Row],[Close Price]])-1</f>
        <v>6.5656066076462682E-2</v>
      </c>
      <c r="AI725">
        <v>33.005884355395601</v>
      </c>
      <c r="AJ725">
        <v>13.733407079646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0.03</v>
      </c>
      <c r="AM725" t="s">
        <v>3111</v>
      </c>
      <c r="AN725">
        <v>-1.39</v>
      </c>
      <c r="AO725" t="s">
        <v>3110</v>
      </c>
      <c r="AP725">
        <v>-0.163641192090478</v>
      </c>
      <c r="AQ725">
        <f>(Table2[[#This Row],[Sharpe Ratio]]-AVERAGE(Table2[Sharpe Ratio]))/_xlfn.STDEV.P(Table2[Sharpe Ratio])</f>
        <v>-2.5841445654887942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682</v>
      </c>
      <c r="AT725">
        <f>_xlfn.RANK.AVG(Table2[[#This Row],[6M Return vs Nifty Z-Score]],Table2[6M Return vs Nifty Z-Score])</f>
        <v>633</v>
      </c>
      <c r="AU725">
        <f>_xlfn.RANK.AVG(Table2[[#This Row],[Sharpe Ratio Z-Score]],Table2[Sharpe Ratio Z-Score])</f>
        <v>734</v>
      </c>
      <c r="AV725">
        <f>(Table2[[#This Row],[Rank 1Y]]+Table2[[#This Row],[Rank 6M]]+Table2[[#This Row],[Rank Sharpe]])/3</f>
        <v>683</v>
      </c>
    </row>
    <row r="726" spans="1:48" x14ac:dyDescent="0.3">
      <c r="A726" t="s">
        <v>1768</v>
      </c>
      <c r="B726" t="s">
        <v>1769</v>
      </c>
      <c r="C726" t="s">
        <v>3065</v>
      </c>
      <c r="D726" t="s">
        <v>57</v>
      </c>
      <c r="E726">
        <v>4285.7956801199998</v>
      </c>
      <c r="F726">
        <v>601.04999999999995</v>
      </c>
      <c r="G726">
        <v>-51.581664813746599</v>
      </c>
      <c r="H726">
        <f>(Table2[[#This Row],[1Y Return vs Nifty]]-AVERAGE(Table2[1Y Return vs Nifty]))/_xlfn.STDEV.P(Table2[1Y Return vs Nifty])</f>
        <v>-1.2899431818496818</v>
      </c>
      <c r="I726">
        <v>-17.610033504505999</v>
      </c>
      <c r="J726">
        <f>(Table2[[#This Row],[1M Return vs Nifty]]-AVERAGE(Table2[1M Return vs Nifty]))/_xlfn.STDEV.P(Table2[1M Return vs Nifty])</f>
        <v>-1.6589635088654386</v>
      </c>
      <c r="K726">
        <v>-50.073399738258203</v>
      </c>
      <c r="L726">
        <f>(Table2[[#This Row],[6M Return vs Nifty]]-AVERAGE(Table2[6M Return vs Nifty]))/_xlfn.STDEV.P(Table2[6M Return vs Nifty])</f>
        <v>-1.9022529267468369</v>
      </c>
      <c r="M726">
        <v>-3.94447931958701</v>
      </c>
      <c r="N726">
        <f>(Table2[[#This Row],[1W Return vs Nifty]]-AVERAGE(Table2[1W Return vs Nifty]))/_xlfn.STDEV.P(Table2[1W Return vs Nifty])</f>
        <v>-0.70049344634377464</v>
      </c>
      <c r="O726">
        <v>650.45000000000005</v>
      </c>
      <c r="P726">
        <v>709.06706261762997</v>
      </c>
      <c r="Q726">
        <v>805.59061303470696</v>
      </c>
      <c r="R726">
        <v>20.181720814126901</v>
      </c>
      <c r="S726" s="1">
        <f>(Table2[[#This Row],[Close Price]]-Table2[[#This Row],[20D EMA]])/Table2[[#This Row],[20D EMA]]</f>
        <v>-7.5947421016219679E-2</v>
      </c>
      <c r="T726" s="1">
        <f>(Table2[[#This Row],[Close Price]]-Table2[[#This Row],[50D EMA]])/Table2[[#This Row],[50D EMA]]</f>
        <v>-0.15233687800822174</v>
      </c>
      <c r="U726" s="1">
        <f>(Table2[[#This Row],[Close Price]]-Table2[[#This Row],[200D EMA]])/Table2[[#This Row],[200D EMA]]</f>
        <v>-0.25390143545018551</v>
      </c>
      <c r="V726">
        <v>1.56147832878094</v>
      </c>
      <c r="W726">
        <v>586.35</v>
      </c>
      <c r="X726">
        <v>601.9</v>
      </c>
      <c r="Y726">
        <v>592.70000000000005</v>
      </c>
      <c r="Z726">
        <v>619</v>
      </c>
      <c r="AA726">
        <v>591</v>
      </c>
      <c r="AB726">
        <v>683.95</v>
      </c>
      <c r="AC726" s="1">
        <f>(Table2[[#This Row],[Close Price]]/Table2[[#This Row],[Day Low]])-1</f>
        <v>2.5070350473266778E-2</v>
      </c>
      <c r="AD726" s="1">
        <f>(Table2[[#This Row],[Day High]]/Table2[[#This Row],[Close Price]])-1</f>
        <v>1.4141918309624746E-3</v>
      </c>
      <c r="AE726" s="1">
        <f>(Table2[[#This Row],[Close Price]]/Table2[[#This Row],[Current Week Low]])-1</f>
        <v>1.4088071537033731E-2</v>
      </c>
      <c r="AF726" s="1">
        <f>(Table2[[#This Row],[Current Week High]]/Table2[[#This Row],[Close Price]])-1</f>
        <v>2.9864403959737107E-2</v>
      </c>
      <c r="AG726" s="1">
        <f>(Table2[[#This Row],[Close Price]]/Table2[[#This Row],[Current Month Low]])-1</f>
        <v>1.700507614213187E-2</v>
      </c>
      <c r="AH726" s="1">
        <f>(Table2[[#This Row],[Current Month High]]/Table2[[#This Row],[Close Price]])-1</f>
        <v>0.1379252973962235</v>
      </c>
      <c r="AI726">
        <v>105.487603305785</v>
      </c>
      <c r="AJ726">
        <v>2.36886632825719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-0.25</v>
      </c>
      <c r="AM726" t="s">
        <v>3110</v>
      </c>
      <c r="AN726">
        <v>-14.32</v>
      </c>
      <c r="AO726" t="s">
        <v>3110</v>
      </c>
      <c r="AP726">
        <v>-1.6088116153252001E-2</v>
      </c>
      <c r="AQ726">
        <f>(Table2[[#This Row],[Sharpe Ratio]]-AVERAGE(Table2[Sharpe Ratio]))/_xlfn.STDEV.P(Table2[Sharpe Ratio])</f>
        <v>-0.90282964937200771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719</v>
      </c>
      <c r="AT726">
        <f>_xlfn.RANK.AVG(Table2[[#This Row],[6M Return vs Nifty Z-Score]],Table2[6M Return vs Nifty Z-Score])</f>
        <v>728</v>
      </c>
      <c r="AU726">
        <f>_xlfn.RANK.AVG(Table2[[#This Row],[Sharpe Ratio Z-Score]],Table2[Sharpe Ratio Z-Score])</f>
        <v>602</v>
      </c>
      <c r="AV726">
        <f>(Table2[[#This Row],[Rank 1Y]]+Table2[[#This Row],[Rank 6M]]+Table2[[#This Row],[Rank Sharpe]])/3</f>
        <v>683</v>
      </c>
    </row>
    <row r="727" spans="1:48" x14ac:dyDescent="0.3">
      <c r="A727" t="s">
        <v>1107</v>
      </c>
      <c r="B727" t="s">
        <v>1108</v>
      </c>
      <c r="C727" t="s">
        <v>3064</v>
      </c>
      <c r="D727" t="s">
        <v>21</v>
      </c>
      <c r="E727">
        <v>11285.889911009999</v>
      </c>
      <c r="F727">
        <v>754.65</v>
      </c>
      <c r="G727">
        <v>-38.794235604370101</v>
      </c>
      <c r="H727">
        <f>(Table2[[#This Row],[1Y Return vs Nifty]]-AVERAGE(Table2[1Y Return vs Nifty]))/_xlfn.STDEV.P(Table2[1Y Return vs Nifty])</f>
        <v>-1.0969647857883296</v>
      </c>
      <c r="I727">
        <v>-6.7784139880452798</v>
      </c>
      <c r="J727">
        <f>(Table2[[#This Row],[1M Return vs Nifty]]-AVERAGE(Table2[1M Return vs Nifty]))/_xlfn.STDEV.P(Table2[1M Return vs Nifty])</f>
        <v>-0.63464283674876987</v>
      </c>
      <c r="K727">
        <v>-22.321548941044899</v>
      </c>
      <c r="L727">
        <f>(Table2[[#This Row],[6M Return vs Nifty]]-AVERAGE(Table2[6M Return vs Nifty]))/_xlfn.STDEV.P(Table2[6M Return vs Nifty])</f>
        <v>-0.97375026076734672</v>
      </c>
      <c r="M727">
        <v>-3.4075628801714899</v>
      </c>
      <c r="N727">
        <f>(Table2[[#This Row],[1W Return vs Nifty]]-AVERAGE(Table2[1W Return vs Nifty]))/_xlfn.STDEV.P(Table2[1W Return vs Nifty])</f>
        <v>-0.5987378258323921</v>
      </c>
      <c r="O727">
        <v>795.7</v>
      </c>
      <c r="P727">
        <v>815.02521349493702</v>
      </c>
      <c r="Q727">
        <v>839.02527538668801</v>
      </c>
      <c r="R727">
        <v>14.3255133389092</v>
      </c>
      <c r="S727" s="1">
        <f>(Table2[[#This Row],[Close Price]]-Table2[[#This Row],[20D EMA]])/Table2[[#This Row],[20D EMA]]</f>
        <v>-5.158979514892556E-2</v>
      </c>
      <c r="T727" s="1">
        <f>(Table2[[#This Row],[Close Price]]-Table2[[#This Row],[50D EMA]])/Table2[[#This Row],[50D EMA]]</f>
        <v>-7.4077724830180477E-2</v>
      </c>
      <c r="U727" s="1">
        <f>(Table2[[#This Row],[Close Price]]-Table2[[#This Row],[200D EMA]])/Table2[[#This Row],[200D EMA]]</f>
        <v>-0.10056344887560312</v>
      </c>
      <c r="V727">
        <v>0.414172048607306</v>
      </c>
      <c r="W727">
        <v>749.1</v>
      </c>
      <c r="X727">
        <v>761.85</v>
      </c>
      <c r="Y727">
        <v>751</v>
      </c>
      <c r="Z727">
        <v>777.75</v>
      </c>
      <c r="AA727">
        <v>751</v>
      </c>
      <c r="AB727">
        <v>823.7</v>
      </c>
      <c r="AC727" s="1">
        <f>(Table2[[#This Row],[Close Price]]/Table2[[#This Row],[Day Low]])-1</f>
        <v>7.4088906688025702E-3</v>
      </c>
      <c r="AD727" s="1">
        <f>(Table2[[#This Row],[Day High]]/Table2[[#This Row],[Close Price]])-1</f>
        <v>9.5408467501492122E-3</v>
      </c>
      <c r="AE727" s="1">
        <f>(Table2[[#This Row],[Close Price]]/Table2[[#This Row],[Current Week Low]])-1</f>
        <v>4.860186418109258E-3</v>
      </c>
      <c r="AF727" s="1">
        <f>(Table2[[#This Row],[Current Week High]]/Table2[[#This Row],[Close Price]])-1</f>
        <v>3.0610216656728362E-2</v>
      </c>
      <c r="AG727" s="1">
        <f>(Table2[[#This Row],[Close Price]]/Table2[[#This Row],[Current Month Low]])-1</f>
        <v>4.860186418109258E-3</v>
      </c>
      <c r="AH727" s="1">
        <f>(Table2[[#This Row],[Current Month High]]/Table2[[#This Row],[Close Price]])-1</f>
        <v>9.1499370569138039E-2</v>
      </c>
      <c r="AI727">
        <v>25.541965961302001</v>
      </c>
      <c r="AJ727">
        <v>4.2712550607287403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-0.19</v>
      </c>
      <c r="AM727" t="s">
        <v>3110</v>
      </c>
      <c r="AN727">
        <v>-7.8</v>
      </c>
      <c r="AO727" t="s">
        <v>3110</v>
      </c>
      <c r="AP727">
        <v>-0.16339219857470899</v>
      </c>
      <c r="AQ727">
        <f>(Table2[[#This Row],[Sharpe Ratio]]-AVERAGE(Table2[Sharpe Ratio]))/_xlfn.STDEV.P(Table2[Sharpe Ratio])</f>
        <v>-2.5813073727741069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687</v>
      </c>
      <c r="AT727">
        <f>_xlfn.RANK.AVG(Table2[[#This Row],[6M Return vs Nifty Z-Score]],Table2[6M Return vs Nifty Z-Score])</f>
        <v>646</v>
      </c>
      <c r="AU727">
        <f>_xlfn.RANK.AVG(Table2[[#This Row],[Sharpe Ratio Z-Score]],Table2[Sharpe Ratio Z-Score])</f>
        <v>733</v>
      </c>
      <c r="AV727">
        <f>(Table2[[#This Row],[Rank 1Y]]+Table2[[#This Row],[Rank 6M]]+Table2[[#This Row],[Rank Sharpe]])/3</f>
        <v>688.66666666666663</v>
      </c>
    </row>
    <row r="728" spans="1:48" x14ac:dyDescent="0.3">
      <c r="A728" t="s">
        <v>2311</v>
      </c>
      <c r="B728" t="s">
        <v>2312</v>
      </c>
      <c r="C728" t="s">
        <v>3074</v>
      </c>
      <c r="D728" t="s">
        <v>482</v>
      </c>
      <c r="E728">
        <v>2212.1146113300001</v>
      </c>
      <c r="F728">
        <v>566.15</v>
      </c>
      <c r="G728">
        <v>-41.395154742200901</v>
      </c>
      <c r="H728">
        <f>(Table2[[#This Row],[1Y Return vs Nifty]]-AVERAGE(Table2[1Y Return vs Nifty]))/_xlfn.STDEV.P(Table2[1Y Return vs Nifty])</f>
        <v>-1.1362159280848456</v>
      </c>
      <c r="I728">
        <v>0.79363754622384497</v>
      </c>
      <c r="J728">
        <f>(Table2[[#This Row],[1M Return vs Nifty]]-AVERAGE(Table2[1M Return vs Nifty]))/_xlfn.STDEV.P(Table2[1M Return vs Nifty])</f>
        <v>8.1428190773712619E-2</v>
      </c>
      <c r="K728">
        <v>-23.074459341610599</v>
      </c>
      <c r="L728">
        <f>(Table2[[#This Row],[6M Return vs Nifty]]-AVERAGE(Table2[6M Return vs Nifty]))/_xlfn.STDEV.P(Table2[6M Return vs Nifty])</f>
        <v>-0.99894062804328843</v>
      </c>
      <c r="M728">
        <v>1.94634113853116</v>
      </c>
      <c r="N728">
        <f>(Table2[[#This Row],[1W Return vs Nifty]]-AVERAGE(Table2[1W Return vs Nifty]))/_xlfn.STDEV.P(Table2[1W Return vs Nifty])</f>
        <v>0.41592625518275267</v>
      </c>
      <c r="O728">
        <v>556.83000000000004</v>
      </c>
      <c r="P728">
        <v>553.25900774322304</v>
      </c>
      <c r="Q728">
        <v>591.33257364859605</v>
      </c>
      <c r="R728">
        <v>58.748039954166103</v>
      </c>
      <c r="S728" s="1">
        <f>(Table2[[#This Row],[Close Price]]-Table2[[#This Row],[20D EMA]])/Table2[[#This Row],[20D EMA]]</f>
        <v>1.6737603936569395E-2</v>
      </c>
      <c r="T728" s="1">
        <f>(Table2[[#This Row],[Close Price]]-Table2[[#This Row],[50D EMA]])/Table2[[#This Row],[50D EMA]]</f>
        <v>2.3300103706146741E-2</v>
      </c>
      <c r="U728" s="1">
        <f>(Table2[[#This Row],[Close Price]]-Table2[[#This Row],[200D EMA]])/Table2[[#This Row],[200D EMA]]</f>
        <v>-4.2586143180336648E-2</v>
      </c>
      <c r="V728">
        <v>1.35810385340337</v>
      </c>
      <c r="W728">
        <v>559.6</v>
      </c>
      <c r="X728">
        <v>571</v>
      </c>
      <c r="Y728">
        <v>546.6</v>
      </c>
      <c r="Z728">
        <v>580.1</v>
      </c>
      <c r="AA728">
        <v>535</v>
      </c>
      <c r="AB728">
        <v>581</v>
      </c>
      <c r="AC728" s="1">
        <f>(Table2[[#This Row],[Close Price]]/Table2[[#This Row],[Day Low]])-1</f>
        <v>1.1704789135096316E-2</v>
      </c>
      <c r="AD728" s="1">
        <f>(Table2[[#This Row],[Day High]]/Table2[[#This Row],[Close Price]])-1</f>
        <v>8.5666342842003473E-3</v>
      </c>
      <c r="AE728" s="1">
        <f>(Table2[[#This Row],[Close Price]]/Table2[[#This Row],[Current Week Low]])-1</f>
        <v>3.5766556897182555E-2</v>
      </c>
      <c r="AF728" s="1">
        <f>(Table2[[#This Row],[Current Week High]]/Table2[[#This Row],[Close Price]])-1</f>
        <v>2.4640113044246403E-2</v>
      </c>
      <c r="AG728" s="1">
        <f>(Table2[[#This Row],[Close Price]]/Table2[[#This Row],[Current Month Low]])-1</f>
        <v>5.8224299065420482E-2</v>
      </c>
      <c r="AH728" s="1">
        <f>(Table2[[#This Row],[Current Month High]]/Table2[[#This Row],[Close Price]])-1</f>
        <v>2.622979775677825E-2</v>
      </c>
      <c r="AI728">
        <v>40.896956753870803</v>
      </c>
      <c r="AJ728">
        <v>21.873983298991401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0.04</v>
      </c>
      <c r="AM728" t="s">
        <v>3111</v>
      </c>
      <c r="AN728">
        <v>3.04</v>
      </c>
      <c r="AO728" t="s">
        <v>3111</v>
      </c>
      <c r="AP728">
        <v>-0.108181997364603</v>
      </c>
      <c r="AQ728">
        <f>(Table2[[#This Row],[Sharpe Ratio]]-AVERAGE(Table2[Sharpe Ratio]))/_xlfn.STDEV.P(Table2[Sharpe Ratio])</f>
        <v>-1.9522067306712516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698</v>
      </c>
      <c r="AT728">
        <f>_xlfn.RANK.AVG(Table2[[#This Row],[6M Return vs Nifty Z-Score]],Table2[6M Return vs Nifty Z-Score])</f>
        <v>650</v>
      </c>
      <c r="AU728">
        <f>_xlfn.RANK.AVG(Table2[[#This Row],[Sharpe Ratio Z-Score]],Table2[Sharpe Ratio Z-Score])</f>
        <v>720</v>
      </c>
      <c r="AV728">
        <f>(Table2[[#This Row],[Rank 1Y]]+Table2[[#This Row],[Rank 6M]]+Table2[[#This Row],[Rank Sharpe]])/3</f>
        <v>689.33333333333337</v>
      </c>
    </row>
    <row r="729" spans="1:48" x14ac:dyDescent="0.3">
      <c r="A729" t="s">
        <v>1537</v>
      </c>
      <c r="B729" t="s">
        <v>1538</v>
      </c>
      <c r="C729" t="s">
        <v>3077</v>
      </c>
      <c r="D729" t="s">
        <v>465</v>
      </c>
      <c r="E729">
        <v>6247.5427233699902</v>
      </c>
      <c r="F729">
        <v>440.05</v>
      </c>
      <c r="G729">
        <v>-57.649998671747497</v>
      </c>
      <c r="H729">
        <f>(Table2[[#This Row],[1Y Return vs Nifty]]-AVERAGE(Table2[1Y Return vs Nifty]))/_xlfn.STDEV.P(Table2[1Y Return vs Nifty])</f>
        <v>-1.3815219750150134</v>
      </c>
      <c r="I729">
        <v>-5.7739443906683503</v>
      </c>
      <c r="J729">
        <f>(Table2[[#This Row],[1M Return vs Nifty]]-AVERAGE(Table2[1M Return vs Nifty]))/_xlfn.STDEV.P(Table2[1M Return vs Nifty])</f>
        <v>-0.53965251959977034</v>
      </c>
      <c r="K729">
        <v>-29.824339694193299</v>
      </c>
      <c r="L729">
        <f>(Table2[[#This Row],[6M Return vs Nifty]]-AVERAGE(Table2[6M Return vs Nifty]))/_xlfn.STDEV.P(Table2[6M Return vs Nifty])</f>
        <v>-1.2247735625099492</v>
      </c>
      <c r="M729">
        <v>-2.2349473534213198</v>
      </c>
      <c r="N729">
        <f>(Table2[[#This Row],[1W Return vs Nifty]]-AVERAGE(Table2[1W Return vs Nifty]))/_xlfn.STDEV.P(Table2[1W Return vs Nifty])</f>
        <v>-0.37650544144938553</v>
      </c>
      <c r="O729">
        <v>457.98</v>
      </c>
      <c r="P729">
        <v>474.96751779259603</v>
      </c>
      <c r="Q729">
        <v>530.067186799875</v>
      </c>
      <c r="R729">
        <v>26.501226511285299</v>
      </c>
      <c r="S729" s="1">
        <f>(Table2[[#This Row],[Close Price]]-Table2[[#This Row],[20D EMA]])/Table2[[#This Row],[20D EMA]]</f>
        <v>-3.9150181230621438E-2</v>
      </c>
      <c r="T729" s="1">
        <f>(Table2[[#This Row],[Close Price]]-Table2[[#This Row],[50D EMA]])/Table2[[#This Row],[50D EMA]]</f>
        <v>-7.3515591034255617E-2</v>
      </c>
      <c r="U729" s="1">
        <f>(Table2[[#This Row],[Close Price]]-Table2[[#This Row],[200D EMA]])/Table2[[#This Row],[200D EMA]]</f>
        <v>-0.16982222073267225</v>
      </c>
      <c r="V729">
        <v>0.89566841700890099</v>
      </c>
      <c r="W729">
        <v>431</v>
      </c>
      <c r="X729">
        <v>443.4</v>
      </c>
      <c r="Y729">
        <v>438</v>
      </c>
      <c r="Z729">
        <v>449.7</v>
      </c>
      <c r="AA729">
        <v>433</v>
      </c>
      <c r="AB729">
        <v>474</v>
      </c>
      <c r="AC729" s="1">
        <f>(Table2[[#This Row],[Close Price]]/Table2[[#This Row],[Day Low]])-1</f>
        <v>2.0997679814385162E-2</v>
      </c>
      <c r="AD729" s="1">
        <f>(Table2[[#This Row],[Day High]]/Table2[[#This Row],[Close Price]])-1</f>
        <v>7.612771275991248E-3</v>
      </c>
      <c r="AE729" s="1">
        <f>(Table2[[#This Row],[Close Price]]/Table2[[#This Row],[Current Week Low]])-1</f>
        <v>4.6803652968037124E-3</v>
      </c>
      <c r="AF729" s="1">
        <f>(Table2[[#This Row],[Current Week High]]/Table2[[#This Row],[Close Price]])-1</f>
        <v>2.1929326212930311E-2</v>
      </c>
      <c r="AG729" s="1">
        <f>(Table2[[#This Row],[Close Price]]/Table2[[#This Row],[Current Month Low]])-1</f>
        <v>1.6281755196304815E-2</v>
      </c>
      <c r="AH729" s="1">
        <f>(Table2[[#This Row],[Current Month High]]/Table2[[#This Row],[Close Price]])-1</f>
        <v>7.7150323826837841E-2</v>
      </c>
      <c r="AI729">
        <v>62.511241007194201</v>
      </c>
      <c r="AJ729">
        <v>3.8039673278879902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-0.23</v>
      </c>
      <c r="AM729" t="s">
        <v>3110</v>
      </c>
      <c r="AN729">
        <v>-6.58</v>
      </c>
      <c r="AO729" t="s">
        <v>3110</v>
      </c>
      <c r="AP729">
        <v>-4.3687671889111997E-2</v>
      </c>
      <c r="AQ729">
        <f>(Table2[[#This Row],[Sharpe Ratio]]-AVERAGE(Table2[Sharpe Ratio]))/_xlfn.STDEV.P(Table2[Sharpe Ratio])</f>
        <v>-1.2173167886075169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729</v>
      </c>
      <c r="AT729">
        <f>_xlfn.RANK.AVG(Table2[[#This Row],[6M Return vs Nifty Z-Score]],Table2[6M Return vs Nifty Z-Score])</f>
        <v>696</v>
      </c>
      <c r="AU729">
        <f>_xlfn.RANK.AVG(Table2[[#This Row],[Sharpe Ratio Z-Score]],Table2[Sharpe Ratio Z-Score])</f>
        <v>645</v>
      </c>
      <c r="AV729">
        <f>(Table2[[#This Row],[Rank 1Y]]+Table2[[#This Row],[Rank 6M]]+Table2[[#This Row],[Rank Sharpe]])/3</f>
        <v>690</v>
      </c>
    </row>
    <row r="730" spans="1:48" x14ac:dyDescent="0.3">
      <c r="A730" t="s">
        <v>1014</v>
      </c>
      <c r="B730" t="s">
        <v>1015</v>
      </c>
      <c r="C730" t="s">
        <v>3081</v>
      </c>
      <c r="D730" t="s">
        <v>583</v>
      </c>
      <c r="E730">
        <v>13030.40645172</v>
      </c>
      <c r="F730">
        <v>135.66</v>
      </c>
      <c r="G730">
        <v>-75.3319303248729</v>
      </c>
      <c r="H730">
        <f>(Table2[[#This Row],[1Y Return vs Nifty]]-AVERAGE(Table2[1Y Return vs Nifty]))/_xlfn.STDEV.P(Table2[1Y Return vs Nifty])</f>
        <v>-1.6483645712723238</v>
      </c>
      <c r="I730">
        <v>-12.526532427323099</v>
      </c>
      <c r="J730">
        <f>(Table2[[#This Row],[1M Return vs Nifty]]-AVERAGE(Table2[1M Return vs Nifty]))/_xlfn.STDEV.P(Table2[1M Return vs Nifty])</f>
        <v>-1.1782288198217035</v>
      </c>
      <c r="K730">
        <v>-40.7229531512777</v>
      </c>
      <c r="L730">
        <f>(Table2[[#This Row],[6M Return vs Nifty]]-AVERAGE(Table2[6M Return vs Nifty]))/_xlfn.STDEV.P(Table2[6M Return vs Nifty])</f>
        <v>-1.5894120049809266</v>
      </c>
      <c r="M730">
        <v>-2.2873327222082298</v>
      </c>
      <c r="N730">
        <f>(Table2[[#This Row],[1W Return vs Nifty]]-AVERAGE(Table2[1W Return vs Nifty]))/_xlfn.STDEV.P(Table2[1W Return vs Nifty])</f>
        <v>-0.38643344013840375</v>
      </c>
      <c r="O730">
        <v>140.65</v>
      </c>
      <c r="P730">
        <v>145.56113516353301</v>
      </c>
      <c r="Q730">
        <v>174.998374470058</v>
      </c>
      <c r="R730">
        <v>38.099857655867503</v>
      </c>
      <c r="S730" s="1">
        <f>(Table2[[#This Row],[Close Price]]-Table2[[#This Row],[20D EMA]])/Table2[[#This Row],[20D EMA]]</f>
        <v>-3.5478137220049832E-2</v>
      </c>
      <c r="T730" s="1">
        <f>(Table2[[#This Row],[Close Price]]-Table2[[#This Row],[50D EMA]])/Table2[[#This Row],[50D EMA]]</f>
        <v>-6.8020458568212067E-2</v>
      </c>
      <c r="U730" s="1">
        <f>(Table2[[#This Row],[Close Price]]-Table2[[#This Row],[200D EMA]])/Table2[[#This Row],[200D EMA]]</f>
        <v>-0.22479279929990861</v>
      </c>
      <c r="V730">
        <v>0.94409281255655897</v>
      </c>
      <c r="W730">
        <v>134</v>
      </c>
      <c r="X730">
        <v>136.66</v>
      </c>
      <c r="Y730">
        <v>135.05000000000001</v>
      </c>
      <c r="Z730">
        <v>138.16</v>
      </c>
      <c r="AA730">
        <v>133.65</v>
      </c>
      <c r="AB730">
        <v>150.19999999999999</v>
      </c>
      <c r="AC730" s="1">
        <f>(Table2[[#This Row],[Close Price]]/Table2[[#This Row],[Day Low]])-1</f>
        <v>1.2388059701492482E-2</v>
      </c>
      <c r="AD730" s="1">
        <f>(Table2[[#This Row],[Day High]]/Table2[[#This Row],[Close Price]])-1</f>
        <v>7.3713696004717999E-3</v>
      </c>
      <c r="AE730" s="1">
        <f>(Table2[[#This Row],[Close Price]]/Table2[[#This Row],[Current Week Low]])-1</f>
        <v>4.5168456127360201E-3</v>
      </c>
      <c r="AF730" s="1">
        <f>(Table2[[#This Row],[Current Week High]]/Table2[[#This Row],[Close Price]])-1</f>
        <v>1.8428424001179389E-2</v>
      </c>
      <c r="AG730" s="1">
        <f>(Table2[[#This Row],[Close Price]]/Table2[[#This Row],[Current Month Low]])-1</f>
        <v>1.5039281705948371E-2</v>
      </c>
      <c r="AH730" s="1">
        <f>(Table2[[#This Row],[Current Month High]]/Table2[[#This Row],[Close Price]])-1</f>
        <v>0.10717971399085946</v>
      </c>
      <c r="AI730">
        <v>120.254280884838</v>
      </c>
      <c r="AJ730">
        <v>8.4223107569721005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-0.17</v>
      </c>
      <c r="AM730" t="s">
        <v>3110</v>
      </c>
      <c r="AN730">
        <v>-4.88</v>
      </c>
      <c r="AO730" t="s">
        <v>3110</v>
      </c>
      <c r="AP730">
        <v>-2.4516169770635001E-2</v>
      </c>
      <c r="AQ730">
        <f>(Table2[[#This Row],[Sharpe Ratio]]-AVERAGE(Table2[Sharpe Ratio]))/_xlfn.STDEV.P(Table2[Sharpe Ratio])</f>
        <v>-0.99886432822049598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734</v>
      </c>
      <c r="AT730">
        <f>_xlfn.RANK.AVG(Table2[[#This Row],[6M Return vs Nifty Z-Score]],Table2[6M Return vs Nifty Z-Score])</f>
        <v>721</v>
      </c>
      <c r="AU730">
        <f>_xlfn.RANK.AVG(Table2[[#This Row],[Sharpe Ratio Z-Score]],Table2[Sharpe Ratio Z-Score])</f>
        <v>616</v>
      </c>
      <c r="AV730">
        <f>(Table2[[#This Row],[Rank 1Y]]+Table2[[#This Row],[Rank 6M]]+Table2[[#This Row],[Rank Sharpe]])/3</f>
        <v>690.33333333333337</v>
      </c>
    </row>
    <row r="731" spans="1:48" x14ac:dyDescent="0.3">
      <c r="A731" t="s">
        <v>2569</v>
      </c>
      <c r="B731" t="s">
        <v>2570</v>
      </c>
      <c r="C731" t="s">
        <v>3079</v>
      </c>
      <c r="D731" t="s">
        <v>539</v>
      </c>
      <c r="E731">
        <v>1725.8706129279999</v>
      </c>
      <c r="F731">
        <v>103.04</v>
      </c>
      <c r="G731">
        <v>-55.508153102586299</v>
      </c>
      <c r="H731">
        <f>(Table2[[#This Row],[1Y Return vs Nifty]]-AVERAGE(Table2[1Y Return vs Nifty]))/_xlfn.STDEV.P(Table2[1Y Return vs Nifty])</f>
        <v>-1.3491988304814144</v>
      </c>
      <c r="I731">
        <v>3.8326074991587902</v>
      </c>
      <c r="J731">
        <f>(Table2[[#This Row],[1M Return vs Nifty]]-AVERAGE(Table2[1M Return vs Nifty]))/_xlfn.STDEV.P(Table2[1M Return vs Nifty])</f>
        <v>0.36881640081950195</v>
      </c>
      <c r="K731">
        <v>-24.527871130751301</v>
      </c>
      <c r="L731">
        <f>(Table2[[#This Row],[6M Return vs Nifty]]-AVERAGE(Table2[6M Return vs Nifty]))/_xlfn.STDEV.P(Table2[6M Return vs Nifty])</f>
        <v>-1.0475678972962159</v>
      </c>
      <c r="M731">
        <v>-1.5113603485259099</v>
      </c>
      <c r="N731">
        <f>(Table2[[#This Row],[1W Return vs Nifty]]-AVERAGE(Table2[1W Return vs Nifty]))/_xlfn.STDEV.P(Table2[1W Return vs Nifty])</f>
        <v>-0.23937228762519502</v>
      </c>
      <c r="O731">
        <v>110.73</v>
      </c>
      <c r="P731">
        <v>109.244027856255</v>
      </c>
      <c r="Q731">
        <v>117.671182404975</v>
      </c>
      <c r="R731">
        <v>30.881604771673899</v>
      </c>
      <c r="S731" s="1">
        <f>(Table2[[#This Row],[Close Price]]-Table2[[#This Row],[20D EMA]])/Table2[[#This Row],[20D EMA]]</f>
        <v>-6.9448207351214639E-2</v>
      </c>
      <c r="T731" s="1">
        <f>(Table2[[#This Row],[Close Price]]-Table2[[#This Row],[50D EMA]])/Table2[[#This Row],[50D EMA]]</f>
        <v>-5.6790544783082812E-2</v>
      </c>
      <c r="U731" s="1">
        <f>(Table2[[#This Row],[Close Price]]-Table2[[#This Row],[200D EMA]])/Table2[[#This Row],[200D EMA]]</f>
        <v>-0.12433955456163075</v>
      </c>
      <c r="V731">
        <v>0.85106666580444801</v>
      </c>
      <c r="W731">
        <v>100.55</v>
      </c>
      <c r="X731">
        <v>104.39</v>
      </c>
      <c r="Y731">
        <v>102.67</v>
      </c>
      <c r="Z731">
        <v>112.64</v>
      </c>
      <c r="AA731">
        <v>102.67</v>
      </c>
      <c r="AB731">
        <v>121.97</v>
      </c>
      <c r="AC731" s="1">
        <f>(Table2[[#This Row],[Close Price]]/Table2[[#This Row],[Day Low]])-1</f>
        <v>2.476379910492299E-2</v>
      </c>
      <c r="AD731" s="1">
        <f>(Table2[[#This Row],[Day High]]/Table2[[#This Row],[Close Price]])-1</f>
        <v>1.3101708074534146E-2</v>
      </c>
      <c r="AE731" s="1">
        <f>(Table2[[#This Row],[Close Price]]/Table2[[#This Row],[Current Week Low]])-1</f>
        <v>3.6037790980811835E-3</v>
      </c>
      <c r="AF731" s="1">
        <f>(Table2[[#This Row],[Current Week High]]/Table2[[#This Row],[Close Price]])-1</f>
        <v>9.316770186335388E-2</v>
      </c>
      <c r="AG731" s="1">
        <f>(Table2[[#This Row],[Close Price]]/Table2[[#This Row],[Current Month Low]])-1</f>
        <v>3.6037790980811835E-3</v>
      </c>
      <c r="AH731" s="1">
        <f>(Table2[[#This Row],[Current Month High]]/Table2[[#This Row],[Close Price]])-1</f>
        <v>0.18371506211180111</v>
      </c>
      <c r="AI731">
        <v>69.918847451445203</v>
      </c>
      <c r="AJ731">
        <v>37.173233270794199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0.04</v>
      </c>
      <c r="AM731" t="s">
        <v>3111</v>
      </c>
      <c r="AN731">
        <v>-14.73</v>
      </c>
      <c r="AO731" t="s">
        <v>3110</v>
      </c>
      <c r="AP731">
        <v>-6.8427139841218995E-2</v>
      </c>
      <c r="AQ731">
        <f>(Table2[[#This Row],[Sharpe Ratio]]-AVERAGE(Table2[Sharpe Ratio]))/_xlfn.STDEV.P(Table2[Sharpe Ratio])</f>
        <v>-1.4992142429334878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728</v>
      </c>
      <c r="AT731">
        <f>_xlfn.RANK.AVG(Table2[[#This Row],[6M Return vs Nifty Z-Score]],Table2[6M Return vs Nifty Z-Score])</f>
        <v>664</v>
      </c>
      <c r="AU731">
        <f>_xlfn.RANK.AVG(Table2[[#This Row],[Sharpe Ratio Z-Score]],Table2[Sharpe Ratio Z-Score])</f>
        <v>683</v>
      </c>
      <c r="AV731">
        <f>(Table2[[#This Row],[Rank 1Y]]+Table2[[#This Row],[Rank 6M]]+Table2[[#This Row],[Rank Sharpe]])/3</f>
        <v>691.66666666666663</v>
      </c>
    </row>
    <row r="732" spans="1:48" x14ac:dyDescent="0.3">
      <c r="A732" t="s">
        <v>1177</v>
      </c>
      <c r="B732" t="s">
        <v>1178</v>
      </c>
      <c r="C732" t="s">
        <v>3077</v>
      </c>
      <c r="D732" t="s">
        <v>1179</v>
      </c>
      <c r="E732">
        <v>9978.9593905050006</v>
      </c>
      <c r="F732">
        <v>918.05</v>
      </c>
      <c r="G732">
        <v>-43.8233723468921</v>
      </c>
      <c r="H732">
        <f>(Table2[[#This Row],[1Y Return vs Nifty]]-AVERAGE(Table2[1Y Return vs Nifty]))/_xlfn.STDEV.P(Table2[1Y Return vs Nifty])</f>
        <v>-1.1728607869512118</v>
      </c>
      <c r="I732">
        <v>-10.5203790981164</v>
      </c>
      <c r="J732">
        <f>(Table2[[#This Row],[1M Return vs Nifty]]-AVERAGE(Table2[1M Return vs Nifty]))/_xlfn.STDEV.P(Table2[1M Return vs Nifty])</f>
        <v>-0.98851163824795851</v>
      </c>
      <c r="K732">
        <v>-28.486328312191201</v>
      </c>
      <c r="L732">
        <f>(Table2[[#This Row],[6M Return vs Nifty]]-AVERAGE(Table2[6M Return vs Nifty]))/_xlfn.STDEV.P(Table2[6M Return vs Nifty])</f>
        <v>-1.1800072820777772</v>
      </c>
      <c r="M732">
        <v>-6.7110045489935404</v>
      </c>
      <c r="N732">
        <f>(Table2[[#This Row],[1W Return vs Nifty]]-AVERAGE(Table2[1W Return vs Nifty]))/_xlfn.STDEV.P(Table2[1W Return vs Nifty])</f>
        <v>-1.2248012728746658</v>
      </c>
      <c r="O732">
        <v>975.22</v>
      </c>
      <c r="P732">
        <v>975.42217677819394</v>
      </c>
      <c r="Q732">
        <v>1022.47866427873</v>
      </c>
      <c r="R732">
        <v>20.7948842712775</v>
      </c>
      <c r="S732" s="1">
        <f>(Table2[[#This Row],[Close Price]]-Table2[[#This Row],[20D EMA]])/Table2[[#This Row],[20D EMA]]</f>
        <v>-5.8622669756567825E-2</v>
      </c>
      <c r="T732" s="1">
        <f>(Table2[[#This Row],[Close Price]]-Table2[[#This Row],[50D EMA]])/Table2[[#This Row],[50D EMA]]</f>
        <v>-5.8817790023693639E-2</v>
      </c>
      <c r="U732" s="1">
        <f>(Table2[[#This Row],[Close Price]]-Table2[[#This Row],[200D EMA]])/Table2[[#This Row],[200D EMA]]</f>
        <v>-0.1021328541387173</v>
      </c>
      <c r="V732">
        <v>0.84542055591168996</v>
      </c>
      <c r="W732">
        <v>907</v>
      </c>
      <c r="X732">
        <v>927.9</v>
      </c>
      <c r="Y732">
        <v>916.2</v>
      </c>
      <c r="Z732">
        <v>961.5</v>
      </c>
      <c r="AA732">
        <v>916.2</v>
      </c>
      <c r="AB732">
        <v>1031.3</v>
      </c>
      <c r="AC732" s="1">
        <f>(Table2[[#This Row],[Close Price]]/Table2[[#This Row],[Day Low]])-1</f>
        <v>1.2183020948180801E-2</v>
      </c>
      <c r="AD732" s="1">
        <f>(Table2[[#This Row],[Day High]]/Table2[[#This Row],[Close Price]])-1</f>
        <v>1.072926311203104E-2</v>
      </c>
      <c r="AE732" s="1">
        <f>(Table2[[#This Row],[Close Price]]/Table2[[#This Row],[Current Week Low]])-1</f>
        <v>2.0192097795239672E-3</v>
      </c>
      <c r="AF732" s="1">
        <f>(Table2[[#This Row],[Current Week High]]/Table2[[#This Row],[Close Price]])-1</f>
        <v>4.7328576874897887E-2</v>
      </c>
      <c r="AG732" s="1">
        <f>(Table2[[#This Row],[Close Price]]/Table2[[#This Row],[Current Month Low]])-1</f>
        <v>2.0192097795239672E-3</v>
      </c>
      <c r="AH732" s="1">
        <f>(Table2[[#This Row],[Current Month High]]/Table2[[#This Row],[Close Price]])-1</f>
        <v>0.1233592941560917</v>
      </c>
      <c r="AI732">
        <v>39.522375215146297</v>
      </c>
      <c r="AJ732">
        <v>8.8524590163934391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-0.09</v>
      </c>
      <c r="AM732" t="s">
        <v>3110</v>
      </c>
      <c r="AN732">
        <v>-10.46</v>
      </c>
      <c r="AO732" t="s">
        <v>3110</v>
      </c>
      <c r="AP732">
        <v>-7.4885485000024996E-2</v>
      </c>
      <c r="AQ732">
        <f>(Table2[[#This Row],[Sharpe Ratio]]-AVERAGE(Table2[Sharpe Ratio]))/_xlfn.STDEV.P(Table2[Sharpe Ratio])</f>
        <v>-1.5728047931809848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708</v>
      </c>
      <c r="AT732">
        <f>_xlfn.RANK.AVG(Table2[[#This Row],[6M Return vs Nifty Z-Score]],Table2[6M Return vs Nifty Z-Score])</f>
        <v>688</v>
      </c>
      <c r="AU732">
        <f>_xlfn.RANK.AVG(Table2[[#This Row],[Sharpe Ratio Z-Score]],Table2[Sharpe Ratio Z-Score])</f>
        <v>693</v>
      </c>
      <c r="AV732">
        <f>(Table2[[#This Row],[Rank 1Y]]+Table2[[#This Row],[Rank 6M]]+Table2[[#This Row],[Rank Sharpe]])/3</f>
        <v>696.33333333333337</v>
      </c>
    </row>
    <row r="733" spans="1:48" x14ac:dyDescent="0.3">
      <c r="A733" t="s">
        <v>1272</v>
      </c>
      <c r="B733" t="s">
        <v>1273</v>
      </c>
      <c r="C733" t="s">
        <v>3077</v>
      </c>
      <c r="D733" t="s">
        <v>95</v>
      </c>
      <c r="E733">
        <v>8698.3583921399895</v>
      </c>
      <c r="F733">
        <v>294.60000000000002</v>
      </c>
      <c r="G733">
        <v>-68.505346916455395</v>
      </c>
      <c r="H733">
        <f>(Table2[[#This Row],[1Y Return vs Nifty]]-AVERAGE(Table2[1Y Return vs Nifty]))/_xlfn.STDEV.P(Table2[1Y Return vs Nifty])</f>
        <v>-1.54534283835282</v>
      </c>
      <c r="I733">
        <v>-4.7319408057855199</v>
      </c>
      <c r="J733">
        <f>(Table2[[#This Row],[1M Return vs Nifty]]-AVERAGE(Table2[1M Return vs Nifty]))/_xlfn.STDEV.P(Table2[1M Return vs Nifty])</f>
        <v>-0.44111270191201624</v>
      </c>
      <c r="K733">
        <v>-24.390676343594901</v>
      </c>
      <c r="L733">
        <f>(Table2[[#This Row],[6M Return vs Nifty]]-AVERAGE(Table2[6M Return vs Nifty]))/_xlfn.STDEV.P(Table2[6M Return vs Nifty])</f>
        <v>-1.0429777268400531</v>
      </c>
      <c r="M733">
        <v>-2.6129955896405499</v>
      </c>
      <c r="N733">
        <f>(Table2[[#This Row],[1W Return vs Nifty]]-AVERAGE(Table2[1W Return vs Nifty]))/_xlfn.STDEV.P(Table2[1W Return vs Nifty])</f>
        <v>-0.44815259179851202</v>
      </c>
      <c r="O733">
        <v>300.52</v>
      </c>
      <c r="P733">
        <v>299.97385945764103</v>
      </c>
      <c r="Q733">
        <v>347.10260422002102</v>
      </c>
      <c r="R733">
        <v>37.309650513013501</v>
      </c>
      <c r="S733" s="1">
        <f>(Table2[[#This Row],[Close Price]]-Table2[[#This Row],[20D EMA]])/Table2[[#This Row],[20D EMA]]</f>
        <v>-1.9699188074004923E-2</v>
      </c>
      <c r="T733" s="1">
        <f>(Table2[[#This Row],[Close Price]]-Table2[[#This Row],[50D EMA]])/Table2[[#This Row],[50D EMA]]</f>
        <v>-1.791442583482792E-2</v>
      </c>
      <c r="U733" s="1">
        <f>(Table2[[#This Row],[Close Price]]-Table2[[#This Row],[200D EMA]])/Table2[[#This Row],[200D EMA]]</f>
        <v>-0.15125960906574099</v>
      </c>
      <c r="V733">
        <v>0.377720997228435</v>
      </c>
      <c r="W733">
        <v>292.10000000000002</v>
      </c>
      <c r="X733">
        <v>299.89999999999998</v>
      </c>
      <c r="Y733">
        <v>291.35000000000002</v>
      </c>
      <c r="Z733">
        <v>300.85000000000002</v>
      </c>
      <c r="AA733">
        <v>286.55</v>
      </c>
      <c r="AB733">
        <v>315.7</v>
      </c>
      <c r="AC733" s="1">
        <f>(Table2[[#This Row],[Close Price]]/Table2[[#This Row],[Day Low]])-1</f>
        <v>8.5587127695994081E-3</v>
      </c>
      <c r="AD733" s="1">
        <f>(Table2[[#This Row],[Day High]]/Table2[[#This Row],[Close Price]])-1</f>
        <v>1.7990495587236754E-2</v>
      </c>
      <c r="AE733" s="1">
        <f>(Table2[[#This Row],[Close Price]]/Table2[[#This Row],[Current Week Low]])-1</f>
        <v>1.1154968251244179E-2</v>
      </c>
      <c r="AF733" s="1">
        <f>(Table2[[#This Row],[Current Week High]]/Table2[[#This Row],[Close Price]])-1</f>
        <v>2.1215207060421015E-2</v>
      </c>
      <c r="AG733" s="1">
        <f>(Table2[[#This Row],[Close Price]]/Table2[[#This Row],[Current Month Low]])-1</f>
        <v>2.8092828476705689E-2</v>
      </c>
      <c r="AH733" s="1">
        <f>(Table2[[#This Row],[Current Month High]]/Table2[[#This Row],[Close Price]])-1</f>
        <v>7.1622539035980815E-2</v>
      </c>
      <c r="AI733">
        <v>89.541377559654705</v>
      </c>
      <c r="AJ733">
        <v>13.199233716475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-0.1</v>
      </c>
      <c r="AM733" t="s">
        <v>3110</v>
      </c>
      <c r="AN733">
        <v>-6.04</v>
      </c>
      <c r="AO733" t="s">
        <v>3110</v>
      </c>
      <c r="AP733">
        <v>-9.8178845848317001E-2</v>
      </c>
      <c r="AQ733">
        <f>(Table2[[#This Row],[Sharpe Ratio]]-AVERAGE(Table2[Sharpe Ratio]))/_xlfn.STDEV.P(Table2[Sharpe Ratio])</f>
        <v>-1.8382243704548977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732</v>
      </c>
      <c r="AT733">
        <f>_xlfn.RANK.AVG(Table2[[#This Row],[6M Return vs Nifty Z-Score]],Table2[6M Return vs Nifty Z-Score])</f>
        <v>662</v>
      </c>
      <c r="AU733">
        <f>_xlfn.RANK.AVG(Table2[[#This Row],[Sharpe Ratio Z-Score]],Table2[Sharpe Ratio Z-Score])</f>
        <v>717</v>
      </c>
      <c r="AV733">
        <f>(Table2[[#This Row],[Rank 1Y]]+Table2[[#This Row],[Rank 6M]]+Table2[[#This Row],[Rank Sharpe]])/3</f>
        <v>703.66666666666663</v>
      </c>
    </row>
    <row r="734" spans="1:48" x14ac:dyDescent="0.3">
      <c r="A734" t="s">
        <v>2095</v>
      </c>
      <c r="B734" t="s">
        <v>2096</v>
      </c>
      <c r="C734" t="s">
        <v>3076</v>
      </c>
      <c r="D734" t="s">
        <v>257</v>
      </c>
      <c r="E734">
        <v>2794.1060963999998</v>
      </c>
      <c r="F734">
        <v>409.3</v>
      </c>
      <c r="G734">
        <v>-55.243321462366197</v>
      </c>
      <c r="H734">
        <f>(Table2[[#This Row],[1Y Return vs Nifty]]-AVERAGE(Table2[1Y Return vs Nifty]))/_xlfn.STDEV.P(Table2[1Y Return vs Nifty])</f>
        <v>-1.3452021878162492</v>
      </c>
      <c r="I734">
        <v>-10.7314143377512</v>
      </c>
      <c r="J734">
        <f>(Table2[[#This Row],[1M Return vs Nifty]]-AVERAGE(Table2[1M Return vs Nifty]))/_xlfn.STDEV.P(Table2[1M Return vs Nifty])</f>
        <v>-1.0084687423702472</v>
      </c>
      <c r="K734">
        <v>-32.848324299205203</v>
      </c>
      <c r="L734">
        <f>(Table2[[#This Row],[6M Return vs Nifty]]-AVERAGE(Table2[6M Return vs Nifty]))/_xlfn.STDEV.P(Table2[6M Return vs Nifty])</f>
        <v>-1.3259479954568296</v>
      </c>
      <c r="M734">
        <v>-2.9458821505013502</v>
      </c>
      <c r="N734">
        <f>(Table2[[#This Row],[1W Return vs Nifty]]-AVERAGE(Table2[1W Return vs Nifty]))/_xlfn.STDEV.P(Table2[1W Return vs Nifty])</f>
        <v>-0.51124076730150947</v>
      </c>
      <c r="O734">
        <v>429.13</v>
      </c>
      <c r="P734">
        <v>443.58957242608</v>
      </c>
      <c r="Q734">
        <v>485.19429663240999</v>
      </c>
      <c r="R734">
        <v>32.549085378060603</v>
      </c>
      <c r="S734" s="1">
        <f>(Table2[[#This Row],[Close Price]]-Table2[[#This Row],[20D EMA]])/Table2[[#This Row],[20D EMA]]</f>
        <v>-4.6209773262181585E-2</v>
      </c>
      <c r="T734" s="1">
        <f>(Table2[[#This Row],[Close Price]]-Table2[[#This Row],[50D EMA]])/Table2[[#This Row],[50D EMA]]</f>
        <v>-7.7300222001485439E-2</v>
      </c>
      <c r="U734" s="1">
        <f>(Table2[[#This Row],[Close Price]]-Table2[[#This Row],[200D EMA]])/Table2[[#This Row],[200D EMA]]</f>
        <v>-0.15642042200242218</v>
      </c>
      <c r="V734">
        <v>0.71888064565821497</v>
      </c>
      <c r="W734">
        <v>397.9</v>
      </c>
      <c r="X734">
        <v>413.3</v>
      </c>
      <c r="Y734">
        <v>405.5</v>
      </c>
      <c r="Z734">
        <v>419.95</v>
      </c>
      <c r="AA734">
        <v>403</v>
      </c>
      <c r="AB734">
        <v>444.9</v>
      </c>
      <c r="AC734" s="1">
        <f>(Table2[[#This Row],[Close Price]]/Table2[[#This Row],[Day Low]])-1</f>
        <v>2.8650414677054536E-2</v>
      </c>
      <c r="AD734" s="1">
        <f>(Table2[[#This Row],[Day High]]/Table2[[#This Row],[Close Price]])-1</f>
        <v>9.7727827999023464E-3</v>
      </c>
      <c r="AE734" s="1">
        <f>(Table2[[#This Row],[Close Price]]/Table2[[#This Row],[Current Week Low]])-1</f>
        <v>9.3711467324291142E-3</v>
      </c>
      <c r="AF734" s="1">
        <f>(Table2[[#This Row],[Current Week High]]/Table2[[#This Row],[Close Price]])-1</f>
        <v>2.6020034204739639E-2</v>
      </c>
      <c r="AG734" s="1">
        <f>(Table2[[#This Row],[Close Price]]/Table2[[#This Row],[Current Month Low]])-1</f>
        <v>1.5632754342431721E-2</v>
      </c>
      <c r="AH734" s="1">
        <f>(Table2[[#This Row],[Current Month High]]/Table2[[#This Row],[Close Price]])-1</f>
        <v>8.6977766919130062E-2</v>
      </c>
      <c r="AI734">
        <v>48.529051238048503</v>
      </c>
      <c r="AJ734">
        <v>1.9749999999999901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-7.0000000000000007E-2</v>
      </c>
      <c r="AM734" t="s">
        <v>3110</v>
      </c>
      <c r="AN734">
        <v>-9.2799999999999994</v>
      </c>
      <c r="AO734" t="s">
        <v>3110</v>
      </c>
      <c r="AP734">
        <v>-8.0484062804141998E-2</v>
      </c>
      <c r="AQ734">
        <f>(Table2[[#This Row],[Sharpe Ratio]]-AVERAGE(Table2[Sharpe Ratio]))/_xlfn.STDEV.P(Table2[Sharpe Ratio])</f>
        <v>-1.6365985996557946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727</v>
      </c>
      <c r="AT734">
        <f>_xlfn.RANK.AVG(Table2[[#This Row],[6M Return vs Nifty Z-Score]],Table2[6M Return vs Nifty Z-Score])</f>
        <v>701</v>
      </c>
      <c r="AU734">
        <f>_xlfn.RANK.AVG(Table2[[#This Row],[Sharpe Ratio Z-Score]],Table2[Sharpe Ratio Z-Score])</f>
        <v>697</v>
      </c>
      <c r="AV734">
        <f>(Table2[[#This Row],[Rank 1Y]]+Table2[[#This Row],[Rank 6M]]+Table2[[#This Row],[Rank Sharpe]])/3</f>
        <v>708.33333333333337</v>
      </c>
    </row>
    <row r="735" spans="1:48" x14ac:dyDescent="0.3">
      <c r="A735" t="s">
        <v>1660</v>
      </c>
      <c r="B735" t="s">
        <v>1661</v>
      </c>
      <c r="C735" t="s">
        <v>3077</v>
      </c>
      <c r="D735" t="s">
        <v>465</v>
      </c>
      <c r="E735">
        <v>4914.8516354000003</v>
      </c>
      <c r="F735">
        <v>296.2</v>
      </c>
      <c r="G735">
        <v>-46.209552582754597</v>
      </c>
      <c r="H735">
        <f>(Table2[[#This Row],[1Y Return vs Nifty]]-AVERAGE(Table2[1Y Return vs Nifty]))/_xlfn.STDEV.P(Table2[1Y Return vs Nifty])</f>
        <v>-1.2088712490300471</v>
      </c>
      <c r="I735">
        <v>-7.5143690468123499</v>
      </c>
      <c r="J735">
        <f>(Table2[[#This Row],[1M Return vs Nifty]]-AVERAGE(Table2[1M Return vs Nifty]))/_xlfn.STDEV.P(Table2[1M Return vs Nifty])</f>
        <v>-0.7042403682442514</v>
      </c>
      <c r="K735">
        <v>-48.701242322252902</v>
      </c>
      <c r="L735">
        <f>(Table2[[#This Row],[6M Return vs Nifty]]-AVERAGE(Table2[6M Return vs Nifty]))/_xlfn.STDEV.P(Table2[6M Return vs Nifty])</f>
        <v>-1.856344211388927</v>
      </c>
      <c r="M735">
        <v>-5.2428412351304798</v>
      </c>
      <c r="N735">
        <f>(Table2[[#This Row],[1W Return vs Nifty]]-AVERAGE(Table2[1W Return vs Nifty]))/_xlfn.STDEV.P(Table2[1W Return vs Nifty])</f>
        <v>-0.94655710293118001</v>
      </c>
      <c r="O735">
        <v>314.88</v>
      </c>
      <c r="P735">
        <v>329.14123181915198</v>
      </c>
      <c r="Q735">
        <v>368.147606098913</v>
      </c>
      <c r="R735">
        <v>25.4385239897417</v>
      </c>
      <c r="S735" s="1">
        <f>(Table2[[#This Row],[Close Price]]-Table2[[#This Row],[20D EMA]])/Table2[[#This Row],[20D EMA]]</f>
        <v>-5.9324186991869941E-2</v>
      </c>
      <c r="T735" s="1">
        <f>(Table2[[#This Row],[Close Price]]-Table2[[#This Row],[50D EMA]])/Table2[[#This Row],[50D EMA]]</f>
        <v>-0.10008236171775553</v>
      </c>
      <c r="U735" s="1">
        <f>(Table2[[#This Row],[Close Price]]-Table2[[#This Row],[200D EMA]])/Table2[[#This Row],[200D EMA]]</f>
        <v>-0.19543141095309011</v>
      </c>
      <c r="V735">
        <v>1.4075154942477499</v>
      </c>
      <c r="W735">
        <v>291.05</v>
      </c>
      <c r="X735">
        <v>305.55</v>
      </c>
      <c r="Y735">
        <v>293.5</v>
      </c>
      <c r="Z735">
        <v>309.8</v>
      </c>
      <c r="AA735">
        <v>293.5</v>
      </c>
      <c r="AB735">
        <v>352.75</v>
      </c>
      <c r="AC735" s="1">
        <f>(Table2[[#This Row],[Close Price]]/Table2[[#This Row],[Day Low]])-1</f>
        <v>1.7694554200309076E-2</v>
      </c>
      <c r="AD735" s="1">
        <f>(Table2[[#This Row],[Day High]]/Table2[[#This Row],[Close Price]])-1</f>
        <v>3.156650911546266E-2</v>
      </c>
      <c r="AE735" s="1">
        <f>(Table2[[#This Row],[Close Price]]/Table2[[#This Row],[Current Week Low]])-1</f>
        <v>9.1993185689949186E-3</v>
      </c>
      <c r="AF735" s="1">
        <f>(Table2[[#This Row],[Current Week High]]/Table2[[#This Row],[Close Price]])-1</f>
        <v>4.5914922349763687E-2</v>
      </c>
      <c r="AG735" s="1">
        <f>(Table2[[#This Row],[Close Price]]/Table2[[#This Row],[Current Month Low]])-1</f>
        <v>9.1993185689949186E-3</v>
      </c>
      <c r="AH735" s="1">
        <f>(Table2[[#This Row],[Current Month High]]/Table2[[#This Row],[Close Price]])-1</f>
        <v>0.19091829844699526</v>
      </c>
      <c r="AI735">
        <v>81.556485355648505</v>
      </c>
      <c r="AJ735">
        <v>13.7445269369884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-0.26</v>
      </c>
      <c r="AM735" t="s">
        <v>3110</v>
      </c>
      <c r="AN735">
        <v>-11.01</v>
      </c>
      <c r="AO735" t="s">
        <v>3110</v>
      </c>
      <c r="AP735">
        <v>-0.120701058973318</v>
      </c>
      <c r="AQ735">
        <f>(Table2[[#This Row],[Sharpe Ratio]]-AVERAGE(Table2[Sharpe Ratio]))/_xlfn.STDEV.P(Table2[Sharpe Ratio])</f>
        <v>-2.0948569931942251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715</v>
      </c>
      <c r="AT735">
        <f>_xlfn.RANK.AVG(Table2[[#This Row],[6M Return vs Nifty Z-Score]],Table2[6M Return vs Nifty Z-Score])</f>
        <v>727</v>
      </c>
      <c r="AU735">
        <f>_xlfn.RANK.AVG(Table2[[#This Row],[Sharpe Ratio Z-Score]],Table2[Sharpe Ratio Z-Score])</f>
        <v>728</v>
      </c>
      <c r="AV735">
        <f>(Table2[[#This Row],[Rank 1Y]]+Table2[[#This Row],[Rank 6M]]+Table2[[#This Row],[Rank Sharpe]])/3</f>
        <v>723.33333333333337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DF75B-7024-4880-BDD1-9C47F0193B09}">
  <dimension ref="A1:Q1446"/>
  <sheetViews>
    <sheetView topLeftCell="E972" workbookViewId="0">
      <selection sqref="A1:Q1206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9.6640625" bestFit="1" customWidth="1"/>
    <col min="5" max="5" width="12" bestFit="1" customWidth="1"/>
    <col min="6" max="6" width="10" bestFit="1" customWidth="1"/>
    <col min="7" max="7" width="16" bestFit="1" customWidth="1"/>
    <col min="8" max="10" width="16.6640625" bestFit="1" customWidth="1"/>
    <col min="11" max="12" width="12" bestFit="1" customWidth="1"/>
    <col min="13" max="13" width="21.33203125" bestFit="1" customWidth="1"/>
    <col min="14" max="14" width="14.6640625" bestFit="1" customWidth="1"/>
    <col min="15" max="15" width="21" bestFit="1" customWidth="1"/>
    <col min="16" max="16" width="20.6640625" bestFit="1" customWidth="1"/>
    <col min="17" max="17" width="12.6640625" bestFit="1" customWidth="1"/>
  </cols>
  <sheetData>
    <row r="1" spans="1:17" x14ac:dyDescent="0.3">
      <c r="A1" t="s">
        <v>0</v>
      </c>
      <c r="B1" t="s">
        <v>1</v>
      </c>
      <c r="C1" t="s">
        <v>3062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Row],[Ticker]],[1]!Table2[[Symbol]:[Industry]],2,FALSE),"-")</f>
        <v>-</v>
      </c>
      <c r="D2" t="s">
        <v>18</v>
      </c>
      <c r="E2">
        <v>1980522.1994391</v>
      </c>
      <c r="F2">
        <v>2921.25</v>
      </c>
      <c r="G2">
        <v>-11.969631547227401</v>
      </c>
      <c r="H2">
        <v>-8.2457322120410304</v>
      </c>
      <c r="I2">
        <v>-12.7345750697319</v>
      </c>
      <c r="J2">
        <v>-1.4589273623555199</v>
      </c>
      <c r="K2">
        <v>2996.3228555363999</v>
      </c>
      <c r="L2">
        <v>2821.8532308566</v>
      </c>
      <c r="M2">
        <v>40.240566557833297</v>
      </c>
      <c r="N2">
        <v>0.80750477029401302</v>
      </c>
      <c r="O2">
        <v>10.144629867351201</v>
      </c>
      <c r="P2">
        <v>31.570058100256698</v>
      </c>
      <c r="Q2">
        <v>2.3651449137554001E-2</v>
      </c>
    </row>
    <row r="3" spans="1:17" x14ac:dyDescent="0.3">
      <c r="A3" t="s">
        <v>19</v>
      </c>
      <c r="B3" t="s">
        <v>20</v>
      </c>
      <c r="C3" t="str">
        <f>IFERROR(VLOOKUP(Table1[[#This Row],[Ticker]],[1]!Table2[[Symbol]:[Industry]],2,FALSE),"-")</f>
        <v>-</v>
      </c>
      <c r="D3" t="s">
        <v>21</v>
      </c>
      <c r="E3">
        <v>1518493.2408670001</v>
      </c>
      <c r="F3">
        <v>4195.6499999999996</v>
      </c>
      <c r="G3">
        <v>-3.69886069956519</v>
      </c>
      <c r="H3">
        <v>0.19893785606181399</v>
      </c>
      <c r="I3">
        <v>-11.4903880815205</v>
      </c>
      <c r="J3">
        <v>-0.63243190551981598</v>
      </c>
      <c r="K3">
        <v>4105.7616840000501</v>
      </c>
      <c r="L3">
        <v>3880.8203044341999</v>
      </c>
      <c r="M3">
        <v>43.827138842621203</v>
      </c>
      <c r="N3">
        <v>0.754866564041348</v>
      </c>
      <c r="O3">
        <v>5.6093811447570801</v>
      </c>
      <c r="P3">
        <v>26.7185140440954</v>
      </c>
      <c r="Q3">
        <v>-3.4718570739127E-2</v>
      </c>
    </row>
    <row r="4" spans="1:17" x14ac:dyDescent="0.3">
      <c r="A4" t="s">
        <v>22</v>
      </c>
      <c r="B4" t="s">
        <v>23</v>
      </c>
      <c r="C4" t="str">
        <f>IFERROR(VLOOKUP(Table1[[#This Row],[Ticker]],[1]!Table2[[Symbol]:[Industry]],2,FALSE),"-")</f>
        <v>-</v>
      </c>
      <c r="D4" t="s">
        <v>24</v>
      </c>
      <c r="E4">
        <v>1221234.60345888</v>
      </c>
      <c r="F4">
        <v>1660.1</v>
      </c>
      <c r="G4">
        <v>-22.262998623269201</v>
      </c>
      <c r="H4">
        <v>2.7209630210297302</v>
      </c>
      <c r="I4">
        <v>2.3361605323012902</v>
      </c>
      <c r="J4">
        <v>0.71655762286229396</v>
      </c>
      <c r="K4">
        <v>1613.7043248898201</v>
      </c>
      <c r="L4">
        <v>1564.5174058794601</v>
      </c>
      <c r="M4">
        <v>40.521734901721203</v>
      </c>
      <c r="N4">
        <v>0.93387052801228598</v>
      </c>
      <c r="O4">
        <v>8.0657791699295203</v>
      </c>
      <c r="P4">
        <v>21.7483773972351</v>
      </c>
      <c r="Q4">
        <v>-8.7564343520590004E-2</v>
      </c>
    </row>
    <row r="5" spans="1:17" x14ac:dyDescent="0.3">
      <c r="A5" t="s">
        <v>25</v>
      </c>
      <c r="B5" t="s">
        <v>26</v>
      </c>
      <c r="C5" t="str">
        <f>IFERROR(VLOOKUP(Table1[[#This Row],[Ticker]],[1]!Table2[[Symbol]:[Industry]],2,FALSE),"-")</f>
        <v>-</v>
      </c>
      <c r="D5" t="s">
        <v>27</v>
      </c>
      <c r="E5">
        <v>872522.00090450898</v>
      </c>
      <c r="F5">
        <v>1458.6</v>
      </c>
      <c r="G5">
        <v>42.908400595024602</v>
      </c>
      <c r="H5">
        <v>2.4090182723868501</v>
      </c>
      <c r="I5">
        <v>17.947126728905701</v>
      </c>
      <c r="J5">
        <v>-3.0651436140105699</v>
      </c>
      <c r="K5">
        <v>1429.44965850116</v>
      </c>
      <c r="L5">
        <v>1239.9091864593399</v>
      </c>
      <c r="M5">
        <v>47.996334744118798</v>
      </c>
      <c r="N5">
        <v>0.66435170341060001</v>
      </c>
      <c r="O5">
        <v>5.3235979706567997</v>
      </c>
      <c r="P5">
        <v>72.197627058615097</v>
      </c>
      <c r="Q5">
        <v>0.14755819249843</v>
      </c>
    </row>
    <row r="6" spans="1:17" x14ac:dyDescent="0.3">
      <c r="A6" t="s">
        <v>28</v>
      </c>
      <c r="B6" t="s">
        <v>29</v>
      </c>
      <c r="C6" t="str">
        <f>IFERROR(VLOOKUP(Table1[[#This Row],[Ticker]],[1]!Table2[[Symbol]:[Industry]],2,FALSE),"-")</f>
        <v>-</v>
      </c>
      <c r="D6" t="s">
        <v>24</v>
      </c>
      <c r="E6">
        <v>822666.36965814</v>
      </c>
      <c r="F6">
        <v>1172.8</v>
      </c>
      <c r="G6">
        <v>-3.0932327838407998</v>
      </c>
      <c r="H6">
        <v>-4.1719850664575899</v>
      </c>
      <c r="I6">
        <v>1.93268233474465</v>
      </c>
      <c r="J6">
        <v>-1.64856056924837</v>
      </c>
      <c r="K6">
        <v>1183.3976854130401</v>
      </c>
      <c r="L6">
        <v>1092.58731027156</v>
      </c>
      <c r="M6">
        <v>31.414045953294199</v>
      </c>
      <c r="N6">
        <v>0.93069151854116805</v>
      </c>
      <c r="O6">
        <v>7.2476125511596203</v>
      </c>
      <c r="P6">
        <v>30.4560622914349</v>
      </c>
      <c r="Q6">
        <v>6.9872203835088006E-2</v>
      </c>
    </row>
    <row r="7" spans="1:17" x14ac:dyDescent="0.3">
      <c r="A7" t="s">
        <v>30</v>
      </c>
      <c r="B7" t="s">
        <v>31</v>
      </c>
      <c r="C7" t="str">
        <f>IFERROR(VLOOKUP(Table1[[#This Row],[Ticker]],[1]!Table2[[Symbol]:[Industry]],2,FALSE),"-")</f>
        <v>-</v>
      </c>
      <c r="D7" t="s">
        <v>21</v>
      </c>
      <c r="E7">
        <v>744480.14274779998</v>
      </c>
      <c r="F7">
        <v>1797.4</v>
      </c>
      <c r="G7">
        <v>3.6627513788929398</v>
      </c>
      <c r="H7">
        <v>5.0300268381157398</v>
      </c>
      <c r="I7">
        <v>-5.9318127372706799</v>
      </c>
      <c r="J7">
        <v>0.58396162009842301</v>
      </c>
      <c r="K7">
        <v>1686.77126586233</v>
      </c>
      <c r="L7">
        <v>1564.73590313202</v>
      </c>
      <c r="M7">
        <v>52.912452657539298</v>
      </c>
      <c r="N7">
        <v>0.69900601815241703</v>
      </c>
      <c r="O7">
        <v>5.8751529987760103</v>
      </c>
      <c r="P7">
        <v>32.9782118151888</v>
      </c>
      <c r="Q7">
        <v>-5.7161256339615003E-2</v>
      </c>
    </row>
    <row r="8" spans="1:17" x14ac:dyDescent="0.3">
      <c r="A8" t="s">
        <v>32</v>
      </c>
      <c r="B8" t="s">
        <v>33</v>
      </c>
      <c r="C8" t="str">
        <f>IFERROR(VLOOKUP(Table1[[#This Row],[Ticker]],[1]!Table2[[Symbol]:[Industry]],2,FALSE),"-")</f>
        <v>-</v>
      </c>
      <c r="D8" t="s">
        <v>34</v>
      </c>
      <c r="E8">
        <v>711782.46467367001</v>
      </c>
      <c r="F8">
        <v>812.6</v>
      </c>
      <c r="G8">
        <v>19.5829507219945</v>
      </c>
      <c r="H8">
        <v>-4.87841816823952</v>
      </c>
      <c r="I8">
        <v>-0.84610763163015701</v>
      </c>
      <c r="J8">
        <v>-2.4330220515587899</v>
      </c>
      <c r="K8">
        <v>837.895969389436</v>
      </c>
      <c r="L8">
        <v>753.71507057004703</v>
      </c>
      <c r="M8">
        <v>30.089609767947</v>
      </c>
      <c r="N8">
        <v>0.84797840998022</v>
      </c>
      <c r="O8">
        <v>12.2323406349987</v>
      </c>
      <c r="P8">
        <v>49.594992636229698</v>
      </c>
      <c r="Q8">
        <v>8.9671096209101006E-2</v>
      </c>
    </row>
    <row r="9" spans="1:17" x14ac:dyDescent="0.3">
      <c r="A9" t="s">
        <v>35</v>
      </c>
      <c r="B9" t="s">
        <v>36</v>
      </c>
      <c r="C9" t="str">
        <f>IFERROR(VLOOKUP(Table1[[#This Row],[Ticker]],[1]!Table2[[Symbol]:[Industry]],2,FALSE),"-")</f>
        <v>-</v>
      </c>
      <c r="D9" t="s">
        <v>37</v>
      </c>
      <c r="E9">
        <v>650589.26352485898</v>
      </c>
      <c r="F9">
        <v>1074.3499999999999</v>
      </c>
      <c r="G9">
        <v>38.505619901518003</v>
      </c>
      <c r="H9">
        <v>2.08269038085241</v>
      </c>
      <c r="I9">
        <v>-10.9383138024342</v>
      </c>
      <c r="J9">
        <v>-5.4625078018479698</v>
      </c>
      <c r="K9">
        <v>1074.28298120161</v>
      </c>
      <c r="L9">
        <v>940.60198218839503</v>
      </c>
      <c r="M9">
        <v>27.9037579317779</v>
      </c>
      <c r="N9">
        <v>0.93931911223345599</v>
      </c>
      <c r="O9">
        <v>13.743193558895999</v>
      </c>
      <c r="P9">
        <v>79.852682681844797</v>
      </c>
      <c r="Q9">
        <v>-1.4391715062273E-2</v>
      </c>
    </row>
    <row r="10" spans="1:17" x14ac:dyDescent="0.3">
      <c r="A10" t="s">
        <v>38</v>
      </c>
      <c r="B10" t="s">
        <v>39</v>
      </c>
      <c r="C10" t="str">
        <f>IFERROR(VLOOKUP(Table1[[#This Row],[Ticker]],[1]!Table2[[Symbol]:[Industry]],2,FALSE),"-")</f>
        <v>-</v>
      </c>
      <c r="D10" t="s">
        <v>40</v>
      </c>
      <c r="E10">
        <v>644116.94856467994</v>
      </c>
      <c r="F10">
        <v>2748.7</v>
      </c>
      <c r="G10">
        <v>-16.805881679097698</v>
      </c>
      <c r="H10">
        <v>5.4633998571559896</v>
      </c>
      <c r="I10">
        <v>1.87737884755049</v>
      </c>
      <c r="J10">
        <v>-0.35273927928585003</v>
      </c>
      <c r="K10">
        <v>2604.3856326749001</v>
      </c>
      <c r="L10">
        <v>2493.9232067191401</v>
      </c>
      <c r="M10">
        <v>60.765094971075698</v>
      </c>
      <c r="N10">
        <v>0.77132776570350803</v>
      </c>
      <c r="O10">
        <v>2.2774402444792199</v>
      </c>
      <c r="P10">
        <v>26.548652194931002</v>
      </c>
      <c r="Q10">
        <v>-6.6104031700371005E-2</v>
      </c>
    </row>
    <row r="11" spans="1:17" x14ac:dyDescent="0.3">
      <c r="A11" t="s">
        <v>41</v>
      </c>
      <c r="B11" t="s">
        <v>42</v>
      </c>
      <c r="C11" t="str">
        <f>IFERROR(VLOOKUP(Table1[[#This Row],[Ticker]],[1]!Table2[[Symbol]:[Industry]],2,FALSE),"-")</f>
        <v>-</v>
      </c>
      <c r="D11" t="s">
        <v>43</v>
      </c>
      <c r="E11">
        <v>612731.81120899995</v>
      </c>
      <c r="F11">
        <v>494.6</v>
      </c>
      <c r="G11">
        <v>-15.2103352973418</v>
      </c>
      <c r="H11">
        <v>8.3774641772515395</v>
      </c>
      <c r="I11">
        <v>7.83321804603841</v>
      </c>
      <c r="J11">
        <v>-0.138508606419044</v>
      </c>
      <c r="K11">
        <v>463.64165266817997</v>
      </c>
      <c r="L11">
        <v>440.87564895264802</v>
      </c>
      <c r="M11">
        <v>52.772637265721798</v>
      </c>
      <c r="N11">
        <v>0.846696787261488</v>
      </c>
      <c r="O11">
        <v>3.2450465022240098</v>
      </c>
      <c r="P11">
        <v>23.8512582947289</v>
      </c>
      <c r="Q11">
        <v>0.124818630171111</v>
      </c>
    </row>
    <row r="12" spans="1:17" x14ac:dyDescent="0.3">
      <c r="A12" t="s">
        <v>44</v>
      </c>
      <c r="B12" t="s">
        <v>45</v>
      </c>
      <c r="C12" t="str">
        <f>IFERROR(VLOOKUP(Table1[[#This Row],[Ticker]],[1]!Table2[[Symbol]:[Industry]],2,FALSE),"-")</f>
        <v>-</v>
      </c>
      <c r="D12" t="s">
        <v>46</v>
      </c>
      <c r="E12">
        <v>488370.68858199997</v>
      </c>
      <c r="F12">
        <v>3571.95</v>
      </c>
      <c r="G12">
        <v>8.9716911093579306</v>
      </c>
      <c r="H12">
        <v>-1.7551925731487701</v>
      </c>
      <c r="I12">
        <v>-5.7002850170636101</v>
      </c>
      <c r="J12">
        <v>-0.87568619122255498</v>
      </c>
      <c r="K12">
        <v>3615.2580668212699</v>
      </c>
      <c r="L12">
        <v>3405.1013617958401</v>
      </c>
      <c r="M12">
        <v>40.525183456409898</v>
      </c>
      <c r="N12">
        <v>0.71618629272740397</v>
      </c>
      <c r="O12">
        <v>9.7411777880429504</v>
      </c>
      <c r="P12">
        <v>36.542431192660501</v>
      </c>
      <c r="Q12">
        <v>0.12778975323187999</v>
      </c>
    </row>
    <row r="13" spans="1:17" x14ac:dyDescent="0.3">
      <c r="A13" t="s">
        <v>47</v>
      </c>
      <c r="B13" t="s">
        <v>48</v>
      </c>
      <c r="C13" t="str">
        <f>IFERROR(VLOOKUP(Table1[[#This Row],[Ticker]],[1]!Table2[[Symbol]:[Industry]],2,FALSE),"-")</f>
        <v>-</v>
      </c>
      <c r="D13" t="s">
        <v>21</v>
      </c>
      <c r="E13">
        <v>430992.31190198503</v>
      </c>
      <c r="F13">
        <v>1585.25</v>
      </c>
      <c r="G13">
        <v>10.690493807327</v>
      </c>
      <c r="H13">
        <v>0.35328270847993398</v>
      </c>
      <c r="I13">
        <v>-17.013702421905499</v>
      </c>
      <c r="J13">
        <v>-0.23359106385811301</v>
      </c>
      <c r="K13">
        <v>1532.32354842943</v>
      </c>
      <c r="L13">
        <v>1447.5865633937501</v>
      </c>
      <c r="M13">
        <v>51.561114938958198</v>
      </c>
      <c r="N13">
        <v>0.56352916833301103</v>
      </c>
      <c r="O13">
        <v>7.0714398359880102</v>
      </c>
      <c r="P13">
        <v>39.142455893969903</v>
      </c>
      <c r="Q13">
        <v>1.2642421398492001E-2</v>
      </c>
    </row>
    <row r="14" spans="1:17" x14ac:dyDescent="0.3">
      <c r="A14" t="s">
        <v>49</v>
      </c>
      <c r="B14" t="s">
        <v>50</v>
      </c>
      <c r="C14" t="str">
        <f>IFERROR(VLOOKUP(Table1[[#This Row],[Ticker]],[1]!Table2[[Symbol]:[Industry]],2,FALSE),"-")</f>
        <v>-</v>
      </c>
      <c r="D14" t="s">
        <v>51</v>
      </c>
      <c r="E14">
        <v>422571.57852953998</v>
      </c>
      <c r="F14">
        <v>341.3</v>
      </c>
      <c r="G14">
        <v>66.424381102349997</v>
      </c>
      <c r="H14">
        <v>10.446594552122001</v>
      </c>
      <c r="I14">
        <v>16.807333792716801</v>
      </c>
      <c r="J14">
        <v>4.9142615420213298</v>
      </c>
      <c r="K14">
        <v>304.455701862262</v>
      </c>
      <c r="L14">
        <v>260.16669620306197</v>
      </c>
      <c r="M14">
        <v>57.846653981557999</v>
      </c>
      <c r="N14">
        <v>1.3130302038132999</v>
      </c>
      <c r="O14">
        <v>0.99619103428068001</v>
      </c>
      <c r="P14">
        <v>97.511574074074005</v>
      </c>
      <c r="Q14">
        <v>0.145897753246997</v>
      </c>
    </row>
    <row r="15" spans="1:17" x14ac:dyDescent="0.3">
      <c r="A15" t="s">
        <v>52</v>
      </c>
      <c r="B15" t="s">
        <v>53</v>
      </c>
      <c r="C15" t="str">
        <f>IFERROR(VLOOKUP(Table1[[#This Row],[Ticker]],[1]!Table2[[Symbol]:[Industry]],2,FALSE),"-")</f>
        <v>-</v>
      </c>
      <c r="D15" t="s">
        <v>54</v>
      </c>
      <c r="E15">
        <v>417508.27812969999</v>
      </c>
      <c r="F15">
        <v>1733.85</v>
      </c>
      <c r="G15">
        <v>27.545933481910801</v>
      </c>
      <c r="H15">
        <v>10.440049510744799</v>
      </c>
      <c r="I15">
        <v>0.19841812061318501</v>
      </c>
      <c r="J15">
        <v>-0.69831687026505596</v>
      </c>
      <c r="K15">
        <v>1613.7459925698099</v>
      </c>
      <c r="L15">
        <v>1455.5472068582401</v>
      </c>
      <c r="M15">
        <v>71.818762902551299</v>
      </c>
      <c r="N15">
        <v>1.0140121105883799</v>
      </c>
      <c r="O15">
        <v>1.3928540531187901</v>
      </c>
      <c r="P15">
        <v>62.292319932606297</v>
      </c>
      <c r="Q15">
        <v>0.118298820991962</v>
      </c>
    </row>
    <row r="16" spans="1:17" x14ac:dyDescent="0.3">
      <c r="A16" t="s">
        <v>55</v>
      </c>
      <c r="B16" t="s">
        <v>56</v>
      </c>
      <c r="C16" t="str">
        <f>IFERROR(VLOOKUP(Table1[[#This Row],[Ticker]],[1]!Table2[[Symbol]:[Industry]],2,FALSE),"-")</f>
        <v>-</v>
      </c>
      <c r="D16" t="s">
        <v>57</v>
      </c>
      <c r="E16">
        <v>399856.58329022501</v>
      </c>
      <c r="F16">
        <v>6608.15</v>
      </c>
      <c r="G16">
        <v>-31.157845674206602</v>
      </c>
      <c r="H16">
        <v>-5.1584474236715403</v>
      </c>
      <c r="I16">
        <v>-14.732738626216101</v>
      </c>
      <c r="J16">
        <v>-1.4815062122003599</v>
      </c>
      <c r="K16">
        <v>6868.6782532521402</v>
      </c>
      <c r="L16">
        <v>6971.32261367511</v>
      </c>
      <c r="M16">
        <v>27.165884591782401</v>
      </c>
      <c r="N16">
        <v>0.75791186207396299</v>
      </c>
      <c r="O16">
        <v>23.968130263386801</v>
      </c>
      <c r="P16">
        <v>6.7932059859723903</v>
      </c>
      <c r="Q16">
        <v>-6.9623285580919E-2</v>
      </c>
    </row>
    <row r="17" spans="1:17" x14ac:dyDescent="0.3">
      <c r="A17" t="s">
        <v>58</v>
      </c>
      <c r="B17" t="s">
        <v>59</v>
      </c>
      <c r="C17" t="str">
        <f>IFERROR(VLOOKUP(Table1[[#This Row],[Ticker]],[1]!Table2[[Symbol]:[Industry]],2,FALSE),"-")</f>
        <v>-</v>
      </c>
      <c r="D17" t="s">
        <v>60</v>
      </c>
      <c r="E17">
        <v>387003.45452744002</v>
      </c>
      <c r="F17">
        <v>1076.1500000000001</v>
      </c>
      <c r="G17">
        <v>51.8705910603273</v>
      </c>
      <c r="H17">
        <v>6.0038158290143304</v>
      </c>
      <c r="I17">
        <v>3.5255449127299898</v>
      </c>
      <c r="J17">
        <v>0.95316236472230398</v>
      </c>
      <c r="K17">
        <v>1025.59024946417</v>
      </c>
      <c r="L17">
        <v>902.30020072887805</v>
      </c>
      <c r="M17">
        <v>47.346496601886201</v>
      </c>
      <c r="N17">
        <v>1.2335756045858099</v>
      </c>
      <c r="O17">
        <v>9.5572178599637496</v>
      </c>
      <c r="P17">
        <v>81.3837856059329</v>
      </c>
      <c r="Q17">
        <v>0.17792019242940799</v>
      </c>
    </row>
    <row r="18" spans="1:17" x14ac:dyDescent="0.3">
      <c r="A18" t="s">
        <v>61</v>
      </c>
      <c r="B18" t="s">
        <v>62</v>
      </c>
      <c r="C18" t="str">
        <f>IFERROR(VLOOKUP(Table1[[#This Row],[Ticker]],[1]!Table2[[Symbol]:[Industry]],2,FALSE),"-")</f>
        <v>-</v>
      </c>
      <c r="D18" t="s">
        <v>63</v>
      </c>
      <c r="E18">
        <v>384181.91222907999</v>
      </c>
      <c r="F18">
        <v>400.85</v>
      </c>
      <c r="G18">
        <v>62.875296331552903</v>
      </c>
      <c r="H18">
        <v>6.8327063608063696</v>
      </c>
      <c r="I18">
        <v>10.581774730743099</v>
      </c>
      <c r="J18">
        <v>-4.6209989027427802</v>
      </c>
      <c r="K18">
        <v>385.08694210676998</v>
      </c>
      <c r="L18">
        <v>333.54870294147202</v>
      </c>
      <c r="M18">
        <v>39.908015720820998</v>
      </c>
      <c r="N18">
        <v>1.23880683898004</v>
      </c>
      <c r="O18">
        <v>6.3490083572408498</v>
      </c>
      <c r="P18">
        <v>89.258734655335203</v>
      </c>
      <c r="Q18">
        <v>0.18925681164741401</v>
      </c>
    </row>
    <row r="19" spans="1:17" x14ac:dyDescent="0.3">
      <c r="A19" t="s">
        <v>64</v>
      </c>
      <c r="B19" t="s">
        <v>65</v>
      </c>
      <c r="C19" t="str">
        <f>IFERROR(VLOOKUP(Table1[[#This Row],[Ticker]],[1]!Table2[[Symbol]:[Industry]],2,FALSE),"-")</f>
        <v>-</v>
      </c>
      <c r="D19" t="s">
        <v>60</v>
      </c>
      <c r="E19">
        <v>382824.43416675</v>
      </c>
      <c r="F19">
        <v>12273.25</v>
      </c>
      <c r="G19">
        <v>6.3467302283456197</v>
      </c>
      <c r="H19">
        <v>-2.1533138789910198</v>
      </c>
      <c r="I19">
        <v>0.16660090682114301</v>
      </c>
      <c r="J19">
        <v>-2.0255675571892402</v>
      </c>
      <c r="K19">
        <v>12483.7892059964</v>
      </c>
      <c r="L19">
        <v>11682.4354036025</v>
      </c>
      <c r="M19">
        <v>37.991364169945001</v>
      </c>
      <c r="N19">
        <v>1.22462221304412</v>
      </c>
      <c r="O19">
        <v>11.4619192145519</v>
      </c>
      <c r="P19">
        <v>32.624282078851103</v>
      </c>
      <c r="Q19">
        <v>5.5896375690835998E-2</v>
      </c>
    </row>
    <row r="20" spans="1:17" x14ac:dyDescent="0.3">
      <c r="A20" t="s">
        <v>66</v>
      </c>
      <c r="B20" t="s">
        <v>67</v>
      </c>
      <c r="C20" t="str">
        <f>IFERROR(VLOOKUP(Table1[[#This Row],[Ticker]],[1]!Table2[[Symbol]:[Industry]],2,FALSE),"-")</f>
        <v>-</v>
      </c>
      <c r="D20" t="s">
        <v>24</v>
      </c>
      <c r="E20">
        <v>358501.75266723998</v>
      </c>
      <c r="F20">
        <v>1164.3</v>
      </c>
      <c r="G20">
        <v>-1.9489276619818501</v>
      </c>
      <c r="H20">
        <v>-11.1254775931056</v>
      </c>
      <c r="I20">
        <v>-4.3359773306606204</v>
      </c>
      <c r="J20">
        <v>0.65215671184152901</v>
      </c>
      <c r="K20">
        <v>1198.40286430733</v>
      </c>
      <c r="L20">
        <v>1120.37383791413</v>
      </c>
      <c r="M20">
        <v>42.961052907553501</v>
      </c>
      <c r="N20">
        <v>1.0904126668758001</v>
      </c>
      <c r="O20">
        <v>15.0605514042772</v>
      </c>
      <c r="P20">
        <v>25.341802131553401</v>
      </c>
      <c r="Q20">
        <v>3.3625167160190997E-2</v>
      </c>
    </row>
    <row r="21" spans="1:17" x14ac:dyDescent="0.3">
      <c r="A21" t="s">
        <v>68</v>
      </c>
      <c r="B21" t="s">
        <v>69</v>
      </c>
      <c r="C21" t="str">
        <f>IFERROR(VLOOKUP(Table1[[#This Row],[Ticker]],[1]!Table2[[Symbol]:[Industry]],2,FALSE),"-")</f>
        <v>-</v>
      </c>
      <c r="D21" t="s">
        <v>70</v>
      </c>
      <c r="E21">
        <v>352511.14663561998</v>
      </c>
      <c r="F21">
        <v>3151.75</v>
      </c>
      <c r="G21">
        <v>3.0113911305313801</v>
      </c>
      <c r="H21">
        <v>2.9694004004684902</v>
      </c>
      <c r="I21">
        <v>-15.3474861591197</v>
      </c>
      <c r="J21">
        <v>0.52198804804610999</v>
      </c>
      <c r="K21">
        <v>3127.1183660922602</v>
      </c>
      <c r="L21">
        <v>2992.4634224679398</v>
      </c>
      <c r="M21">
        <v>44.7900065203632</v>
      </c>
      <c r="N21">
        <v>1.05323298238184</v>
      </c>
      <c r="O21">
        <v>18.787974934560101</v>
      </c>
      <c r="P21">
        <v>47.140522875816998</v>
      </c>
      <c r="Q21">
        <v>7.5915944104173003E-2</v>
      </c>
    </row>
    <row r="22" spans="1:17" x14ac:dyDescent="0.3">
      <c r="A22" t="s">
        <v>71</v>
      </c>
      <c r="B22" t="s">
        <v>72</v>
      </c>
      <c r="C22" t="str">
        <f>IFERROR(VLOOKUP(Table1[[#This Row],[Ticker]],[1]!Table2[[Symbol]:[Industry]],2,FALSE),"-")</f>
        <v>-</v>
      </c>
      <c r="D22" t="s">
        <v>24</v>
      </c>
      <c r="E22">
        <v>348328.56670246</v>
      </c>
      <c r="F22">
        <v>1772.55</v>
      </c>
      <c r="G22">
        <v>-26.518351287023599</v>
      </c>
      <c r="H22">
        <v>-2.7700600160311701</v>
      </c>
      <c r="I22">
        <v>-11.7761726116172</v>
      </c>
      <c r="J22">
        <v>-1.8837987783821799</v>
      </c>
      <c r="K22">
        <v>1776.32635505896</v>
      </c>
      <c r="L22">
        <v>1769.0939246395501</v>
      </c>
      <c r="M22">
        <v>34.447156967435099</v>
      </c>
      <c r="N22">
        <v>0.70069231253016495</v>
      </c>
      <c r="O22">
        <v>8.6852274971086896</v>
      </c>
      <c r="P22">
        <v>14.8136153123684</v>
      </c>
      <c r="Q22">
        <v>-7.7014970367638005E-2</v>
      </c>
    </row>
    <row r="23" spans="1:17" x14ac:dyDescent="0.3">
      <c r="A23" t="s">
        <v>73</v>
      </c>
      <c r="B23" t="s">
        <v>74</v>
      </c>
      <c r="C23" t="str">
        <f>IFERROR(VLOOKUP(Table1[[#This Row],[Ticker]],[1]!Table2[[Symbol]:[Industry]],2,FALSE),"-")</f>
        <v>-</v>
      </c>
      <c r="D23" t="s">
        <v>60</v>
      </c>
      <c r="E23">
        <v>325684.46156423999</v>
      </c>
      <c r="F23">
        <v>2717.65</v>
      </c>
      <c r="G23">
        <v>50.372112138202802</v>
      </c>
      <c r="H23">
        <v>0.79353111860674697</v>
      </c>
      <c r="I23">
        <v>52.4215128275589</v>
      </c>
      <c r="J23">
        <v>-1.9038254512080699</v>
      </c>
      <c r="K23">
        <v>2716.0109949566199</v>
      </c>
      <c r="L23">
        <v>2213.2315377834402</v>
      </c>
      <c r="M23">
        <v>43.503453003150199</v>
      </c>
      <c r="N23">
        <v>0.865361027204822</v>
      </c>
      <c r="O23">
        <v>10.886243629606399</v>
      </c>
      <c r="P23">
        <v>87.424137931034494</v>
      </c>
      <c r="Q23">
        <v>0.18254852851261799</v>
      </c>
    </row>
    <row r="24" spans="1:17" x14ac:dyDescent="0.3">
      <c r="A24" t="s">
        <v>75</v>
      </c>
      <c r="B24" t="s">
        <v>76</v>
      </c>
      <c r="C24" t="str">
        <f>IFERROR(VLOOKUP(Table1[[#This Row],[Ticker]],[1]!Table2[[Symbol]:[Industry]],2,FALSE),"-")</f>
        <v>-</v>
      </c>
      <c r="D24" t="s">
        <v>77</v>
      </c>
      <c r="E24">
        <v>324835.53089776001</v>
      </c>
      <c r="F24">
        <v>11302.85</v>
      </c>
      <c r="G24">
        <v>15.015922057443101</v>
      </c>
      <c r="H24">
        <v>-3.1899204970068702</v>
      </c>
      <c r="I24">
        <v>1.7666528017918</v>
      </c>
      <c r="J24">
        <v>-2.6278144162523001</v>
      </c>
      <c r="K24">
        <v>11215.7602187631</v>
      </c>
      <c r="L24">
        <v>10083.347487539</v>
      </c>
      <c r="M24">
        <v>38.009706280318802</v>
      </c>
      <c r="N24">
        <v>0.71002427168862203</v>
      </c>
      <c r="O24">
        <v>6.8580048394873696</v>
      </c>
      <c r="P24">
        <v>41.504071911012602</v>
      </c>
      <c r="Q24">
        <v>2.5486516414039002E-2</v>
      </c>
    </row>
    <row r="25" spans="1:17" x14ac:dyDescent="0.3">
      <c r="A25" t="s">
        <v>78</v>
      </c>
      <c r="B25" t="s">
        <v>79</v>
      </c>
      <c r="C25" t="str">
        <f>IFERROR(VLOOKUP(Table1[[#This Row],[Ticker]],[1]!Table2[[Symbol]:[Industry]],2,FALSE),"-")</f>
        <v>-</v>
      </c>
      <c r="D25" t="s">
        <v>80</v>
      </c>
      <c r="E25">
        <v>321540.35046122503</v>
      </c>
      <c r="F25">
        <v>523.95000000000005</v>
      </c>
      <c r="G25">
        <v>98.688793532515604</v>
      </c>
      <c r="H25">
        <v>5.4861214857854499</v>
      </c>
      <c r="I25">
        <v>2.7082030064333802</v>
      </c>
      <c r="J25">
        <v>1.4836612116465699</v>
      </c>
      <c r="K25">
        <v>496.41007406076898</v>
      </c>
      <c r="L25">
        <v>429.28167793093701</v>
      </c>
      <c r="M25">
        <v>53.745457923914898</v>
      </c>
      <c r="N25">
        <v>1.03613814601787</v>
      </c>
      <c r="O25">
        <v>3.4926996850844501</v>
      </c>
      <c r="P25">
        <v>130.81497797356801</v>
      </c>
      <c r="Q25">
        <v>0.16777896206833801</v>
      </c>
    </row>
    <row r="26" spans="1:17" x14ac:dyDescent="0.3">
      <c r="A26" t="s">
        <v>81</v>
      </c>
      <c r="B26" t="s">
        <v>82</v>
      </c>
      <c r="C26" t="str">
        <f>IFERROR(VLOOKUP(Table1[[#This Row],[Ticker]],[1]!Table2[[Symbol]:[Industry]],2,FALSE),"-")</f>
        <v>-</v>
      </c>
      <c r="D26" t="s">
        <v>83</v>
      </c>
      <c r="E26">
        <v>320778.86587059998</v>
      </c>
      <c r="F26">
        <v>5013.8</v>
      </c>
      <c r="G26">
        <v>17.554605863073999</v>
      </c>
      <c r="H26">
        <v>-1.0685508384497799</v>
      </c>
      <c r="I26">
        <v>20.4807042381494</v>
      </c>
      <c r="J26">
        <v>2.2886654552620702</v>
      </c>
      <c r="K26">
        <v>4873.1790957032099</v>
      </c>
      <c r="L26">
        <v>4415.2787208396703</v>
      </c>
      <c r="M26">
        <v>44.441223307231603</v>
      </c>
      <c r="N26">
        <v>0.80516640519589999</v>
      </c>
      <c r="O26">
        <v>4.0927041365830199</v>
      </c>
      <c r="P26">
        <v>43.610454708199001</v>
      </c>
      <c r="Q26">
        <v>1.0345662332357E-2</v>
      </c>
    </row>
    <row r="27" spans="1:17" x14ac:dyDescent="0.3">
      <c r="A27" t="s">
        <v>84</v>
      </c>
      <c r="B27" t="s">
        <v>85</v>
      </c>
      <c r="C27" t="str">
        <f>IFERROR(VLOOKUP(Table1[[#This Row],[Ticker]],[1]!Table2[[Symbol]:[Industry]],2,FALSE),"-")</f>
        <v>-</v>
      </c>
      <c r="D27" t="s">
        <v>86</v>
      </c>
      <c r="E27">
        <v>320445.81179602502</v>
      </c>
      <c r="F27">
        <v>1501.4</v>
      </c>
      <c r="G27">
        <v>65.421549096400497</v>
      </c>
      <c r="H27">
        <v>1.41522014316749</v>
      </c>
      <c r="I27">
        <v>4.6534188051294496</v>
      </c>
      <c r="J27">
        <v>-2.6328501223350398</v>
      </c>
      <c r="K27">
        <v>1476.61937331118</v>
      </c>
      <c r="L27">
        <v>1268.2436521526099</v>
      </c>
      <c r="M27">
        <v>39.196576070102601</v>
      </c>
      <c r="N27">
        <v>0.69594892709685396</v>
      </c>
      <c r="O27">
        <v>7.9925402957239804</v>
      </c>
      <c r="P27">
        <v>98.992710404241194</v>
      </c>
      <c r="Q27">
        <v>8.0459386797037E-2</v>
      </c>
    </row>
    <row r="28" spans="1:17" x14ac:dyDescent="0.3">
      <c r="A28" t="s">
        <v>87</v>
      </c>
      <c r="B28" t="s">
        <v>88</v>
      </c>
      <c r="C28" t="str">
        <f>IFERROR(VLOOKUP(Table1[[#This Row],[Ticker]],[1]!Table2[[Symbol]:[Industry]],2,FALSE),"-")</f>
        <v>-</v>
      </c>
      <c r="D28" t="s">
        <v>89</v>
      </c>
      <c r="E28">
        <v>314414.53462499997</v>
      </c>
      <c r="F28">
        <v>4726.55</v>
      </c>
      <c r="G28">
        <v>118.39163929439199</v>
      </c>
      <c r="H28">
        <v>-13.302768702239399</v>
      </c>
      <c r="I28">
        <v>48.228004436363399</v>
      </c>
      <c r="J28">
        <v>-0.95470262599200095</v>
      </c>
      <c r="K28">
        <v>4874.3055755564401</v>
      </c>
      <c r="L28">
        <v>3826.15118348022</v>
      </c>
      <c r="M28">
        <v>41.716821444821001</v>
      </c>
      <c r="N28">
        <v>0.51965221178758603</v>
      </c>
      <c r="O28">
        <v>20.061143963355899</v>
      </c>
      <c r="P28">
        <v>167.36904627220201</v>
      </c>
      <c r="Q28">
        <v>0.26239470961596101</v>
      </c>
    </row>
    <row r="29" spans="1:17" x14ac:dyDescent="0.3">
      <c r="A29" t="s">
        <v>90</v>
      </c>
      <c r="B29" t="s">
        <v>91</v>
      </c>
      <c r="C29" t="str">
        <f>IFERROR(VLOOKUP(Table1[[#This Row],[Ticker]],[1]!Table2[[Symbol]:[Industry]],2,FALSE),"-")</f>
        <v>-</v>
      </c>
      <c r="D29" t="s">
        <v>92</v>
      </c>
      <c r="E29">
        <v>313383.84568120498</v>
      </c>
      <c r="F29">
        <v>341.15</v>
      </c>
      <c r="G29">
        <v>60.722344537626398</v>
      </c>
      <c r="H29">
        <v>9.3851138154121702E-2</v>
      </c>
      <c r="I29">
        <v>12.046951715891501</v>
      </c>
      <c r="J29">
        <v>-1.9388447076122</v>
      </c>
      <c r="K29">
        <v>333.630677935189</v>
      </c>
      <c r="L29">
        <v>285.21772630548901</v>
      </c>
      <c r="M29">
        <v>40.825647849305</v>
      </c>
      <c r="N29">
        <v>0.97406380677701399</v>
      </c>
      <c r="O29">
        <v>6.2582441741169497</v>
      </c>
      <c r="P29">
        <v>89.448840760794099</v>
      </c>
      <c r="Q29">
        <v>0.114231913663079</v>
      </c>
    </row>
    <row r="30" spans="1:17" x14ac:dyDescent="0.3">
      <c r="A30" t="s">
        <v>93</v>
      </c>
      <c r="B30" t="s">
        <v>94</v>
      </c>
      <c r="C30" t="str">
        <f>IFERROR(VLOOKUP(Table1[[#This Row],[Ticker]],[1]!Table2[[Symbol]:[Industry]],2,FALSE),"-")</f>
        <v>-</v>
      </c>
      <c r="D30" t="s">
        <v>95</v>
      </c>
      <c r="E30">
        <v>300141.71413380001</v>
      </c>
      <c r="F30">
        <v>3320.85</v>
      </c>
      <c r="G30">
        <v>-15.0137690824714</v>
      </c>
      <c r="H30">
        <v>3.0716698534882698</v>
      </c>
      <c r="I30">
        <v>-17.589025122176601</v>
      </c>
      <c r="J30">
        <v>-3.6913180615027499</v>
      </c>
      <c r="K30">
        <v>3377.31169858562</v>
      </c>
      <c r="L30">
        <v>3388.6911829605201</v>
      </c>
      <c r="M30">
        <v>53.849855072289898</v>
      </c>
      <c r="N30">
        <v>0.84670173457835196</v>
      </c>
      <c r="O30">
        <v>17.046840417363001</v>
      </c>
      <c r="P30">
        <v>11.510887997179299</v>
      </c>
      <c r="Q30">
        <v>6.7265185501372005E-2</v>
      </c>
    </row>
    <row r="31" spans="1:17" x14ac:dyDescent="0.3">
      <c r="A31" t="s">
        <v>96</v>
      </c>
      <c r="B31" t="s">
        <v>97</v>
      </c>
      <c r="C31" t="str">
        <f>IFERROR(VLOOKUP(Table1[[#This Row],[Ticker]],[1]!Table2[[Symbol]:[Industry]],2,FALSE),"-")</f>
        <v>-</v>
      </c>
      <c r="D31" t="s">
        <v>98</v>
      </c>
      <c r="E31">
        <v>289858.24425064499</v>
      </c>
      <c r="F31">
        <v>3053.2</v>
      </c>
      <c r="G31">
        <v>-29.982151651585099</v>
      </c>
      <c r="H31">
        <v>2.9951240795301</v>
      </c>
      <c r="I31">
        <v>-10.8856828988872</v>
      </c>
      <c r="J31">
        <v>-3.0882082724235902</v>
      </c>
      <c r="K31">
        <v>2967.6367275314801</v>
      </c>
      <c r="L31">
        <v>2987.9200423219099</v>
      </c>
      <c r="M31">
        <v>47.533016738588898</v>
      </c>
      <c r="N31">
        <v>1.1502891220336799</v>
      </c>
      <c r="O31">
        <v>12.1102449888641</v>
      </c>
      <c r="P31">
        <v>14.3477772368076</v>
      </c>
      <c r="Q31">
        <v>-7.0436176698450995E-2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Row],[Ticker]],[1]!Table2[[Symbol]:[Industry]],2,FALSE),"-")</f>
        <v>-</v>
      </c>
      <c r="D32" t="s">
        <v>101</v>
      </c>
      <c r="E32">
        <v>289188.88934607001</v>
      </c>
      <c r="F32">
        <v>1798.3</v>
      </c>
      <c r="G32">
        <v>63.7288001842794</v>
      </c>
      <c r="H32">
        <v>3.8266220705307399</v>
      </c>
      <c r="I32">
        <v>-12.0775940960861</v>
      </c>
      <c r="J32">
        <v>-1.34741477029463</v>
      </c>
      <c r="K32">
        <v>1794.63395983493</v>
      </c>
      <c r="L32">
        <v>1666.3890256899199</v>
      </c>
      <c r="M32">
        <v>58.873801378789899</v>
      </c>
      <c r="N32">
        <v>2.0171724588590498</v>
      </c>
      <c r="O32">
        <v>20.8975143190791</v>
      </c>
      <c r="P32">
        <v>120.50150205382801</v>
      </c>
      <c r="Q32">
        <v>6.5334911813118998E-2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Row],[Ticker]],[1]!Table2[[Symbol]:[Industry]],2,FALSE),"-")</f>
        <v>-</v>
      </c>
      <c r="D33" t="s">
        <v>104</v>
      </c>
      <c r="E33">
        <v>270011.49281296</v>
      </c>
      <c r="F33">
        <v>9710.85</v>
      </c>
      <c r="G33">
        <v>85.024610654905004</v>
      </c>
      <c r="H33">
        <v>3.60328104801803</v>
      </c>
      <c r="I33">
        <v>9.5223640718713103</v>
      </c>
      <c r="J33">
        <v>0.80086744133258803</v>
      </c>
      <c r="K33">
        <v>9461.9465502106705</v>
      </c>
      <c r="L33">
        <v>8181.2047231294</v>
      </c>
      <c r="M33">
        <v>54.774866311616201</v>
      </c>
      <c r="N33">
        <v>0.77057672194954097</v>
      </c>
      <c r="O33">
        <v>3.3771503009520201</v>
      </c>
      <c r="P33">
        <v>113.848271305879</v>
      </c>
      <c r="Q33">
        <v>0.13495178388534401</v>
      </c>
    </row>
    <row r="34" spans="1:17" x14ac:dyDescent="0.3">
      <c r="A34" t="s">
        <v>105</v>
      </c>
      <c r="B34" t="s">
        <v>106</v>
      </c>
      <c r="C34" t="str">
        <f>IFERROR(VLOOKUP(Table1[[#This Row],[Ticker]],[1]!Table2[[Symbol]:[Industry]],2,FALSE),"-")</f>
        <v>-</v>
      </c>
      <c r="D34" t="s">
        <v>63</v>
      </c>
      <c r="E34">
        <v>265935.93998194998</v>
      </c>
      <c r="F34">
        <v>691.5</v>
      </c>
      <c r="G34">
        <v>116.381514814535</v>
      </c>
      <c r="H34">
        <v>-2.4162119226718199</v>
      </c>
      <c r="I34">
        <v>10.0311068787118</v>
      </c>
      <c r="J34">
        <v>-2.0075729588121201</v>
      </c>
      <c r="K34">
        <v>701.10210425791297</v>
      </c>
      <c r="L34">
        <v>589.378342943147</v>
      </c>
      <c r="M34">
        <v>35.079746481785598</v>
      </c>
      <c r="N34">
        <v>1.36063653539458</v>
      </c>
      <c r="O34">
        <v>29.551699204627599</v>
      </c>
      <c r="P34">
        <v>152.00437317784201</v>
      </c>
      <c r="Q34">
        <v>0.195099115723047</v>
      </c>
    </row>
    <row r="35" spans="1:17" x14ac:dyDescent="0.3">
      <c r="A35" t="s">
        <v>107</v>
      </c>
      <c r="B35" t="s">
        <v>108</v>
      </c>
      <c r="C35" t="str">
        <f>IFERROR(VLOOKUP(Table1[[#This Row],[Ticker]],[1]!Table2[[Symbol]:[Industry]],2,FALSE),"-")</f>
        <v>-</v>
      </c>
      <c r="D35" t="s">
        <v>21</v>
      </c>
      <c r="E35">
        <v>256277.86137090001</v>
      </c>
      <c r="F35">
        <v>489.05</v>
      </c>
      <c r="G35">
        <v>-6.9744242570232799</v>
      </c>
      <c r="H35">
        <v>-12.6711689175294</v>
      </c>
      <c r="I35">
        <v>-16.758215219713001</v>
      </c>
      <c r="J35">
        <v>-1.9823860155645701</v>
      </c>
      <c r="K35">
        <v>504.44790221754698</v>
      </c>
      <c r="L35">
        <v>474.684482787663</v>
      </c>
      <c r="M35">
        <v>37.357149543507397</v>
      </c>
      <c r="N35">
        <v>0.64453240811861001</v>
      </c>
      <c r="O35">
        <v>18.576832634699901</v>
      </c>
      <c r="P35">
        <v>30.395947207039001</v>
      </c>
      <c r="Q35">
        <v>-0.12230559374550801</v>
      </c>
    </row>
    <row r="36" spans="1:17" x14ac:dyDescent="0.3">
      <c r="A36" t="s">
        <v>109</v>
      </c>
      <c r="B36" t="s">
        <v>110</v>
      </c>
      <c r="C36" t="str">
        <f>IFERROR(VLOOKUP(Table1[[#This Row],[Ticker]],[1]!Table2[[Symbol]:[Industry]],2,FALSE),"-")</f>
        <v>-</v>
      </c>
      <c r="D36" t="s">
        <v>111</v>
      </c>
      <c r="E36">
        <v>248183.76691204999</v>
      </c>
      <c r="F36">
        <v>6920.95</v>
      </c>
      <c r="G36">
        <v>68.129207890992603</v>
      </c>
      <c r="H36">
        <v>-8.4631322852990305</v>
      </c>
      <c r="I36">
        <v>48.9421926487232</v>
      </c>
      <c r="J36">
        <v>1.41397513984134</v>
      </c>
      <c r="K36">
        <v>7019.1189056826897</v>
      </c>
      <c r="L36">
        <v>5732.8128128251401</v>
      </c>
      <c r="M36">
        <v>52.5782539640091</v>
      </c>
      <c r="N36">
        <v>0.94821597159425097</v>
      </c>
      <c r="O36">
        <v>15.138817647866199</v>
      </c>
      <c r="P36">
        <v>113.21472581638901</v>
      </c>
      <c r="Q36">
        <v>0.15634236806909299</v>
      </c>
    </row>
    <row r="37" spans="1:17" x14ac:dyDescent="0.3">
      <c r="A37" t="s">
        <v>112</v>
      </c>
      <c r="B37" t="s">
        <v>113</v>
      </c>
      <c r="C37" t="str">
        <f>IFERROR(VLOOKUP(Table1[[#This Row],[Ticker]],[1]!Table2[[Symbol]:[Industry]],2,FALSE),"-")</f>
        <v>-</v>
      </c>
      <c r="D37" t="s">
        <v>37</v>
      </c>
      <c r="E37">
        <v>245958.09130654499</v>
      </c>
      <c r="F37">
        <v>1559</v>
      </c>
      <c r="G37">
        <v>-20.125059412212</v>
      </c>
      <c r="H37">
        <v>-1.78596842919693</v>
      </c>
      <c r="I37">
        <v>-14.2059656744688</v>
      </c>
      <c r="J37">
        <v>-2.2649272436769601</v>
      </c>
      <c r="K37">
        <v>1592.1019681027699</v>
      </c>
      <c r="L37">
        <v>1590.2776074021299</v>
      </c>
      <c r="M37">
        <v>33.9133162504463</v>
      </c>
      <c r="N37">
        <v>1.0155823879385</v>
      </c>
      <c r="O37">
        <v>11.6741500962155</v>
      </c>
      <c r="P37">
        <v>9.8622317747788895</v>
      </c>
      <c r="Q37">
        <v>-5.2801447212746003E-2</v>
      </c>
    </row>
    <row r="38" spans="1:17" x14ac:dyDescent="0.3">
      <c r="A38" t="s">
        <v>114</v>
      </c>
      <c r="B38" t="s">
        <v>115</v>
      </c>
      <c r="C38" t="str">
        <f>IFERROR(VLOOKUP(Table1[[#This Row],[Ticker]],[1]!Table2[[Symbol]:[Industry]],2,FALSE),"-")</f>
        <v>-</v>
      </c>
      <c r="D38" t="s">
        <v>116</v>
      </c>
      <c r="E38">
        <v>245068.50200000001</v>
      </c>
      <c r="F38">
        <v>614.20000000000005</v>
      </c>
      <c r="G38">
        <v>68.712187313627098</v>
      </c>
      <c r="H38">
        <v>-7.51006402182509</v>
      </c>
      <c r="I38">
        <v>75.433545528845102</v>
      </c>
      <c r="J38">
        <v>-1.8905324054469901</v>
      </c>
      <c r="K38">
        <v>622.87914637658503</v>
      </c>
      <c r="L38">
        <v>484.72612639640198</v>
      </c>
      <c r="M38">
        <v>31.843020202534799</v>
      </c>
      <c r="N38">
        <v>0.25952196590026699</v>
      </c>
      <c r="O38">
        <v>31.5043959622272</v>
      </c>
      <c r="P38">
        <v>115.811665495432</v>
      </c>
      <c r="Q38">
        <v>5.6672501440816002E-2</v>
      </c>
    </row>
    <row r="39" spans="1:17" x14ac:dyDescent="0.3">
      <c r="A39" t="s">
        <v>117</v>
      </c>
      <c r="B39" t="s">
        <v>118</v>
      </c>
      <c r="C39" t="str">
        <f>IFERROR(VLOOKUP(Table1[[#This Row],[Ticker]],[1]!Table2[[Symbol]:[Industry]],2,FALSE),"-")</f>
        <v>-</v>
      </c>
      <c r="D39" t="s">
        <v>119</v>
      </c>
      <c r="E39">
        <v>239564.1295452</v>
      </c>
      <c r="F39">
        <v>2473.1</v>
      </c>
      <c r="G39">
        <v>-11.857980533837299</v>
      </c>
      <c r="H39">
        <v>-4.5411542496832498</v>
      </c>
      <c r="I39">
        <v>-11.520911780029699</v>
      </c>
      <c r="J39">
        <v>-2.83433660056459</v>
      </c>
      <c r="K39">
        <v>2523.52792327621</v>
      </c>
      <c r="L39">
        <v>2470.4029704327199</v>
      </c>
      <c r="M39">
        <v>42.305417782833501</v>
      </c>
      <c r="N39">
        <v>1.1144829908245599</v>
      </c>
      <c r="O39">
        <v>11.976871133395299</v>
      </c>
      <c r="P39">
        <v>15.2960372960373</v>
      </c>
      <c r="Q39">
        <v>-2.8418029417910998E-2</v>
      </c>
    </row>
    <row r="40" spans="1:17" x14ac:dyDescent="0.3">
      <c r="A40" t="s">
        <v>120</v>
      </c>
      <c r="B40" t="s">
        <v>121</v>
      </c>
      <c r="C40" t="str">
        <f>IFERROR(VLOOKUP(Table1[[#This Row],[Ticker]],[1]!Table2[[Symbol]:[Industry]],2,FALSE),"-")</f>
        <v>-</v>
      </c>
      <c r="D40" t="s">
        <v>122</v>
      </c>
      <c r="E40">
        <v>237389.41149</v>
      </c>
      <c r="F40">
        <v>184.56</v>
      </c>
      <c r="G40">
        <v>237.63266057601601</v>
      </c>
      <c r="H40">
        <v>-15.8176730136394</v>
      </c>
      <c r="I40">
        <v>5.7434222551898397</v>
      </c>
      <c r="J40">
        <v>-0.66110156345373805</v>
      </c>
      <c r="K40">
        <v>183.67139495263601</v>
      </c>
      <c r="L40">
        <v>144.960955289943</v>
      </c>
      <c r="M40">
        <v>42.136470250025702</v>
      </c>
      <c r="N40">
        <v>0.65911997664827404</v>
      </c>
      <c r="O40">
        <v>24.0788903337668</v>
      </c>
      <c r="P40">
        <v>311.50501672240802</v>
      </c>
      <c r="Q40">
        <v>0.175968059986053</v>
      </c>
    </row>
    <row r="41" spans="1:17" x14ac:dyDescent="0.3">
      <c r="A41" t="s">
        <v>123</v>
      </c>
      <c r="B41" t="s">
        <v>124</v>
      </c>
      <c r="C41" t="str">
        <f>IFERROR(VLOOKUP(Table1[[#This Row],[Ticker]],[1]!Table2[[Symbol]:[Industry]],2,FALSE),"-")</f>
        <v>-</v>
      </c>
      <c r="D41" t="s">
        <v>18</v>
      </c>
      <c r="E41">
        <v>231757.76434179599</v>
      </c>
      <c r="F41">
        <v>169.16</v>
      </c>
      <c r="G41">
        <v>57.3609938137825</v>
      </c>
      <c r="H41">
        <v>1.69665817941113</v>
      </c>
      <c r="I41">
        <v>-18.555366817126998</v>
      </c>
      <c r="J41">
        <v>-3.3970895031460202</v>
      </c>
      <c r="K41">
        <v>170.247076222229</v>
      </c>
      <c r="L41">
        <v>152.02465492043399</v>
      </c>
      <c r="M41">
        <v>31.655481739326301</v>
      </c>
      <c r="N41">
        <v>1.0901273996434899</v>
      </c>
      <c r="O41">
        <v>16.339560179711501</v>
      </c>
      <c r="P41">
        <v>97.847953216374194</v>
      </c>
      <c r="Q41">
        <v>0.110046104955812</v>
      </c>
    </row>
    <row r="42" spans="1:17" x14ac:dyDescent="0.3">
      <c r="A42" t="s">
        <v>125</v>
      </c>
      <c r="B42" t="s">
        <v>126</v>
      </c>
      <c r="C42" t="str">
        <f>IFERROR(VLOOKUP(Table1[[#This Row],[Ticker]],[1]!Table2[[Symbol]:[Industry]],2,FALSE),"-")</f>
        <v>-</v>
      </c>
      <c r="D42" t="s">
        <v>127</v>
      </c>
      <c r="E42">
        <v>226861.43298637</v>
      </c>
      <c r="F42">
        <v>6382.35</v>
      </c>
      <c r="G42">
        <v>205.443069262672</v>
      </c>
      <c r="H42">
        <v>12.806962309171499</v>
      </c>
      <c r="I42">
        <v>53.070742002272702</v>
      </c>
      <c r="J42">
        <v>17.2787257943524</v>
      </c>
      <c r="K42">
        <v>5336.4505234232001</v>
      </c>
      <c r="L42">
        <v>4136.2737144680495</v>
      </c>
      <c r="M42">
        <v>76.820775954497407</v>
      </c>
      <c r="N42">
        <v>1.8569624761257799</v>
      </c>
      <c r="O42">
        <v>0.80926304574333496</v>
      </c>
      <c r="P42">
        <v>243.10942665914001</v>
      </c>
      <c r="Q42">
        <v>0.27305547676176101</v>
      </c>
    </row>
    <row r="43" spans="1:17" x14ac:dyDescent="0.3">
      <c r="A43" t="s">
        <v>128</v>
      </c>
      <c r="B43" t="s">
        <v>129</v>
      </c>
      <c r="C43" t="str">
        <f>IFERROR(VLOOKUP(Table1[[#This Row],[Ticker]],[1]!Table2[[Symbol]:[Industry]],2,FALSE),"-")</f>
        <v>-</v>
      </c>
      <c r="D43" t="s">
        <v>130</v>
      </c>
      <c r="E43">
        <v>223719.98927456801</v>
      </c>
      <c r="F43">
        <v>263.43</v>
      </c>
      <c r="G43">
        <v>162.65046305516501</v>
      </c>
      <c r="H43">
        <v>17.2519179595526</v>
      </c>
      <c r="I43">
        <v>53.492110345115002</v>
      </c>
      <c r="J43">
        <v>-4.6071577741740803</v>
      </c>
      <c r="K43">
        <v>220.14117703289401</v>
      </c>
      <c r="L43">
        <v>171.97855485957101</v>
      </c>
      <c r="M43">
        <v>60.289051458166497</v>
      </c>
      <c r="N43">
        <v>1.86269625816385</v>
      </c>
      <c r="O43">
        <v>5.7966063090764104</v>
      </c>
      <c r="P43">
        <v>198.33522083805201</v>
      </c>
      <c r="Q43">
        <v>5.8998069740051E-2</v>
      </c>
    </row>
    <row r="44" spans="1:17" x14ac:dyDescent="0.3">
      <c r="A44" t="s">
        <v>131</v>
      </c>
      <c r="B44" t="s">
        <v>132</v>
      </c>
      <c r="C44" t="str">
        <f>IFERROR(VLOOKUP(Table1[[#This Row],[Ticker]],[1]!Table2[[Symbol]:[Industry]],2,FALSE),"-")</f>
        <v>-</v>
      </c>
      <c r="D44" t="s">
        <v>133</v>
      </c>
      <c r="E44">
        <v>221257.46674196</v>
      </c>
      <c r="F44">
        <v>917.35</v>
      </c>
      <c r="G44">
        <v>-10.5695529295441</v>
      </c>
      <c r="H44">
        <v>-1.19149060372852</v>
      </c>
      <c r="I44">
        <v>-0.91913899600319304</v>
      </c>
      <c r="J44">
        <v>3.81468579034865</v>
      </c>
      <c r="K44">
        <v>905.62132482624099</v>
      </c>
      <c r="L44">
        <v>858.10920332719695</v>
      </c>
      <c r="M44">
        <v>51.967438542256701</v>
      </c>
      <c r="N44">
        <v>1.09198914093473</v>
      </c>
      <c r="O44">
        <v>4.5838556712268996</v>
      </c>
      <c r="P44">
        <v>26.8810511756569</v>
      </c>
      <c r="Q44">
        <v>-2.686581056737E-3</v>
      </c>
    </row>
    <row r="45" spans="1:17" x14ac:dyDescent="0.3">
      <c r="A45" t="s">
        <v>134</v>
      </c>
      <c r="B45" t="s">
        <v>135</v>
      </c>
      <c r="C45" t="str">
        <f>IFERROR(VLOOKUP(Table1[[#This Row],[Ticker]],[1]!Table2[[Symbol]:[Industry]],2,FALSE),"-")</f>
        <v>-</v>
      </c>
      <c r="D45" t="s">
        <v>136</v>
      </c>
      <c r="E45">
        <v>216479.100020835</v>
      </c>
      <c r="F45">
        <v>301.39999999999998</v>
      </c>
      <c r="G45">
        <v>105.640662474772</v>
      </c>
      <c r="H45">
        <v>-9.3159985074534006</v>
      </c>
      <c r="I45">
        <v>55.061457390453597</v>
      </c>
      <c r="J45">
        <v>1.83137469420911</v>
      </c>
      <c r="K45">
        <v>298.930666316768</v>
      </c>
      <c r="L45">
        <v>235.33233395932299</v>
      </c>
      <c r="M45">
        <v>40.163972114173198</v>
      </c>
      <c r="N45">
        <v>0.62350864831388897</v>
      </c>
      <c r="O45">
        <v>12.972793629727899</v>
      </c>
      <c r="P45">
        <v>137.79092702169601</v>
      </c>
      <c r="Q45">
        <v>0.23116493566718399</v>
      </c>
    </row>
    <row r="46" spans="1:17" x14ac:dyDescent="0.3">
      <c r="A46" t="s">
        <v>137</v>
      </c>
      <c r="B46" t="s">
        <v>138</v>
      </c>
      <c r="C46" t="str">
        <f>IFERROR(VLOOKUP(Table1[[#This Row],[Ticker]],[1]!Table2[[Symbol]:[Industry]],2,FALSE),"-")</f>
        <v>-</v>
      </c>
      <c r="D46" t="s">
        <v>57</v>
      </c>
      <c r="E46">
        <v>205401.67779803899</v>
      </c>
      <c r="F46">
        <v>329.15</v>
      </c>
      <c r="G46">
        <v>6.9246722711330797</v>
      </c>
      <c r="H46">
        <v>-6.59621528944768</v>
      </c>
      <c r="I46">
        <v>5.8995561974329904</v>
      </c>
      <c r="J46">
        <v>2.0028133736440301</v>
      </c>
      <c r="K46">
        <v>340.05530296356801</v>
      </c>
      <c r="L46">
        <v>301.30695256831302</v>
      </c>
      <c r="M46">
        <v>42.556605628391097</v>
      </c>
      <c r="N46">
        <v>0.71346167311777997</v>
      </c>
      <c r="O46">
        <v>19.914932401640499</v>
      </c>
      <c r="P46">
        <v>62.302761341222798</v>
      </c>
    </row>
    <row r="47" spans="1:17" x14ac:dyDescent="0.3">
      <c r="A47" t="s">
        <v>139</v>
      </c>
      <c r="B47" t="s">
        <v>140</v>
      </c>
      <c r="C47" t="str">
        <f>IFERROR(VLOOKUP(Table1[[#This Row],[Ticker]],[1]!Table2[[Symbol]:[Industry]],2,FALSE),"-")</f>
        <v>-</v>
      </c>
      <c r="D47" t="s">
        <v>141</v>
      </c>
      <c r="E47">
        <v>201453.24319281001</v>
      </c>
      <c r="F47">
        <v>835.45</v>
      </c>
      <c r="G47">
        <v>52.079559316120601</v>
      </c>
      <c r="H47">
        <v>2.07201498400191</v>
      </c>
      <c r="I47">
        <v>-14.5028328500784</v>
      </c>
      <c r="J47">
        <v>0.122862466684219</v>
      </c>
      <c r="K47">
        <v>840.67066244347802</v>
      </c>
      <c r="L47">
        <v>778.08846863945803</v>
      </c>
      <c r="M47">
        <v>39.2579529032365</v>
      </c>
      <c r="N47">
        <v>0.96580302722376199</v>
      </c>
      <c r="O47">
        <v>15.8178227302651</v>
      </c>
      <c r="P47">
        <v>80.423280423280403</v>
      </c>
      <c r="Q47">
        <v>0.128609393523548</v>
      </c>
    </row>
    <row r="48" spans="1:17" x14ac:dyDescent="0.3">
      <c r="A48" t="s">
        <v>142</v>
      </c>
      <c r="B48" t="s">
        <v>143</v>
      </c>
      <c r="C48" t="str">
        <f>IFERROR(VLOOKUP(Table1[[#This Row],[Ticker]],[1]!Table2[[Symbol]:[Industry]],2,FALSE),"-")</f>
        <v>-</v>
      </c>
      <c r="D48" t="s">
        <v>144</v>
      </c>
      <c r="E48">
        <v>193552.8409674</v>
      </c>
      <c r="F48">
        <v>1473.25</v>
      </c>
      <c r="G48">
        <v>48.454621695319503</v>
      </c>
      <c r="H48">
        <v>-6.33215289584962</v>
      </c>
      <c r="I48">
        <v>-5.8214217574039804</v>
      </c>
      <c r="J48">
        <v>-4.6048029714767402</v>
      </c>
      <c r="K48">
        <v>1550.5454555429001</v>
      </c>
      <c r="L48">
        <v>1359.37477497386</v>
      </c>
      <c r="M48">
        <v>39.382861496709197</v>
      </c>
      <c r="N48">
        <v>1.3978856937591999</v>
      </c>
      <c r="O48">
        <v>15.581198031562799</v>
      </c>
      <c r="P48">
        <v>77.896516331582404</v>
      </c>
      <c r="Q48">
        <v>0.21775818606362701</v>
      </c>
    </row>
    <row r="49" spans="1:17" x14ac:dyDescent="0.3">
      <c r="A49" t="s">
        <v>145</v>
      </c>
      <c r="B49" t="s">
        <v>146</v>
      </c>
      <c r="C49" t="str">
        <f>IFERROR(VLOOKUP(Table1[[#This Row],[Ticker]],[1]!Table2[[Symbol]:[Industry]],2,FALSE),"-")</f>
        <v>-</v>
      </c>
      <c r="D49" t="s">
        <v>133</v>
      </c>
      <c r="E49">
        <v>185854.817582408</v>
      </c>
      <c r="F49">
        <v>152.06</v>
      </c>
      <c r="G49">
        <v>3.3836121312743699</v>
      </c>
      <c r="H49">
        <v>-9.1716422690924198</v>
      </c>
      <c r="I49">
        <v>-4.6324484955624499</v>
      </c>
      <c r="J49">
        <v>-2.2397383750814899</v>
      </c>
      <c r="K49">
        <v>163.920952787087</v>
      </c>
      <c r="L49">
        <v>152.66670207732599</v>
      </c>
      <c r="M49">
        <v>29.940747006274101</v>
      </c>
      <c r="N49">
        <v>1.1803284007311601</v>
      </c>
      <c r="O49">
        <v>21.399447586478999</v>
      </c>
      <c r="P49">
        <v>32.687609075043603</v>
      </c>
      <c r="Q49">
        <v>-2.8049461847742999E-2</v>
      </c>
    </row>
    <row r="50" spans="1:17" x14ac:dyDescent="0.3">
      <c r="A50" t="s">
        <v>147</v>
      </c>
      <c r="B50" t="s">
        <v>148</v>
      </c>
      <c r="C50" t="str">
        <f>IFERROR(VLOOKUP(Table1[[#This Row],[Ticker]],[1]!Table2[[Symbol]:[Industry]],2,FALSE),"-")</f>
        <v>-</v>
      </c>
      <c r="D50" t="s">
        <v>77</v>
      </c>
      <c r="E50">
        <v>168953.81986597501</v>
      </c>
      <c r="F50">
        <v>2571.1</v>
      </c>
      <c r="G50">
        <v>17.159597710891699</v>
      </c>
      <c r="H50">
        <v>-9.1527551735434791</v>
      </c>
      <c r="I50">
        <v>9.4139169444823807</v>
      </c>
      <c r="J50">
        <v>-3.4509040747616599</v>
      </c>
      <c r="K50">
        <v>2631.1563329394498</v>
      </c>
      <c r="L50">
        <v>2325.49105211301</v>
      </c>
      <c r="M50">
        <v>22.5712988350665</v>
      </c>
      <c r="N50">
        <v>0.96426930899637797</v>
      </c>
      <c r="O50">
        <v>11.9268017580024</v>
      </c>
      <c r="P50">
        <v>46.828772580043697</v>
      </c>
      <c r="Q50">
        <v>5.8363969095019001E-2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Row],[Ticker]],[1]!Table2[[Symbol]:[Industry]],2,FALSE),"-")</f>
        <v>-</v>
      </c>
      <c r="D51" t="s">
        <v>37</v>
      </c>
      <c r="E51">
        <v>168505.29008519999</v>
      </c>
      <c r="F51">
        <v>1705</v>
      </c>
      <c r="G51">
        <v>6.1298823111831897</v>
      </c>
      <c r="H51">
        <v>9.6624973714268201</v>
      </c>
      <c r="I51">
        <v>2.0022412898377402</v>
      </c>
      <c r="J51">
        <v>-2.23307171506486</v>
      </c>
      <c r="K51">
        <v>1596.0750149872599</v>
      </c>
      <c r="L51">
        <v>1472.1371445719301</v>
      </c>
      <c r="M51">
        <v>46.074483710770203</v>
      </c>
      <c r="N51">
        <v>0.84000019257500003</v>
      </c>
      <c r="O51">
        <v>5.0527859237536603</v>
      </c>
      <c r="P51">
        <v>34.851900185866199</v>
      </c>
      <c r="Q51">
        <v>2.0316756572213001E-2</v>
      </c>
    </row>
    <row r="52" spans="1:17" x14ac:dyDescent="0.3">
      <c r="A52" t="s">
        <v>151</v>
      </c>
      <c r="B52" t="s">
        <v>152</v>
      </c>
      <c r="C52" t="str">
        <f>IFERROR(VLOOKUP(Table1[[#This Row],[Ticker]],[1]!Table2[[Symbol]:[Industry]],2,FALSE),"-")</f>
        <v>-</v>
      </c>
      <c r="D52" t="s">
        <v>153</v>
      </c>
      <c r="E52">
        <v>164877.16008166</v>
      </c>
      <c r="F52">
        <v>432.1</v>
      </c>
      <c r="G52">
        <v>57.952038837872898</v>
      </c>
      <c r="H52">
        <v>-3.6423773237350701</v>
      </c>
      <c r="I52">
        <v>44.082241653917002</v>
      </c>
      <c r="J52">
        <v>1.42521922392064</v>
      </c>
      <c r="K52">
        <v>435.34963965880598</v>
      </c>
      <c r="L52">
        <v>361.94536461427299</v>
      </c>
      <c r="M52">
        <v>40.718403350805502</v>
      </c>
      <c r="N52">
        <v>0.91200992690849603</v>
      </c>
      <c r="O52">
        <v>17.276093496875699</v>
      </c>
      <c r="P52">
        <v>107.740384615384</v>
      </c>
      <c r="Q52">
        <v>3.5909328524646997E-2</v>
      </c>
    </row>
    <row r="53" spans="1:17" x14ac:dyDescent="0.3">
      <c r="A53" t="s">
        <v>154</v>
      </c>
      <c r="B53" t="s">
        <v>155</v>
      </c>
      <c r="C53" t="str">
        <f>IFERROR(VLOOKUP(Table1[[#This Row],[Ticker]],[1]!Table2[[Symbol]:[Industry]],2,FALSE),"-")</f>
        <v>-</v>
      </c>
      <c r="D53" t="s">
        <v>156</v>
      </c>
      <c r="E53">
        <v>163276.18576687999</v>
      </c>
      <c r="F53">
        <v>4251.6499999999996</v>
      </c>
      <c r="G53">
        <v>41.473047761082597</v>
      </c>
      <c r="H53">
        <v>-1.2227245187159601</v>
      </c>
      <c r="I53">
        <v>26.359015215838902</v>
      </c>
      <c r="J53">
        <v>-2.7570717231091</v>
      </c>
      <c r="K53">
        <v>4264.01324643726</v>
      </c>
      <c r="L53">
        <v>3623.8257011732599</v>
      </c>
      <c r="M53">
        <v>37.206823526809899</v>
      </c>
      <c r="N53">
        <v>0.76959632975320003</v>
      </c>
      <c r="O53">
        <v>8.4237884115578794</v>
      </c>
      <c r="P53">
        <v>82.212269912357698</v>
      </c>
      <c r="Q53">
        <v>0.112986332349364</v>
      </c>
    </row>
    <row r="54" spans="1:17" x14ac:dyDescent="0.3">
      <c r="A54" t="s">
        <v>157</v>
      </c>
      <c r="B54" t="s">
        <v>158</v>
      </c>
      <c r="C54" t="str">
        <f>IFERROR(VLOOKUP(Table1[[#This Row],[Ticker]],[1]!Table2[[Symbol]:[Industry]],2,FALSE),"-")</f>
        <v>-</v>
      </c>
      <c r="D54" t="s">
        <v>159</v>
      </c>
      <c r="E54">
        <v>159880.63076999999</v>
      </c>
      <c r="F54">
        <v>7674.7</v>
      </c>
      <c r="G54">
        <v>50.922273473836498</v>
      </c>
      <c r="H54">
        <v>-6.2656426765283202</v>
      </c>
      <c r="I54">
        <v>56.348261306954903</v>
      </c>
      <c r="J54">
        <v>-0.29220402620318198</v>
      </c>
      <c r="K54">
        <v>7899.4472602472297</v>
      </c>
      <c r="L54">
        <v>6530.2282412116801</v>
      </c>
      <c r="M54">
        <v>38.219136605580999</v>
      </c>
      <c r="N54">
        <v>0.87497910448030003</v>
      </c>
      <c r="O54">
        <v>19.222249729631098</v>
      </c>
      <c r="P54">
        <v>99.342857142857099</v>
      </c>
      <c r="Q54">
        <v>0.177320449711732</v>
      </c>
    </row>
    <row r="55" spans="1:17" x14ac:dyDescent="0.3">
      <c r="A55" t="s">
        <v>160</v>
      </c>
      <c r="B55" t="s">
        <v>161</v>
      </c>
      <c r="C55" t="str">
        <f>IFERROR(VLOOKUP(Table1[[#This Row],[Ticker]],[1]!Table2[[Symbol]:[Industry]],2,FALSE),"-")</f>
        <v>-</v>
      </c>
      <c r="D55" t="s">
        <v>21</v>
      </c>
      <c r="E55">
        <v>159437.60058599</v>
      </c>
      <c r="F55">
        <v>5400.45</v>
      </c>
      <c r="G55">
        <v>-21.328398678512801</v>
      </c>
      <c r="H55">
        <v>-3.0849218355184398</v>
      </c>
      <c r="I55">
        <v>-15.73350975975</v>
      </c>
      <c r="J55">
        <v>-0.99889050254336698</v>
      </c>
      <c r="K55">
        <v>5367.95899268003</v>
      </c>
      <c r="L55">
        <v>5225.6154864822902</v>
      </c>
      <c r="M55">
        <v>39.484814664593799</v>
      </c>
      <c r="N55">
        <v>0.81354601524690495</v>
      </c>
      <c r="O55">
        <v>19.286355766648999</v>
      </c>
      <c r="P55">
        <v>19.649721394467701</v>
      </c>
      <c r="Q55">
        <v>-2.7249251076755E-2</v>
      </c>
    </row>
    <row r="56" spans="1:17" x14ac:dyDescent="0.3">
      <c r="A56" t="s">
        <v>162</v>
      </c>
      <c r="B56" t="s">
        <v>163</v>
      </c>
      <c r="C56" t="str">
        <f>IFERROR(VLOOKUP(Table1[[#This Row],[Ticker]],[1]!Table2[[Symbol]:[Industry]],2,FALSE),"-")</f>
        <v>-</v>
      </c>
      <c r="D56" t="s">
        <v>122</v>
      </c>
      <c r="E56">
        <v>159279.41144639999</v>
      </c>
      <c r="F56">
        <v>496.65</v>
      </c>
      <c r="G56">
        <v>109.783399784618</v>
      </c>
      <c r="H56">
        <v>-10.4808842209943</v>
      </c>
      <c r="I56">
        <v>2.1461244332746099</v>
      </c>
      <c r="J56">
        <v>-3.3107098458647801</v>
      </c>
      <c r="K56">
        <v>508.178388318592</v>
      </c>
      <c r="L56">
        <v>420.20023551403102</v>
      </c>
      <c r="M56">
        <v>32.0507316479761</v>
      </c>
      <c r="N56">
        <v>0.72831685695705295</v>
      </c>
      <c r="O56">
        <v>16.782442363837699</v>
      </c>
      <c r="P56">
        <v>147.76752307308499</v>
      </c>
      <c r="Q56">
        <v>0.19206266309954101</v>
      </c>
    </row>
    <row r="57" spans="1:17" x14ac:dyDescent="0.3">
      <c r="A57" t="s">
        <v>164</v>
      </c>
      <c r="B57" t="s">
        <v>165</v>
      </c>
      <c r="C57" t="str">
        <f>IFERROR(VLOOKUP(Table1[[#This Row],[Ticker]],[1]!Table2[[Symbol]:[Industry]],2,FALSE),"-")</f>
        <v>-</v>
      </c>
      <c r="D57" t="s">
        <v>166</v>
      </c>
      <c r="E57">
        <v>154978.35199140001</v>
      </c>
      <c r="F57">
        <v>3051.8</v>
      </c>
      <c r="G57">
        <v>-5.0444718241615201</v>
      </c>
      <c r="H57">
        <v>-2.17880261755715</v>
      </c>
      <c r="I57">
        <v>1.4341574034562099</v>
      </c>
      <c r="J57">
        <v>-2.17517667174512</v>
      </c>
      <c r="K57">
        <v>3101.9442390303102</v>
      </c>
      <c r="L57">
        <v>2891.7307121085501</v>
      </c>
      <c r="M57">
        <v>36.397640950006902</v>
      </c>
      <c r="N57">
        <v>1.0431871959463801</v>
      </c>
      <c r="O57">
        <v>7.4431483059178101</v>
      </c>
      <c r="P57">
        <v>33.118143551939902</v>
      </c>
      <c r="Q57">
        <v>-4.9479605035410001E-3</v>
      </c>
    </row>
    <row r="58" spans="1:17" x14ac:dyDescent="0.3">
      <c r="A58" t="s">
        <v>167</v>
      </c>
      <c r="B58" t="s">
        <v>168</v>
      </c>
      <c r="C58" t="str">
        <f>IFERROR(VLOOKUP(Table1[[#This Row],[Ticker]],[1]!Table2[[Symbol]:[Industry]],2,FALSE),"-")</f>
        <v>-</v>
      </c>
      <c r="D58" t="s">
        <v>77</v>
      </c>
      <c r="E58">
        <v>153797.42996631999</v>
      </c>
      <c r="F58">
        <v>635.45000000000005</v>
      </c>
      <c r="G58">
        <v>18.7921175141575</v>
      </c>
      <c r="H58">
        <v>-6.8165426644087104</v>
      </c>
      <c r="I58">
        <v>-2.7526850936487399</v>
      </c>
      <c r="J58">
        <v>-1.71241726546006</v>
      </c>
      <c r="K58">
        <v>655.96891846691096</v>
      </c>
      <c r="L58">
        <v>590.17726400707602</v>
      </c>
      <c r="M58">
        <v>29.765250236839101</v>
      </c>
      <c r="N58">
        <v>0.82490915080786198</v>
      </c>
      <c r="O58">
        <v>11.2518687544259</v>
      </c>
      <c r="P58">
        <v>57.270139834178899</v>
      </c>
      <c r="Q58">
        <v>3.8248804530619997E-2</v>
      </c>
    </row>
    <row r="59" spans="1:17" x14ac:dyDescent="0.3">
      <c r="A59" t="s">
        <v>58</v>
      </c>
      <c r="B59" t="s">
        <v>169</v>
      </c>
      <c r="C59" t="str">
        <f>IFERROR(VLOOKUP(Table1[[#This Row],[Ticker]],[1]!Table2[[Symbol]:[Industry]],2,FALSE),"-")</f>
        <v>-</v>
      </c>
      <c r="D59" t="s">
        <v>60</v>
      </c>
      <c r="E59">
        <v>151860.11489632499</v>
      </c>
      <c r="F59">
        <v>736.1</v>
      </c>
      <c r="G59">
        <v>58.111664285935902</v>
      </c>
      <c r="H59">
        <v>6.8218998714550398</v>
      </c>
      <c r="I59">
        <v>7.8844771834393699</v>
      </c>
      <c r="J59">
        <v>2.9046226783481899</v>
      </c>
      <c r="K59">
        <v>697.48504575099696</v>
      </c>
      <c r="L59">
        <v>601.66127041035497</v>
      </c>
      <c r="M59">
        <v>39.2687657472623</v>
      </c>
      <c r="N59">
        <v>1.6273279216944401</v>
      </c>
      <c r="O59">
        <v>9.2650455101209008</v>
      </c>
      <c r="P59">
        <v>87.326631887008503</v>
      </c>
      <c r="Q59">
        <v>0.108572439416318</v>
      </c>
    </row>
    <row r="60" spans="1:17" x14ac:dyDescent="0.3">
      <c r="A60" t="s">
        <v>170</v>
      </c>
      <c r="B60" t="s">
        <v>171</v>
      </c>
      <c r="C60" t="str">
        <f>IFERROR(VLOOKUP(Table1[[#This Row],[Ticker]],[1]!Table2[[Symbol]:[Industry]],2,FALSE),"-")</f>
        <v>-</v>
      </c>
      <c r="D60" t="s">
        <v>122</v>
      </c>
      <c r="E60">
        <v>149817.27948</v>
      </c>
      <c r="F60">
        <v>578.79999999999995</v>
      </c>
      <c r="G60">
        <v>135.22748508867301</v>
      </c>
      <c r="H60">
        <v>-8.9998894025586509</v>
      </c>
      <c r="I60">
        <v>9.8658315165251302</v>
      </c>
      <c r="J60">
        <v>-2.9097299137433099</v>
      </c>
      <c r="K60">
        <v>575.67447756317995</v>
      </c>
      <c r="L60">
        <v>468.210617765363</v>
      </c>
      <c r="M60">
        <v>34.773692317280798</v>
      </c>
      <c r="N60">
        <v>0.64957318676479203</v>
      </c>
      <c r="O60">
        <v>12.9923980649619</v>
      </c>
      <c r="P60">
        <v>166.29859673337899</v>
      </c>
      <c r="Q60">
        <v>0.19799655837378899</v>
      </c>
    </row>
    <row r="61" spans="1:17" x14ac:dyDescent="0.3">
      <c r="A61" t="s">
        <v>172</v>
      </c>
      <c r="B61" t="s">
        <v>173</v>
      </c>
      <c r="C61" t="str">
        <f>IFERROR(VLOOKUP(Table1[[#This Row],[Ticker]],[1]!Table2[[Symbol]:[Industry]],2,FALSE),"-")</f>
        <v>-</v>
      </c>
      <c r="D61" t="s">
        <v>174</v>
      </c>
      <c r="E61">
        <v>149359.50917038799</v>
      </c>
      <c r="F61">
        <v>231.9</v>
      </c>
      <c r="G61">
        <v>75.976560837804698</v>
      </c>
      <c r="H61">
        <v>1.9571054000296499</v>
      </c>
      <c r="I61">
        <v>20.715088030987499</v>
      </c>
      <c r="J61">
        <v>0.81239680061617903</v>
      </c>
      <c r="K61">
        <v>222.05387925231199</v>
      </c>
      <c r="L61">
        <v>187.35320123527501</v>
      </c>
      <c r="M61">
        <v>46.070299414573697</v>
      </c>
      <c r="N61">
        <v>0.85792038940469295</v>
      </c>
      <c r="O61">
        <v>6.2095730918499203</v>
      </c>
      <c r="P61">
        <v>107.982062780269</v>
      </c>
      <c r="Q61">
        <v>0.105502344029466</v>
      </c>
    </row>
    <row r="62" spans="1:17" x14ac:dyDescent="0.3">
      <c r="A62" t="s">
        <v>175</v>
      </c>
      <c r="B62" t="s">
        <v>176</v>
      </c>
      <c r="C62" t="str">
        <f>IFERROR(VLOOKUP(Table1[[#This Row],[Ticker]],[1]!Table2[[Symbol]:[Industry]],2,FALSE),"-")</f>
        <v>-</v>
      </c>
      <c r="D62" t="s">
        <v>37</v>
      </c>
      <c r="E62">
        <v>147339.87436350001</v>
      </c>
      <c r="F62">
        <v>702.45</v>
      </c>
      <c r="G62">
        <v>-17.059586241906999</v>
      </c>
      <c r="H62">
        <v>11.5084366347991</v>
      </c>
      <c r="I62">
        <v>3.5564152988262601</v>
      </c>
      <c r="J62">
        <v>-2.8152264362132602</v>
      </c>
      <c r="K62">
        <v>644.71065047143895</v>
      </c>
      <c r="L62">
        <v>615.729175645895</v>
      </c>
      <c r="M62">
        <v>45.988853905599001</v>
      </c>
      <c r="N62">
        <v>0.91291533376646095</v>
      </c>
      <c r="O62">
        <v>2.8542956794077798</v>
      </c>
      <c r="P62">
        <v>37.358232303480598</v>
      </c>
      <c r="Q62">
        <v>-5.3022400439226999E-2</v>
      </c>
    </row>
    <row r="63" spans="1:17" x14ac:dyDescent="0.3">
      <c r="A63" t="s">
        <v>177</v>
      </c>
      <c r="B63" t="s">
        <v>178</v>
      </c>
      <c r="C63" t="str">
        <f>IFERROR(VLOOKUP(Table1[[#This Row],[Ticker]],[1]!Table2[[Symbol]:[Industry]],2,FALSE),"-")</f>
        <v>-</v>
      </c>
      <c r="D63" t="s">
        <v>21</v>
      </c>
      <c r="E63">
        <v>147055.56531792</v>
      </c>
      <c r="F63">
        <v>1512.5</v>
      </c>
      <c r="G63">
        <v>-1.3163720912266901</v>
      </c>
      <c r="H63">
        <v>0.50445012303514503</v>
      </c>
      <c r="I63">
        <v>0.53558388440021598</v>
      </c>
      <c r="J63">
        <v>1.8269937627895501</v>
      </c>
      <c r="K63">
        <v>1448.73864801491</v>
      </c>
      <c r="L63">
        <v>1325.10427168979</v>
      </c>
      <c r="M63">
        <v>51.236841537729099</v>
      </c>
      <c r="N63">
        <v>0.93080747069355496</v>
      </c>
      <c r="O63">
        <v>3.73553719008263</v>
      </c>
      <c r="P63">
        <v>37.731639575649901</v>
      </c>
      <c r="Q63">
        <v>-2.8141829979989E-2</v>
      </c>
    </row>
    <row r="64" spans="1:17" x14ac:dyDescent="0.3">
      <c r="A64" t="s">
        <v>179</v>
      </c>
      <c r="B64" t="s">
        <v>180</v>
      </c>
      <c r="C64" t="str">
        <f>IFERROR(VLOOKUP(Table1[[#This Row],[Ticker]],[1]!Table2[[Symbol]:[Industry]],2,FALSE),"-")</f>
        <v>-</v>
      </c>
      <c r="D64" t="s">
        <v>181</v>
      </c>
      <c r="E64">
        <v>142028.96339095</v>
      </c>
      <c r="F64">
        <v>1392.6</v>
      </c>
      <c r="G64">
        <v>14.2028698715487</v>
      </c>
      <c r="H64">
        <v>-3.40152133661682</v>
      </c>
      <c r="I64">
        <v>3.2772785467107299</v>
      </c>
      <c r="J64">
        <v>-6.0201371351556796</v>
      </c>
      <c r="K64">
        <v>1413.00018880842</v>
      </c>
      <c r="L64">
        <v>1258.3003915143499</v>
      </c>
      <c r="M64">
        <v>30.927097617487799</v>
      </c>
      <c r="N64">
        <v>1.11024613039744</v>
      </c>
      <c r="O64">
        <v>9.5073962372540706</v>
      </c>
      <c r="P64">
        <v>45.092727651593997</v>
      </c>
      <c r="Q64">
        <v>1.53275849346E-3</v>
      </c>
    </row>
    <row r="65" spans="1:17" x14ac:dyDescent="0.3">
      <c r="A65" t="s">
        <v>182</v>
      </c>
      <c r="B65" t="s">
        <v>183</v>
      </c>
      <c r="C65" t="str">
        <f>IFERROR(VLOOKUP(Table1[[#This Row],[Ticker]],[1]!Table2[[Symbol]:[Industry]],2,FALSE),"-")</f>
        <v>-</v>
      </c>
      <c r="D65" t="s">
        <v>18</v>
      </c>
      <c r="E65">
        <v>139569.72154895999</v>
      </c>
      <c r="F65">
        <v>333.4</v>
      </c>
      <c r="G65">
        <v>61.6972520456439</v>
      </c>
      <c r="H65">
        <v>9.5696580314998201</v>
      </c>
      <c r="I65">
        <v>-2.5192322248849899</v>
      </c>
      <c r="J65">
        <v>-4.1375504780935399</v>
      </c>
      <c r="K65">
        <v>319.74603452662802</v>
      </c>
      <c r="L65">
        <v>281.072472596176</v>
      </c>
      <c r="M65">
        <v>35.5647979404228</v>
      </c>
      <c r="N65">
        <v>1.0379824933234201</v>
      </c>
      <c r="O65">
        <v>7.6934613077384597</v>
      </c>
      <c r="P65">
        <v>101.176648061547</v>
      </c>
      <c r="Q65">
        <v>2.6441800726158999E-2</v>
      </c>
    </row>
    <row r="66" spans="1:17" x14ac:dyDescent="0.3">
      <c r="A66" t="s">
        <v>184</v>
      </c>
      <c r="B66" t="s">
        <v>185</v>
      </c>
      <c r="C66" t="str">
        <f>IFERROR(VLOOKUP(Table1[[#This Row],[Ticker]],[1]!Table2[[Symbol]:[Industry]],2,FALSE),"-")</f>
        <v>-</v>
      </c>
      <c r="D66" t="s">
        <v>186</v>
      </c>
      <c r="E66">
        <v>139029.88614242</v>
      </c>
      <c r="F66">
        <v>629.35</v>
      </c>
      <c r="G66">
        <v>14.2901727536465</v>
      </c>
      <c r="H66">
        <v>-8.41368671331856</v>
      </c>
      <c r="I66">
        <v>9.1853517792917199</v>
      </c>
      <c r="J66">
        <v>-0.64408645910436901</v>
      </c>
      <c r="K66">
        <v>657.80350210596305</v>
      </c>
      <c r="L66">
        <v>598.33425491896003</v>
      </c>
      <c r="M66">
        <v>37.907190950922498</v>
      </c>
      <c r="N66">
        <v>0.87670304028547796</v>
      </c>
      <c r="O66">
        <v>13.649002939540701</v>
      </c>
      <c r="P66">
        <v>43.638023507931003</v>
      </c>
      <c r="Q66">
        <v>3.2084507076575002E-2</v>
      </c>
    </row>
    <row r="67" spans="1:17" x14ac:dyDescent="0.3">
      <c r="A67" t="s">
        <v>187</v>
      </c>
      <c r="B67" t="s">
        <v>188</v>
      </c>
      <c r="C67" t="str">
        <f>IFERROR(VLOOKUP(Table1[[#This Row],[Ticker]],[1]!Table2[[Symbol]:[Industry]],2,FALSE),"-")</f>
        <v>-</v>
      </c>
      <c r="D67" t="s">
        <v>119</v>
      </c>
      <c r="E67">
        <v>136488.0199284</v>
      </c>
      <c r="F67">
        <v>5645.75</v>
      </c>
      <c r="G67">
        <v>0.15507226990445799</v>
      </c>
      <c r="H67">
        <v>-2.3274296562438699</v>
      </c>
      <c r="I67">
        <v>1.1146954810323699</v>
      </c>
      <c r="J67">
        <v>-2.3391766055419301</v>
      </c>
      <c r="K67">
        <v>5598.2390812862504</v>
      </c>
      <c r="L67">
        <v>5161.6913392881497</v>
      </c>
      <c r="M67">
        <v>37.304210494353903</v>
      </c>
      <c r="N67">
        <v>1.23160405928682</v>
      </c>
      <c r="O67">
        <v>6.3631935526723602</v>
      </c>
      <c r="P67">
        <v>29.8560158244589</v>
      </c>
      <c r="Q67">
        <v>9.4661550642120007E-3</v>
      </c>
    </row>
    <row r="68" spans="1:17" x14ac:dyDescent="0.3">
      <c r="A68" t="s">
        <v>189</v>
      </c>
      <c r="B68" t="s">
        <v>190</v>
      </c>
      <c r="C68" t="str">
        <f>IFERROR(VLOOKUP(Table1[[#This Row],[Ticker]],[1]!Table2[[Symbol]:[Industry]],2,FALSE),"-")</f>
        <v>-</v>
      </c>
      <c r="D68" t="s">
        <v>191</v>
      </c>
      <c r="E68">
        <v>131610.80445975001</v>
      </c>
      <c r="F68">
        <v>4808.8</v>
      </c>
      <c r="G68">
        <v>18.71491637427</v>
      </c>
      <c r="H68">
        <v>-0.35917239014892099</v>
      </c>
      <c r="I68">
        <v>11.963941968028699</v>
      </c>
      <c r="J68">
        <v>0.996975641612031</v>
      </c>
      <c r="K68">
        <v>4759.0604922001503</v>
      </c>
      <c r="L68">
        <v>4291.1722860066502</v>
      </c>
      <c r="M68">
        <v>51.9590931174003</v>
      </c>
      <c r="N68">
        <v>1.3822437599464199</v>
      </c>
      <c r="O68">
        <v>5.20088171685242</v>
      </c>
      <c r="P68">
        <v>46.838071391492797</v>
      </c>
      <c r="Q68">
        <v>6.5593107368524001E-2</v>
      </c>
    </row>
    <row r="69" spans="1:17" x14ac:dyDescent="0.3">
      <c r="A69" t="s">
        <v>192</v>
      </c>
      <c r="B69" t="s">
        <v>193</v>
      </c>
      <c r="C69" t="str">
        <f>IFERROR(VLOOKUP(Table1[[#This Row],[Ticker]],[1]!Table2[[Symbol]:[Industry]],2,FALSE),"-")</f>
        <v>-</v>
      </c>
      <c r="D69" t="s">
        <v>92</v>
      </c>
      <c r="E69">
        <v>130449.737006275</v>
      </c>
      <c r="F69">
        <v>418.15</v>
      </c>
      <c r="G69">
        <v>55.582656651813203</v>
      </c>
      <c r="H69">
        <v>-3.5157873959332702</v>
      </c>
      <c r="I69">
        <v>-0.79990400483454305</v>
      </c>
      <c r="J69">
        <v>-7.2767315717091101</v>
      </c>
      <c r="K69">
        <v>433.50829284635898</v>
      </c>
      <c r="L69">
        <v>384.33737063520101</v>
      </c>
      <c r="M69">
        <v>27.584452625284001</v>
      </c>
      <c r="N69">
        <v>1.5036248979799101</v>
      </c>
      <c r="O69">
        <v>12.639005141695501</v>
      </c>
      <c r="P69">
        <v>83.358912519184301</v>
      </c>
      <c r="Q69">
        <v>0.14354435032360099</v>
      </c>
    </row>
    <row r="70" spans="1:17" x14ac:dyDescent="0.3">
      <c r="A70" t="s">
        <v>194</v>
      </c>
      <c r="B70" t="s">
        <v>195</v>
      </c>
      <c r="C70" t="str">
        <f>IFERROR(VLOOKUP(Table1[[#This Row],[Ticker]],[1]!Table2[[Symbol]:[Industry]],2,FALSE),"-")</f>
        <v>-</v>
      </c>
      <c r="D70" t="s">
        <v>141</v>
      </c>
      <c r="E70">
        <v>130341.19822788</v>
      </c>
      <c r="F70">
        <v>1298</v>
      </c>
      <c r="G70">
        <v>63.826706064999101</v>
      </c>
      <c r="H70">
        <v>-7.3165810562418496</v>
      </c>
      <c r="I70">
        <v>13.0003627977622</v>
      </c>
      <c r="J70">
        <v>7.4533529206243498</v>
      </c>
      <c r="K70">
        <v>1355.8177034678699</v>
      </c>
      <c r="L70">
        <v>1170.4031038307201</v>
      </c>
      <c r="M70">
        <v>54.873295909846199</v>
      </c>
      <c r="N70">
        <v>1.1934433863029099</v>
      </c>
      <c r="O70">
        <v>27.1147919876733</v>
      </c>
      <c r="P70">
        <v>102.480305748381</v>
      </c>
      <c r="Q70">
        <v>0.10647428197629399</v>
      </c>
    </row>
    <row r="71" spans="1:17" x14ac:dyDescent="0.3">
      <c r="A71" t="s">
        <v>196</v>
      </c>
      <c r="B71" t="s">
        <v>197</v>
      </c>
      <c r="C71" t="str">
        <f>IFERROR(VLOOKUP(Table1[[#This Row],[Ticker]],[1]!Table2[[Symbol]:[Industry]],2,FALSE),"-")</f>
        <v>-</v>
      </c>
      <c r="D71" t="s">
        <v>198</v>
      </c>
      <c r="E71">
        <v>129065.5142244</v>
      </c>
      <c r="F71">
        <v>4891</v>
      </c>
      <c r="G71">
        <v>5.0067549397469202</v>
      </c>
      <c r="H71">
        <v>8.3123079730730005</v>
      </c>
      <c r="I71">
        <v>18.750121514389299</v>
      </c>
      <c r="J71">
        <v>-0.91195915092112301</v>
      </c>
      <c r="K71">
        <v>4585.5713278778803</v>
      </c>
      <c r="L71">
        <v>4075.47359589711</v>
      </c>
      <c r="M71">
        <v>54.739504060285903</v>
      </c>
      <c r="N71">
        <v>1.1851544669082701</v>
      </c>
      <c r="O71">
        <v>2.73665916990391</v>
      </c>
      <c r="P71">
        <v>48.4235122750584</v>
      </c>
      <c r="Q71">
        <v>-3.8953417681332002E-2</v>
      </c>
    </row>
    <row r="72" spans="1:17" x14ac:dyDescent="0.3">
      <c r="A72" t="s">
        <v>199</v>
      </c>
      <c r="B72" t="s">
        <v>200</v>
      </c>
      <c r="C72" t="str">
        <f>IFERROR(VLOOKUP(Table1[[#This Row],[Ticker]],[1]!Table2[[Symbol]:[Industry]],2,FALSE),"-")</f>
        <v>-</v>
      </c>
      <c r="D72" t="s">
        <v>201</v>
      </c>
      <c r="E72">
        <v>128687.40302425</v>
      </c>
      <c r="F72">
        <v>1063</v>
      </c>
      <c r="G72">
        <v>6.1933858244258797</v>
      </c>
      <c r="H72">
        <v>6.0634105817820902</v>
      </c>
      <c r="I72">
        <v>-10.1023143555951</v>
      </c>
      <c r="J72">
        <v>-10.7240226170937</v>
      </c>
      <c r="K72">
        <v>1066.6467042474101</v>
      </c>
      <c r="L72">
        <v>1059.03291191574</v>
      </c>
      <c r="M72">
        <v>41.398368010459997</v>
      </c>
      <c r="N72">
        <v>2.5721819933281198</v>
      </c>
      <c r="O72">
        <v>26.810912511759099</v>
      </c>
      <c r="P72">
        <v>54.956268221574298</v>
      </c>
      <c r="Q72">
        <v>1.1399957815683001E-2</v>
      </c>
    </row>
    <row r="73" spans="1:17" x14ac:dyDescent="0.3">
      <c r="A73" t="s">
        <v>202</v>
      </c>
      <c r="B73" t="s">
        <v>203</v>
      </c>
      <c r="C73" t="str">
        <f>IFERROR(VLOOKUP(Table1[[#This Row],[Ticker]],[1]!Table2[[Symbol]:[Industry]],2,FALSE),"-")</f>
        <v>-</v>
      </c>
      <c r="D73" t="s">
        <v>54</v>
      </c>
      <c r="E73">
        <v>127873.07553240001</v>
      </c>
      <c r="F73">
        <v>1586.25</v>
      </c>
      <c r="G73">
        <v>3.0617332871594498</v>
      </c>
      <c r="H73">
        <v>5.0020619280980103</v>
      </c>
      <c r="I73">
        <v>-4.0110216254206401</v>
      </c>
      <c r="J73">
        <v>3.62654983289571</v>
      </c>
      <c r="K73">
        <v>1511.85680431078</v>
      </c>
      <c r="L73">
        <v>1398.0567741248501</v>
      </c>
      <c r="M73">
        <v>69.090732602775603</v>
      </c>
      <c r="N73">
        <v>0.94188744156256698</v>
      </c>
      <c r="O73">
        <v>0.86682427107958004</v>
      </c>
      <c r="P73">
        <v>40.128091872791501</v>
      </c>
      <c r="Q73">
        <v>5.0052130383165E-2</v>
      </c>
    </row>
    <row r="74" spans="1:17" x14ac:dyDescent="0.3">
      <c r="A74" t="s">
        <v>204</v>
      </c>
      <c r="B74" t="s">
        <v>205</v>
      </c>
      <c r="C74" t="str">
        <f>IFERROR(VLOOKUP(Table1[[#This Row],[Ticker]],[1]!Table2[[Symbol]:[Industry]],2,FALSE),"-")</f>
        <v>-</v>
      </c>
      <c r="D74" t="s">
        <v>34</v>
      </c>
      <c r="E74">
        <v>125855.90782793899</v>
      </c>
      <c r="F74">
        <v>114.6</v>
      </c>
      <c r="G74">
        <v>58.483930763108802</v>
      </c>
      <c r="H74">
        <v>-2.42887789448897</v>
      </c>
      <c r="I74">
        <v>-19.022105736144599</v>
      </c>
      <c r="J74">
        <v>-2.3244848631518602</v>
      </c>
      <c r="K74">
        <v>121.00440551486101</v>
      </c>
      <c r="L74">
        <v>110.627227730645</v>
      </c>
      <c r="M74">
        <v>37.287604337509997</v>
      </c>
      <c r="N74">
        <v>0.98767690073820402</v>
      </c>
      <c r="O74">
        <v>24.694589877835899</v>
      </c>
      <c r="P74">
        <v>89.265070189925694</v>
      </c>
      <c r="Q74">
        <v>0.13821641252528699</v>
      </c>
    </row>
    <row r="75" spans="1:17" x14ac:dyDescent="0.3">
      <c r="A75" t="s">
        <v>206</v>
      </c>
      <c r="B75" t="s">
        <v>207</v>
      </c>
      <c r="C75" t="str">
        <f>IFERROR(VLOOKUP(Table1[[#This Row],[Ticker]],[1]!Table2[[Symbol]:[Industry]],2,FALSE),"-")</f>
        <v>-</v>
      </c>
      <c r="D75" t="s">
        <v>104</v>
      </c>
      <c r="E75">
        <v>125223.461508119</v>
      </c>
      <c r="F75">
        <v>2578</v>
      </c>
      <c r="G75">
        <v>66.369922352231896</v>
      </c>
      <c r="H75">
        <v>5.9716370172221103</v>
      </c>
      <c r="I75">
        <v>16.303363706971801</v>
      </c>
      <c r="J75">
        <v>1.27934671013391</v>
      </c>
      <c r="K75">
        <v>2417.5243382437702</v>
      </c>
      <c r="L75">
        <v>2095.2594371197702</v>
      </c>
      <c r="M75">
        <v>68.651372574582695</v>
      </c>
      <c r="N75">
        <v>1.28760846442315</v>
      </c>
      <c r="O75">
        <v>1.5768037238169199</v>
      </c>
      <c r="P75">
        <v>95.184736523319202</v>
      </c>
      <c r="Q75">
        <v>0.262816382878098</v>
      </c>
    </row>
    <row r="76" spans="1:17" x14ac:dyDescent="0.3">
      <c r="A76" t="s">
        <v>208</v>
      </c>
      <c r="B76" t="s">
        <v>209</v>
      </c>
      <c r="C76" t="str">
        <f>IFERROR(VLOOKUP(Table1[[#This Row],[Ticker]],[1]!Table2[[Symbol]:[Industry]],2,FALSE),"-")</f>
        <v>-</v>
      </c>
      <c r="D76" t="s">
        <v>34</v>
      </c>
      <c r="E76">
        <v>125017.680677325</v>
      </c>
      <c r="F76">
        <v>244.85</v>
      </c>
      <c r="G76">
        <v>4.4046623732778798</v>
      </c>
      <c r="H76">
        <v>-2.3772873894069599</v>
      </c>
      <c r="I76">
        <v>-19.509862367968999</v>
      </c>
      <c r="J76">
        <v>2.9077939669241298E-2</v>
      </c>
      <c r="K76">
        <v>257.482444237923</v>
      </c>
      <c r="L76">
        <v>246.41003343314401</v>
      </c>
      <c r="M76">
        <v>38.0300019497978</v>
      </c>
      <c r="N76">
        <v>1.0257612081415699</v>
      </c>
      <c r="O76">
        <v>22.4014702879313</v>
      </c>
      <c r="P76">
        <v>31.816958277254301</v>
      </c>
      <c r="Q76">
        <v>0.15071057229118101</v>
      </c>
    </row>
    <row r="77" spans="1:17" x14ac:dyDescent="0.3">
      <c r="A77" t="s">
        <v>210</v>
      </c>
      <c r="B77" t="s">
        <v>211</v>
      </c>
      <c r="C77" t="str">
        <f>IFERROR(VLOOKUP(Table1[[#This Row],[Ticker]],[1]!Table2[[Symbol]:[Industry]],2,FALSE),"-")</f>
        <v>-</v>
      </c>
      <c r="D77" t="s">
        <v>212</v>
      </c>
      <c r="E77">
        <v>122449.93408362</v>
      </c>
      <c r="F77">
        <v>188.21</v>
      </c>
      <c r="G77">
        <v>69.719077498693906</v>
      </c>
      <c r="H77">
        <v>-4.1766223470406398</v>
      </c>
      <c r="I77">
        <v>43.884073800610899</v>
      </c>
      <c r="J77">
        <v>1.38894492840387</v>
      </c>
      <c r="K77">
        <v>181.03158982140101</v>
      </c>
      <c r="L77">
        <v>140.66666810611599</v>
      </c>
      <c r="M77">
        <v>38.031301877731899</v>
      </c>
      <c r="N77">
        <v>0.82408954100510501</v>
      </c>
      <c r="O77">
        <v>10.982413261782</v>
      </c>
      <c r="P77">
        <v>116.831797235023</v>
      </c>
      <c r="Q77">
        <v>4.0131274591328002E-2</v>
      </c>
    </row>
    <row r="78" spans="1:17" x14ac:dyDescent="0.3">
      <c r="A78" t="s">
        <v>213</v>
      </c>
      <c r="B78" t="s">
        <v>214</v>
      </c>
      <c r="C78" t="str">
        <f>IFERROR(VLOOKUP(Table1[[#This Row],[Ticker]],[1]!Table2[[Symbol]:[Industry]],2,FALSE),"-")</f>
        <v>-</v>
      </c>
      <c r="D78" t="s">
        <v>122</v>
      </c>
      <c r="E78">
        <v>118731.4695945</v>
      </c>
      <c r="F78">
        <v>575.85</v>
      </c>
      <c r="G78">
        <v>334.443287110558</v>
      </c>
      <c r="H78">
        <v>-9.4534480799839908</v>
      </c>
      <c r="I78">
        <v>119.132482418443</v>
      </c>
      <c r="J78">
        <v>1.0710552820246999</v>
      </c>
      <c r="K78">
        <v>501.53568203661598</v>
      </c>
      <c r="L78">
        <v>334.43596742818897</v>
      </c>
      <c r="M78">
        <v>51.488396558890798</v>
      </c>
      <c r="N78">
        <v>0.58307621805758503</v>
      </c>
      <c r="O78">
        <v>12.355648172266999</v>
      </c>
      <c r="P78">
        <v>370.46568627450898</v>
      </c>
      <c r="Q78">
        <v>0.22678773112499301</v>
      </c>
    </row>
    <row r="79" spans="1:17" x14ac:dyDescent="0.3">
      <c r="A79" t="s">
        <v>215</v>
      </c>
      <c r="B79" t="s">
        <v>216</v>
      </c>
      <c r="C79" t="str">
        <f>IFERROR(VLOOKUP(Table1[[#This Row],[Ticker]],[1]!Table2[[Symbol]:[Industry]],2,FALSE),"-")</f>
        <v>-</v>
      </c>
      <c r="D79" t="s">
        <v>54</v>
      </c>
      <c r="E79">
        <v>118277.77435455</v>
      </c>
      <c r="F79">
        <v>1250.4000000000001</v>
      </c>
      <c r="G79">
        <v>77.4257364563924</v>
      </c>
      <c r="H79">
        <v>7.3317335035635596</v>
      </c>
      <c r="I79">
        <v>24.396877056818099</v>
      </c>
      <c r="J79">
        <v>-0.12809438247902499</v>
      </c>
      <c r="K79">
        <v>1154.29749968027</v>
      </c>
      <c r="L79">
        <v>940.69170376346096</v>
      </c>
      <c r="M79">
        <v>35.4783982763811</v>
      </c>
      <c r="N79">
        <v>1.11020998171721</v>
      </c>
      <c r="O79">
        <v>5.9101087651951296</v>
      </c>
      <c r="P79">
        <v>120.237780713342</v>
      </c>
      <c r="Q79">
        <v>8.9727948926429005E-2</v>
      </c>
    </row>
    <row r="80" spans="1:17" x14ac:dyDescent="0.3">
      <c r="A80" t="s">
        <v>217</v>
      </c>
      <c r="B80" t="s">
        <v>218</v>
      </c>
      <c r="C80" t="str">
        <f>IFERROR(VLOOKUP(Table1[[#This Row],[Ticker]],[1]!Table2[[Symbol]:[Industry]],2,FALSE),"-")</f>
        <v>-</v>
      </c>
      <c r="D80" t="s">
        <v>63</v>
      </c>
      <c r="E80">
        <v>117321.67247044</v>
      </c>
      <c r="F80">
        <v>689.1</v>
      </c>
      <c r="G80">
        <v>73.127732474689594</v>
      </c>
      <c r="H80">
        <v>-2.6713577207449801</v>
      </c>
      <c r="I80">
        <v>25.452539416048999</v>
      </c>
      <c r="J80">
        <v>-1.3345576816660001</v>
      </c>
      <c r="K80">
        <v>685.43886929809503</v>
      </c>
      <c r="L80">
        <v>565.12934420060299</v>
      </c>
      <c r="M80">
        <v>33.887940349457601</v>
      </c>
      <c r="N80">
        <v>0.67285993561346702</v>
      </c>
      <c r="O80">
        <v>9.1278479175736393</v>
      </c>
      <c r="P80">
        <v>102.67647058823501</v>
      </c>
      <c r="Q80">
        <v>0.101727117827525</v>
      </c>
    </row>
    <row r="81" spans="1:17" x14ac:dyDescent="0.3">
      <c r="A81" t="s">
        <v>219</v>
      </c>
      <c r="B81" t="s">
        <v>220</v>
      </c>
      <c r="C81" t="str">
        <f>IFERROR(VLOOKUP(Table1[[#This Row],[Ticker]],[1]!Table2[[Symbol]:[Industry]],2,FALSE),"-")</f>
        <v>-</v>
      </c>
      <c r="D81" t="s">
        <v>221</v>
      </c>
      <c r="E81">
        <v>116640.17446703999</v>
      </c>
      <c r="F81">
        <v>1170.8</v>
      </c>
      <c r="G81">
        <v>15.0110496850467</v>
      </c>
      <c r="H81">
        <v>3.2655883641122898</v>
      </c>
      <c r="I81">
        <v>-7.7426975296071099</v>
      </c>
      <c r="J81">
        <v>-4.2948419924976102</v>
      </c>
      <c r="K81">
        <v>1152.0364480783601</v>
      </c>
      <c r="L81">
        <v>1071.2942050581801</v>
      </c>
      <c r="M81">
        <v>46.423697402419599</v>
      </c>
      <c r="N81">
        <v>0.88555572804943194</v>
      </c>
      <c r="O81">
        <v>7.0567474225439799</v>
      </c>
      <c r="P81">
        <v>43.115322298070502</v>
      </c>
      <c r="Q81">
        <v>6.493682201238E-3</v>
      </c>
    </row>
    <row r="82" spans="1:17" x14ac:dyDescent="0.3">
      <c r="A82" t="s">
        <v>222</v>
      </c>
      <c r="B82" t="s">
        <v>223</v>
      </c>
      <c r="C82" t="str">
        <f>IFERROR(VLOOKUP(Table1[[#This Row],[Ticker]],[1]!Table2[[Symbol]:[Industry]],2,FALSE),"-")</f>
        <v>-</v>
      </c>
      <c r="D82" t="s">
        <v>54</v>
      </c>
      <c r="E82">
        <v>115743.09598668</v>
      </c>
      <c r="F82">
        <v>6886.55</v>
      </c>
      <c r="G82">
        <v>-7.0596597548615199</v>
      </c>
      <c r="H82">
        <v>2.8530405239531902</v>
      </c>
      <c r="I82">
        <v>-2.9572437566922898</v>
      </c>
      <c r="J82">
        <v>-0.77455493476399995</v>
      </c>
      <c r="K82">
        <v>6552.9971626044598</v>
      </c>
      <c r="L82">
        <v>6068.1251662260802</v>
      </c>
      <c r="M82">
        <v>58.536632936586003</v>
      </c>
      <c r="N82">
        <v>0.76276841896110403</v>
      </c>
      <c r="O82">
        <v>2.1556512332009299</v>
      </c>
      <c r="P82">
        <v>32.2924570890684</v>
      </c>
      <c r="Q82">
        <v>2.2304640109412001E-2</v>
      </c>
    </row>
    <row r="83" spans="1:17" x14ac:dyDescent="0.3">
      <c r="A83" t="s">
        <v>224</v>
      </c>
      <c r="B83" t="s">
        <v>225</v>
      </c>
      <c r="C83" t="str">
        <f>IFERROR(VLOOKUP(Table1[[#This Row],[Ticker]],[1]!Table2[[Symbol]:[Industry]],2,FALSE),"-")</f>
        <v>-</v>
      </c>
      <c r="D83" t="s">
        <v>226</v>
      </c>
      <c r="E83">
        <v>114447.21082384999</v>
      </c>
      <c r="F83">
        <v>1810.05</v>
      </c>
      <c r="G83">
        <v>16.569615311724299</v>
      </c>
      <c r="H83">
        <v>-4.9901282872286803</v>
      </c>
      <c r="I83">
        <v>21.3366726991758</v>
      </c>
      <c r="J83">
        <v>-0.72002124126410005</v>
      </c>
      <c r="K83">
        <v>1811.48211561482</v>
      </c>
      <c r="L83">
        <v>1613.36523853275</v>
      </c>
      <c r="M83">
        <v>53.683192416245397</v>
      </c>
      <c r="N83">
        <v>0.55459312190452603</v>
      </c>
      <c r="O83">
        <v>9.6875776912240106</v>
      </c>
      <c r="P83">
        <v>46.818347730867501</v>
      </c>
      <c r="Q83">
        <v>2.1100112105657001E-2</v>
      </c>
    </row>
    <row r="84" spans="1:17" x14ac:dyDescent="0.3">
      <c r="A84" t="s">
        <v>227</v>
      </c>
      <c r="B84" t="s">
        <v>228</v>
      </c>
      <c r="C84" t="str">
        <f>IFERROR(VLOOKUP(Table1[[#This Row],[Ticker]],[1]!Table2[[Symbol]:[Industry]],2,FALSE),"-")</f>
        <v>-</v>
      </c>
      <c r="D84" t="s">
        <v>34</v>
      </c>
      <c r="E84">
        <v>114094.960377215</v>
      </c>
      <c r="F84">
        <v>60.89</v>
      </c>
      <c r="G84">
        <v>75.308837722678305</v>
      </c>
      <c r="H84">
        <v>-4.8904520145599104</v>
      </c>
      <c r="I84">
        <v>-19.772360886399699</v>
      </c>
      <c r="J84">
        <v>-4.9730167417612599</v>
      </c>
      <c r="K84">
        <v>64.527908344251898</v>
      </c>
      <c r="L84">
        <v>57.162979288458203</v>
      </c>
      <c r="M84">
        <v>30.3483216956995</v>
      </c>
      <c r="N84">
        <v>0.77247491217683795</v>
      </c>
      <c r="O84">
        <v>37.543110527180097</v>
      </c>
      <c r="P84">
        <v>106.406779661016</v>
      </c>
      <c r="Q84">
        <v>0.107088953753671</v>
      </c>
    </row>
    <row r="85" spans="1:17" x14ac:dyDescent="0.3">
      <c r="A85" t="s">
        <v>229</v>
      </c>
      <c r="B85" t="s">
        <v>230</v>
      </c>
      <c r="C85" t="str">
        <f>IFERROR(VLOOKUP(Table1[[#This Row],[Ticker]],[1]!Table2[[Symbol]:[Industry]],2,FALSE),"-")</f>
        <v>-</v>
      </c>
      <c r="D85" t="s">
        <v>54</v>
      </c>
      <c r="E85">
        <v>113832.73928959999</v>
      </c>
      <c r="F85">
        <v>3337.25</v>
      </c>
      <c r="G85">
        <v>43.923134657211499</v>
      </c>
      <c r="H85">
        <v>13.762245824094601</v>
      </c>
      <c r="I85">
        <v>15.654457665507</v>
      </c>
      <c r="J85">
        <v>3.7336082049331898</v>
      </c>
      <c r="K85">
        <v>3004.2293197558802</v>
      </c>
      <c r="L85">
        <v>2599.4919952066898</v>
      </c>
      <c r="M85">
        <v>75.527368286257499</v>
      </c>
      <c r="N85">
        <v>1.28504989992989</v>
      </c>
      <c r="O85">
        <v>1.06674657277698</v>
      </c>
      <c r="P85">
        <v>88.327078807031398</v>
      </c>
      <c r="Q85">
        <v>9.7211102613394995E-2</v>
      </c>
    </row>
    <row r="86" spans="1:17" x14ac:dyDescent="0.3">
      <c r="A86" t="s">
        <v>231</v>
      </c>
      <c r="B86" t="s">
        <v>232</v>
      </c>
      <c r="C86" t="str">
        <f>IFERROR(VLOOKUP(Table1[[#This Row],[Ticker]],[1]!Table2[[Symbol]:[Industry]],2,FALSE),"-")</f>
        <v>-</v>
      </c>
      <c r="D86" t="s">
        <v>51</v>
      </c>
      <c r="E86">
        <v>111804.886514385</v>
      </c>
      <c r="F86">
        <v>667.25</v>
      </c>
      <c r="G86">
        <v>232.969903110704</v>
      </c>
      <c r="H86">
        <v>11.453671456059899</v>
      </c>
      <c r="I86">
        <v>106.803155031118</v>
      </c>
      <c r="J86">
        <v>14.5101103417272</v>
      </c>
      <c r="K86">
        <v>533.81357917117703</v>
      </c>
      <c r="L86">
        <v>397.73199476030197</v>
      </c>
      <c r="M86">
        <v>79.696912732668906</v>
      </c>
      <c r="N86">
        <v>1.47347885759717</v>
      </c>
      <c r="O86">
        <v>2.21056575496441</v>
      </c>
      <c r="P86">
        <v>270.00924214417699</v>
      </c>
      <c r="Q86">
        <v>0.17726481012588</v>
      </c>
    </row>
    <row r="87" spans="1:17" x14ac:dyDescent="0.3">
      <c r="A87" t="s">
        <v>233</v>
      </c>
      <c r="B87" t="s">
        <v>234</v>
      </c>
      <c r="C87" t="str">
        <f>IFERROR(VLOOKUP(Table1[[#This Row],[Ticker]],[1]!Table2[[Symbol]:[Industry]],2,FALSE),"-")</f>
        <v>-</v>
      </c>
      <c r="D87" t="s">
        <v>57</v>
      </c>
      <c r="E87">
        <v>110494.97355438001</v>
      </c>
      <c r="F87">
        <v>1348.75</v>
      </c>
      <c r="G87">
        <v>1.38352111547197</v>
      </c>
      <c r="H87">
        <v>-2.0999961892186501</v>
      </c>
      <c r="I87">
        <v>2.5364606415511299</v>
      </c>
      <c r="J87">
        <v>-1.8119941461528699</v>
      </c>
      <c r="K87">
        <v>1367.2662069140099</v>
      </c>
      <c r="L87">
        <v>1242.37557128102</v>
      </c>
      <c r="M87">
        <v>30.1311805644008</v>
      </c>
      <c r="N87">
        <v>1.1037044872367201</v>
      </c>
      <c r="O87">
        <v>9.5088044485634793</v>
      </c>
      <c r="P87">
        <v>35.246929054900903</v>
      </c>
      <c r="Q87">
        <v>0.124448651372076</v>
      </c>
    </row>
    <row r="88" spans="1:17" x14ac:dyDescent="0.3">
      <c r="A88" t="s">
        <v>235</v>
      </c>
      <c r="B88" t="s">
        <v>236</v>
      </c>
      <c r="C88" t="str">
        <f>IFERROR(VLOOKUP(Table1[[#This Row],[Ticker]],[1]!Table2[[Symbol]:[Industry]],2,FALSE),"-")</f>
        <v>-</v>
      </c>
      <c r="D88" t="s">
        <v>237</v>
      </c>
      <c r="E88">
        <v>110157.72272568601</v>
      </c>
      <c r="F88">
        <v>80.36</v>
      </c>
      <c r="G88">
        <v>256.42844397886603</v>
      </c>
      <c r="H88">
        <v>47.141869720505603</v>
      </c>
      <c r="I88">
        <v>71.397991312654</v>
      </c>
      <c r="J88">
        <v>15.5061414670151</v>
      </c>
      <c r="K88">
        <v>58.734613627996303</v>
      </c>
      <c r="L88">
        <v>44.709981662690502</v>
      </c>
      <c r="M88">
        <v>83.516846263193898</v>
      </c>
      <c r="N88">
        <v>1.7956273318223399</v>
      </c>
      <c r="O88">
        <v>0</v>
      </c>
      <c r="P88">
        <v>316.373056994818</v>
      </c>
      <c r="Q88">
        <v>0.23134816032448</v>
      </c>
    </row>
    <row r="89" spans="1:17" x14ac:dyDescent="0.3">
      <c r="A89" t="s">
        <v>238</v>
      </c>
      <c r="B89" t="s">
        <v>239</v>
      </c>
      <c r="C89" t="str">
        <f>IFERROR(VLOOKUP(Table1[[#This Row],[Ticker]],[1]!Table2[[Symbol]:[Industry]],2,FALSE),"-")</f>
        <v>-</v>
      </c>
      <c r="D89" t="s">
        <v>240</v>
      </c>
      <c r="E89">
        <v>109188.06224781</v>
      </c>
      <c r="F89">
        <v>415.9</v>
      </c>
      <c r="G89">
        <v>118.755578021693</v>
      </c>
      <c r="H89">
        <v>6.4198051857676104</v>
      </c>
      <c r="I89">
        <v>80.919109248050304</v>
      </c>
      <c r="J89">
        <v>-2.1993379702376301</v>
      </c>
      <c r="K89">
        <v>391.527936698301</v>
      </c>
      <c r="L89">
        <v>305.21477500424902</v>
      </c>
      <c r="M89">
        <v>34.668367456555004</v>
      </c>
      <c r="N89">
        <v>0.36408187362907002</v>
      </c>
      <c r="O89">
        <v>8.9925462851646998</v>
      </c>
      <c r="P89">
        <v>164.315220845249</v>
      </c>
      <c r="Q89">
        <v>5.7668990829444003E-2</v>
      </c>
    </row>
    <row r="90" spans="1:17" x14ac:dyDescent="0.3">
      <c r="A90" t="s">
        <v>241</v>
      </c>
      <c r="B90" t="s">
        <v>242</v>
      </c>
      <c r="C90" t="str">
        <f>IFERROR(VLOOKUP(Table1[[#This Row],[Ticker]],[1]!Table2[[Symbol]:[Industry]],2,FALSE),"-")</f>
        <v>-</v>
      </c>
      <c r="D90" t="s">
        <v>57</v>
      </c>
      <c r="E90">
        <v>108703.55601874999</v>
      </c>
      <c r="F90">
        <v>2976.1</v>
      </c>
      <c r="G90">
        <v>38.786361871955997</v>
      </c>
      <c r="H90">
        <v>6.3223322217799298</v>
      </c>
      <c r="I90">
        <v>11.423766968325401</v>
      </c>
      <c r="J90">
        <v>0.277156079716677</v>
      </c>
      <c r="K90">
        <v>2781.80349287532</v>
      </c>
      <c r="L90">
        <v>2415.5136228433598</v>
      </c>
      <c r="M90">
        <v>48.691535712523901</v>
      </c>
      <c r="N90">
        <v>0.90431658633199696</v>
      </c>
      <c r="O90">
        <v>2.8006451396122398</v>
      </c>
      <c r="P90">
        <v>69.086983694108199</v>
      </c>
      <c r="Q90">
        <v>9.8943264510264001E-2</v>
      </c>
    </row>
    <row r="91" spans="1:17" x14ac:dyDescent="0.3">
      <c r="A91" t="s">
        <v>243</v>
      </c>
      <c r="B91" t="s">
        <v>244</v>
      </c>
      <c r="C91" t="str">
        <f>IFERROR(VLOOKUP(Table1[[#This Row],[Ticker]],[1]!Table2[[Symbol]:[Industry]],2,FALSE),"-")</f>
        <v>-</v>
      </c>
      <c r="D91" t="s">
        <v>27</v>
      </c>
      <c r="E91">
        <v>107825.61634208</v>
      </c>
      <c r="F91">
        <v>16.010000000000002</v>
      </c>
      <c r="G91">
        <v>73.564795646281894</v>
      </c>
      <c r="H91">
        <v>0.383988554936601</v>
      </c>
      <c r="I91">
        <v>-7.3958041098429703</v>
      </c>
      <c r="J91">
        <v>0.31051663308474398</v>
      </c>
      <c r="K91">
        <v>15.863673847087901</v>
      </c>
      <c r="L91">
        <v>14.16258971832</v>
      </c>
      <c r="M91">
        <v>40.6557952396617</v>
      </c>
      <c r="N91">
        <v>0.44094045288383699</v>
      </c>
      <c r="O91">
        <v>19.8001249219237</v>
      </c>
      <c r="P91">
        <v>113.466666666666</v>
      </c>
      <c r="Q91">
        <v>8.8637127538058996E-2</v>
      </c>
    </row>
    <row r="92" spans="1:17" x14ac:dyDescent="0.3">
      <c r="A92" t="s">
        <v>245</v>
      </c>
      <c r="B92" t="s">
        <v>246</v>
      </c>
      <c r="C92" t="str">
        <f>IFERROR(VLOOKUP(Table1[[#This Row],[Ticker]],[1]!Table2[[Symbol]:[Industry]],2,FALSE),"-")</f>
        <v>-</v>
      </c>
      <c r="D92" t="s">
        <v>181</v>
      </c>
      <c r="E92">
        <v>107375.485017885</v>
      </c>
      <c r="F92">
        <v>620.35</v>
      </c>
      <c r="G92">
        <v>-15.4915745108037</v>
      </c>
      <c r="H92">
        <v>-1.4811886833535</v>
      </c>
      <c r="I92">
        <v>-0.17914296742778099</v>
      </c>
      <c r="J92">
        <v>-3.84046096067472</v>
      </c>
      <c r="K92">
        <v>612.97436562236896</v>
      </c>
      <c r="L92">
        <v>570.45846877945496</v>
      </c>
      <c r="M92">
        <v>29.308464601015899</v>
      </c>
      <c r="N92">
        <v>0.80126906636490602</v>
      </c>
      <c r="O92">
        <v>6.7703715644394196</v>
      </c>
      <c r="P92">
        <v>26.809076042518399</v>
      </c>
      <c r="Q92">
        <v>-8.8072215040203003E-2</v>
      </c>
    </row>
    <row r="93" spans="1:17" x14ac:dyDescent="0.3">
      <c r="A93" t="s">
        <v>247</v>
      </c>
      <c r="B93" t="s">
        <v>248</v>
      </c>
      <c r="C93" t="str">
        <f>IFERROR(VLOOKUP(Table1[[#This Row],[Ticker]],[1]!Table2[[Symbol]:[Industry]],2,FALSE),"-")</f>
        <v>-</v>
      </c>
      <c r="D93" t="s">
        <v>159</v>
      </c>
      <c r="E93">
        <v>105904.990503259</v>
      </c>
      <c r="F93">
        <v>705.85</v>
      </c>
      <c r="G93">
        <v>47.174717453755399</v>
      </c>
      <c r="H93">
        <v>-2.6418844716087801</v>
      </c>
      <c r="I93">
        <v>46.233462798112399</v>
      </c>
      <c r="J93">
        <v>0.20386953653155299</v>
      </c>
      <c r="K93">
        <v>688.55933856241802</v>
      </c>
      <c r="L93">
        <v>563.99076544440402</v>
      </c>
      <c r="M93">
        <v>44.2681278719026</v>
      </c>
      <c r="N93">
        <v>0.60027734681595901</v>
      </c>
      <c r="O93">
        <v>11.036339165545</v>
      </c>
      <c r="P93">
        <v>96.506124721603499</v>
      </c>
      <c r="Q93">
        <v>0.24331980447569801</v>
      </c>
    </row>
    <row r="94" spans="1:17" x14ac:dyDescent="0.3">
      <c r="A94" t="s">
        <v>249</v>
      </c>
      <c r="B94" t="s">
        <v>250</v>
      </c>
      <c r="C94" t="str">
        <f>IFERROR(VLOOKUP(Table1[[#This Row],[Ticker]],[1]!Table2[[Symbol]:[Industry]],2,FALSE),"-")</f>
        <v>-</v>
      </c>
      <c r="D94" t="s">
        <v>24</v>
      </c>
      <c r="E94">
        <v>105180.03439488</v>
      </c>
      <c r="F94">
        <v>1350.85</v>
      </c>
      <c r="G94">
        <v>-28.0567700147332</v>
      </c>
      <c r="H94">
        <v>-5.6423748029959402</v>
      </c>
      <c r="I94">
        <v>-20.373499047371201</v>
      </c>
      <c r="J94">
        <v>-4.8425356650945002</v>
      </c>
      <c r="K94">
        <v>1428.4473295062901</v>
      </c>
      <c r="L94">
        <v>1448.9756652347</v>
      </c>
      <c r="M94">
        <v>25.5508885954455</v>
      </c>
      <c r="N94">
        <v>1.0480474315764401</v>
      </c>
      <c r="O94">
        <v>25.439538068623399</v>
      </c>
      <c r="P94">
        <v>1.62879927776105</v>
      </c>
      <c r="Q94">
        <v>1.2216663532699E-2</v>
      </c>
    </row>
    <row r="95" spans="1:17" x14ac:dyDescent="0.3">
      <c r="A95" t="s">
        <v>251</v>
      </c>
      <c r="B95" t="s">
        <v>252</v>
      </c>
      <c r="C95" t="str">
        <f>IFERROR(VLOOKUP(Table1[[#This Row],[Ticker]],[1]!Table2[[Symbol]:[Industry]],2,FALSE),"-")</f>
        <v>-</v>
      </c>
      <c r="D95" t="s">
        <v>104</v>
      </c>
      <c r="E95">
        <v>104899.5708969</v>
      </c>
      <c r="F95">
        <v>5311.85</v>
      </c>
      <c r="G95">
        <v>51.118129344778502</v>
      </c>
      <c r="H95">
        <v>-3.6396707161236002</v>
      </c>
      <c r="I95">
        <v>-2.0812943909326602</v>
      </c>
      <c r="J95">
        <v>0.450840608411885</v>
      </c>
      <c r="K95">
        <v>5339.8776942087297</v>
      </c>
      <c r="L95">
        <v>4642.1515617159903</v>
      </c>
      <c r="M95">
        <v>43.210675541543502</v>
      </c>
      <c r="N95">
        <v>0.74081271148474104</v>
      </c>
      <c r="O95">
        <v>10.969812777092701</v>
      </c>
      <c r="P95">
        <v>83.801038062283695</v>
      </c>
      <c r="Q95">
        <v>7.3169037831973996E-2</v>
      </c>
    </row>
    <row r="96" spans="1:17" x14ac:dyDescent="0.3">
      <c r="A96" t="s">
        <v>253</v>
      </c>
      <c r="B96" t="s">
        <v>254</v>
      </c>
      <c r="C96" t="str">
        <f>IFERROR(VLOOKUP(Table1[[#This Row],[Ticker]],[1]!Table2[[Symbol]:[Industry]],2,FALSE),"-")</f>
        <v>-</v>
      </c>
      <c r="D96" t="s">
        <v>37</v>
      </c>
      <c r="E96">
        <v>104531.27426674</v>
      </c>
      <c r="F96">
        <v>728.75</v>
      </c>
      <c r="G96">
        <v>5.9891143749484304</v>
      </c>
      <c r="H96">
        <v>12.4046821313752</v>
      </c>
      <c r="I96">
        <v>28.8585796518664</v>
      </c>
      <c r="J96">
        <v>0.427412315351345</v>
      </c>
      <c r="K96">
        <v>659.84944024568097</v>
      </c>
      <c r="L96">
        <v>590.07313272592899</v>
      </c>
      <c r="M96">
        <v>56.587211316331697</v>
      </c>
      <c r="N96">
        <v>0.81674724432017498</v>
      </c>
      <c r="O96">
        <v>2.4562607204116498</v>
      </c>
      <c r="P96">
        <v>57.244578703204198</v>
      </c>
      <c r="Q96">
        <v>-3.4511422088991002E-2</v>
      </c>
    </row>
    <row r="97" spans="1:17" x14ac:dyDescent="0.3">
      <c r="A97" t="s">
        <v>255</v>
      </c>
      <c r="B97" t="s">
        <v>256</v>
      </c>
      <c r="C97" t="str">
        <f>IFERROR(VLOOKUP(Table1[[#This Row],[Ticker]],[1]!Table2[[Symbol]:[Industry]],2,FALSE),"-")</f>
        <v>-</v>
      </c>
      <c r="D97" t="s">
        <v>257</v>
      </c>
      <c r="E97">
        <v>102708.144</v>
      </c>
      <c r="F97">
        <v>3753.6</v>
      </c>
      <c r="G97">
        <v>90.171642100446405</v>
      </c>
      <c r="H97">
        <v>-4.6984422158655503</v>
      </c>
      <c r="I97">
        <v>33.062298206227901</v>
      </c>
      <c r="J97">
        <v>5.6876955701378398</v>
      </c>
      <c r="K97">
        <v>3704.1169409378299</v>
      </c>
      <c r="L97">
        <v>3024.8362432413501</v>
      </c>
      <c r="M97">
        <v>49.825208960992299</v>
      </c>
      <c r="N97">
        <v>1.32270135797363</v>
      </c>
      <c r="O97">
        <v>11.143968456947899</v>
      </c>
      <c r="P97">
        <v>127.036835420068</v>
      </c>
      <c r="Q97">
        <v>0.19071931034470599</v>
      </c>
    </row>
    <row r="98" spans="1:17" x14ac:dyDescent="0.3">
      <c r="A98" t="s">
        <v>258</v>
      </c>
      <c r="B98" t="s">
        <v>259</v>
      </c>
      <c r="C98" t="str">
        <f>IFERROR(VLOOKUP(Table1[[#This Row],[Ticker]],[1]!Table2[[Symbol]:[Industry]],2,FALSE),"-")</f>
        <v>-</v>
      </c>
      <c r="D98" t="s">
        <v>260</v>
      </c>
      <c r="E98">
        <v>102061.871692959</v>
      </c>
      <c r="F98">
        <v>1418</v>
      </c>
      <c r="G98">
        <v>18.3868871160198</v>
      </c>
      <c r="H98">
        <v>10.2455469242201</v>
      </c>
      <c r="I98">
        <v>13.3888228218942</v>
      </c>
      <c r="J98">
        <v>0.30276070956908402</v>
      </c>
      <c r="K98">
        <v>1327.41419326747</v>
      </c>
      <c r="L98">
        <v>1179.95883799076</v>
      </c>
      <c r="M98">
        <v>46.9272295659067</v>
      </c>
      <c r="N98">
        <v>0.71692615031179696</v>
      </c>
      <c r="O98">
        <v>4.4005641748942201</v>
      </c>
      <c r="P98">
        <v>45.279442651503501</v>
      </c>
      <c r="Q98">
        <v>7.7475346151999996E-2</v>
      </c>
    </row>
    <row r="99" spans="1:17" x14ac:dyDescent="0.3">
      <c r="A99" t="s">
        <v>261</v>
      </c>
      <c r="B99" t="s">
        <v>262</v>
      </c>
      <c r="C99" t="str">
        <f>IFERROR(VLOOKUP(Table1[[#This Row],[Ticker]],[1]!Table2[[Symbol]:[Industry]],2,FALSE),"-")</f>
        <v>-</v>
      </c>
      <c r="D99" t="s">
        <v>263</v>
      </c>
      <c r="E99">
        <v>101821.31936389999</v>
      </c>
      <c r="F99">
        <v>9374.0499999999993</v>
      </c>
      <c r="G99">
        <v>3.0926928647407901</v>
      </c>
      <c r="H99">
        <v>-4.8131287724590699</v>
      </c>
      <c r="I99">
        <v>-8.2158573930887595</v>
      </c>
      <c r="J99">
        <v>0.51462988478931804</v>
      </c>
      <c r="K99">
        <v>9152.3806183315992</v>
      </c>
      <c r="L99">
        <v>8349.8953431174104</v>
      </c>
      <c r="M99">
        <v>35.091091762697602</v>
      </c>
      <c r="N99">
        <v>0.47217481681405099</v>
      </c>
      <c r="O99">
        <v>7.4775577258495698</v>
      </c>
      <c r="P99">
        <v>41.433183964755003</v>
      </c>
      <c r="Q99">
        <v>8.9053143419893996E-2</v>
      </c>
    </row>
    <row r="100" spans="1:17" x14ac:dyDescent="0.3">
      <c r="A100" t="s">
        <v>264</v>
      </c>
      <c r="B100" t="s">
        <v>265</v>
      </c>
      <c r="C100" t="str">
        <f>IFERROR(VLOOKUP(Table1[[#This Row],[Ticker]],[1]!Table2[[Symbol]:[Industry]],2,FALSE),"-")</f>
        <v>-</v>
      </c>
      <c r="D100" t="s">
        <v>159</v>
      </c>
      <c r="E100">
        <v>100962.426978225</v>
      </c>
      <c r="F100">
        <v>298.7</v>
      </c>
      <c r="G100">
        <v>168.10127565213901</v>
      </c>
      <c r="H100">
        <v>-8.1328256919286304</v>
      </c>
      <c r="I100">
        <v>23.269545695417701</v>
      </c>
      <c r="J100">
        <v>1.1182045709670601</v>
      </c>
      <c r="K100">
        <v>301.53647660405301</v>
      </c>
      <c r="L100">
        <v>244.88208911350799</v>
      </c>
      <c r="M100">
        <v>36.2639884767258</v>
      </c>
      <c r="N100">
        <v>0.69475636408795205</v>
      </c>
      <c r="O100">
        <v>12.2698359558085</v>
      </c>
      <c r="P100">
        <v>206.358974358974</v>
      </c>
      <c r="Q100">
        <v>0.18274836884746101</v>
      </c>
    </row>
    <row r="101" spans="1:17" x14ac:dyDescent="0.3">
      <c r="A101" t="s">
        <v>266</v>
      </c>
      <c r="B101" t="s">
        <v>267</v>
      </c>
      <c r="C101" t="str">
        <f>IFERROR(VLOOKUP(Table1[[#This Row],[Ticker]],[1]!Table2[[Symbol]:[Industry]],2,FALSE),"-")</f>
        <v>-</v>
      </c>
      <c r="D101" t="s">
        <v>268</v>
      </c>
      <c r="E101">
        <v>100577.96994495</v>
      </c>
      <c r="F101">
        <v>95.79</v>
      </c>
      <c r="G101">
        <v>25.5332017694295</v>
      </c>
      <c r="H101">
        <v>10.3708658276362</v>
      </c>
      <c r="I101">
        <v>-2.0665234614133801</v>
      </c>
      <c r="J101">
        <v>-2.2445249316440101</v>
      </c>
      <c r="K101">
        <v>91.464326022988104</v>
      </c>
      <c r="L101">
        <v>81.569773236867903</v>
      </c>
      <c r="M101">
        <v>43.477359761881601</v>
      </c>
      <c r="N101">
        <v>1.39662793366028</v>
      </c>
      <c r="O101">
        <v>12.642238229460199</v>
      </c>
      <c r="P101">
        <v>61.670886075949298</v>
      </c>
      <c r="Q101">
        <v>8.7377841234916001E-2</v>
      </c>
    </row>
    <row r="102" spans="1:17" x14ac:dyDescent="0.3">
      <c r="A102" t="s">
        <v>269</v>
      </c>
      <c r="B102" t="s">
        <v>270</v>
      </c>
      <c r="C102" t="str">
        <f>IFERROR(VLOOKUP(Table1[[#This Row],[Ticker]],[1]!Table2[[Symbol]:[Industry]],2,FALSE),"-")</f>
        <v>-</v>
      </c>
      <c r="D102" t="s">
        <v>46</v>
      </c>
      <c r="E102">
        <v>100109.651000912</v>
      </c>
      <c r="F102">
        <v>98.02</v>
      </c>
      <c r="G102">
        <v>62.735738125352903</v>
      </c>
      <c r="H102">
        <v>0.78647427332390596</v>
      </c>
      <c r="I102">
        <v>-7.1135877174429396</v>
      </c>
      <c r="J102">
        <v>3.2096474281865399</v>
      </c>
      <c r="K102">
        <v>94.539444125984602</v>
      </c>
      <c r="L102">
        <v>81.978880105698394</v>
      </c>
      <c r="M102">
        <v>42.410150263427198</v>
      </c>
      <c r="N102">
        <v>0.70748202742531496</v>
      </c>
      <c r="O102">
        <v>5.8457457661701602</v>
      </c>
      <c r="P102">
        <v>90.145489815712907</v>
      </c>
      <c r="Q102">
        <v>0.15874290263662899</v>
      </c>
    </row>
    <row r="103" spans="1:17" x14ac:dyDescent="0.3">
      <c r="A103" t="s">
        <v>271</v>
      </c>
      <c r="B103" t="s">
        <v>272</v>
      </c>
      <c r="C103" t="str">
        <f>IFERROR(VLOOKUP(Table1[[#This Row],[Ticker]],[1]!Table2[[Symbol]:[Industry]],2,FALSE),"-")</f>
        <v>-</v>
      </c>
      <c r="D103" t="s">
        <v>273</v>
      </c>
      <c r="E103">
        <v>97488.878400000001</v>
      </c>
      <c r="F103">
        <v>4962.1499999999996</v>
      </c>
      <c r="G103">
        <v>141.02116886516399</v>
      </c>
      <c r="H103">
        <v>-8.9403665710577709</v>
      </c>
      <c r="I103">
        <v>112.477874124491</v>
      </c>
      <c r="J103">
        <v>-1.2415800457245501</v>
      </c>
      <c r="K103">
        <v>4509.77598501993</v>
      </c>
      <c r="L103">
        <v>3069.35433918742</v>
      </c>
      <c r="M103">
        <v>42.109736901406599</v>
      </c>
      <c r="N103">
        <v>0.47242536517706801</v>
      </c>
      <c r="O103">
        <v>18.093971363219499</v>
      </c>
      <c r="P103">
        <v>188.66492146596801</v>
      </c>
      <c r="Q103">
        <v>0.27479628198315398</v>
      </c>
    </row>
    <row r="104" spans="1:17" x14ac:dyDescent="0.3">
      <c r="A104" t="s">
        <v>274</v>
      </c>
      <c r="B104" t="s">
        <v>275</v>
      </c>
      <c r="C104" t="str">
        <f>IFERROR(VLOOKUP(Table1[[#This Row],[Ticker]],[1]!Table2[[Symbol]:[Industry]],2,FALSE),"-")</f>
        <v>-</v>
      </c>
      <c r="D104" t="s">
        <v>34</v>
      </c>
      <c r="E104">
        <v>96774.778292939998</v>
      </c>
      <c r="F104">
        <v>109.55</v>
      </c>
      <c r="G104">
        <v>40.894308599669202</v>
      </c>
      <c r="H104">
        <v>-2.78740209234804</v>
      </c>
      <c r="I104">
        <v>-16.029408221534698</v>
      </c>
      <c r="J104">
        <v>1.26759194333562</v>
      </c>
      <c r="K104">
        <v>114.03912656992399</v>
      </c>
      <c r="L104">
        <v>104.725384396876</v>
      </c>
      <c r="M104">
        <v>37.440251112166003</v>
      </c>
      <c r="N104">
        <v>0.68622110833583005</v>
      </c>
      <c r="O104">
        <v>17.663167503423001</v>
      </c>
      <c r="P104">
        <v>71.574001566170693</v>
      </c>
      <c r="Q104">
        <v>0.15392154882557699</v>
      </c>
    </row>
    <row r="105" spans="1:17" x14ac:dyDescent="0.3">
      <c r="A105" t="s">
        <v>276</v>
      </c>
      <c r="B105" t="s">
        <v>277</v>
      </c>
      <c r="C105" t="str">
        <f>IFERROR(VLOOKUP(Table1[[#This Row],[Ticker]],[1]!Table2[[Symbol]:[Industry]],2,FALSE),"-")</f>
        <v>-</v>
      </c>
      <c r="D105" t="s">
        <v>226</v>
      </c>
      <c r="E105">
        <v>96453.915265500007</v>
      </c>
      <c r="F105">
        <v>6585.15</v>
      </c>
      <c r="G105">
        <v>13.472404881928499</v>
      </c>
      <c r="H105">
        <v>0.57705426395784498</v>
      </c>
      <c r="I105">
        <v>35.483970496410699</v>
      </c>
      <c r="J105">
        <v>-0.36679679569284801</v>
      </c>
      <c r="K105">
        <v>6545.2372612668596</v>
      </c>
      <c r="L105">
        <v>5699.7134202217403</v>
      </c>
      <c r="M105">
        <v>39.046095495374203</v>
      </c>
      <c r="N105">
        <v>0.52814641178043997</v>
      </c>
      <c r="O105">
        <v>11.3330751767233</v>
      </c>
      <c r="P105">
        <v>73.247829518547704</v>
      </c>
      <c r="Q105">
        <v>0.150971805502634</v>
      </c>
    </row>
    <row r="106" spans="1:17" x14ac:dyDescent="0.3">
      <c r="A106" t="s">
        <v>278</v>
      </c>
      <c r="B106" t="s">
        <v>279</v>
      </c>
      <c r="C106" t="str">
        <f>IFERROR(VLOOKUP(Table1[[#This Row],[Ticker]],[1]!Table2[[Symbol]:[Industry]],2,FALSE),"-")</f>
        <v>-</v>
      </c>
      <c r="D106" t="s">
        <v>37</v>
      </c>
      <c r="E106">
        <v>96167.759699650007</v>
      </c>
      <c r="F106">
        <v>1951.45</v>
      </c>
      <c r="G106">
        <v>19.197193228045201</v>
      </c>
      <c r="H106">
        <v>4.9163284262806402</v>
      </c>
      <c r="I106">
        <v>6.7816711300919996</v>
      </c>
      <c r="J106">
        <v>-1.14469880966993</v>
      </c>
      <c r="K106">
        <v>1852.5144634327501</v>
      </c>
      <c r="L106">
        <v>1647.6973727187401</v>
      </c>
      <c r="M106">
        <v>50.6402419060285</v>
      </c>
      <c r="N106">
        <v>0.86466613909688395</v>
      </c>
      <c r="O106">
        <v>4.0764559686387001</v>
      </c>
      <c r="P106">
        <v>54.142969984202203</v>
      </c>
      <c r="Q106">
        <v>-9.3813849693610007E-3</v>
      </c>
    </row>
    <row r="107" spans="1:17" x14ac:dyDescent="0.3">
      <c r="A107" t="s">
        <v>280</v>
      </c>
      <c r="B107" t="s">
        <v>281</v>
      </c>
      <c r="C107" t="str">
        <f>IFERROR(VLOOKUP(Table1[[#This Row],[Ticker]],[1]!Table2[[Symbol]:[Industry]],2,FALSE),"-")</f>
        <v>-</v>
      </c>
      <c r="D107" t="s">
        <v>54</v>
      </c>
      <c r="E107">
        <v>95656.252666785003</v>
      </c>
      <c r="F107">
        <v>2097.6</v>
      </c>
      <c r="G107">
        <v>68.546024334815797</v>
      </c>
      <c r="H107">
        <v>16.079424549271302</v>
      </c>
      <c r="I107">
        <v>17.756155042116099</v>
      </c>
      <c r="J107">
        <v>5.1389324494054804</v>
      </c>
      <c r="K107">
        <v>1799.84242844648</v>
      </c>
      <c r="L107">
        <v>1541.10464691421</v>
      </c>
      <c r="M107">
        <v>79.601874296574294</v>
      </c>
      <c r="N107">
        <v>1.60912695215837</v>
      </c>
      <c r="O107">
        <v>1.4945652173913</v>
      </c>
      <c r="P107">
        <v>97.124330420073306</v>
      </c>
      <c r="Q107">
        <v>9.6443072604954994E-2</v>
      </c>
    </row>
    <row r="108" spans="1:17" x14ac:dyDescent="0.3">
      <c r="A108" t="s">
        <v>282</v>
      </c>
      <c r="B108" t="s">
        <v>283</v>
      </c>
      <c r="C108" t="str">
        <f>IFERROR(VLOOKUP(Table1[[#This Row],[Ticker]],[1]!Table2[[Symbol]:[Industry]],2,FALSE),"-")</f>
        <v>-</v>
      </c>
      <c r="D108" t="s">
        <v>101</v>
      </c>
      <c r="E108">
        <v>95548.371065159998</v>
      </c>
      <c r="F108">
        <v>96.87</v>
      </c>
      <c r="G108">
        <v>67.076055337758305</v>
      </c>
      <c r="H108">
        <v>-14.266201664232099</v>
      </c>
      <c r="I108">
        <v>-1.7714284854673501</v>
      </c>
      <c r="J108">
        <v>-3.7762366309640498</v>
      </c>
      <c r="K108">
        <v>102.048269264624</v>
      </c>
      <c r="L108">
        <v>87.114509910986499</v>
      </c>
      <c r="M108">
        <v>25.008441138178402</v>
      </c>
      <c r="N108">
        <v>0.39910003446178599</v>
      </c>
      <c r="O108">
        <v>22.225663260039202</v>
      </c>
      <c r="P108">
        <v>100.144628099173</v>
      </c>
      <c r="Q108">
        <v>0.152180964814425</v>
      </c>
    </row>
    <row r="109" spans="1:17" x14ac:dyDescent="0.3">
      <c r="A109" t="s">
        <v>284</v>
      </c>
      <c r="B109" t="s">
        <v>285</v>
      </c>
      <c r="C109" t="str">
        <f>IFERROR(VLOOKUP(Table1[[#This Row],[Ticker]],[1]!Table2[[Symbol]:[Industry]],2,FALSE),"-")</f>
        <v>-</v>
      </c>
      <c r="D109" t="s">
        <v>286</v>
      </c>
      <c r="E109">
        <v>94745.461883580007</v>
      </c>
      <c r="F109">
        <v>6502.4</v>
      </c>
      <c r="G109">
        <v>9.5635863546290292</v>
      </c>
      <c r="H109">
        <v>3.0340160442986699</v>
      </c>
      <c r="I109">
        <v>-14.561298178103799</v>
      </c>
      <c r="J109">
        <v>-3.5315267936163202</v>
      </c>
      <c r="K109">
        <v>6383.8767400438801</v>
      </c>
      <c r="L109">
        <v>5980.4398318437998</v>
      </c>
      <c r="M109">
        <v>51.163909044246203</v>
      </c>
      <c r="N109">
        <v>0.99162118900592</v>
      </c>
      <c r="O109">
        <v>5.7217335137795304</v>
      </c>
      <c r="P109">
        <v>37.5878121032585</v>
      </c>
      <c r="Q109">
        <v>9.275216390352E-3</v>
      </c>
    </row>
    <row r="110" spans="1:17" x14ac:dyDescent="0.3">
      <c r="A110" t="s">
        <v>287</v>
      </c>
      <c r="B110" t="s">
        <v>288</v>
      </c>
      <c r="C110" t="str">
        <f>IFERROR(VLOOKUP(Table1[[#This Row],[Ticker]],[1]!Table2[[Symbol]:[Industry]],2,FALSE),"-")</f>
        <v>-</v>
      </c>
      <c r="D110" t="s">
        <v>181</v>
      </c>
      <c r="E110">
        <v>94034.953170990004</v>
      </c>
      <c r="F110">
        <v>3459.9</v>
      </c>
      <c r="G110">
        <v>50.934049758869001</v>
      </c>
      <c r="H110">
        <v>14.704621825381199</v>
      </c>
      <c r="I110">
        <v>22.860780565059201</v>
      </c>
      <c r="J110">
        <v>1.6088476752482199</v>
      </c>
      <c r="K110">
        <v>3099.8737339847999</v>
      </c>
      <c r="L110">
        <v>2669.98968812863</v>
      </c>
      <c r="M110">
        <v>80.293168492854505</v>
      </c>
      <c r="N110">
        <v>1.54058077729582</v>
      </c>
      <c r="O110">
        <v>0.97546171854678798</v>
      </c>
      <c r="P110">
        <v>81.241487689889993</v>
      </c>
      <c r="Q110">
        <v>8.9336325804345001E-2</v>
      </c>
    </row>
    <row r="111" spans="1:17" x14ac:dyDescent="0.3">
      <c r="A111" t="s">
        <v>289</v>
      </c>
      <c r="B111" t="s">
        <v>290</v>
      </c>
      <c r="C111" t="str">
        <f>IFERROR(VLOOKUP(Table1[[#This Row],[Ticker]],[1]!Table2[[Symbol]:[Industry]],2,FALSE),"-")</f>
        <v>-</v>
      </c>
      <c r="D111" t="s">
        <v>174</v>
      </c>
      <c r="E111">
        <v>93632.331416204994</v>
      </c>
      <c r="F111">
        <v>834.25</v>
      </c>
      <c r="G111">
        <v>5.9367413600203403</v>
      </c>
      <c r="H111">
        <v>-6.0606723773571796</v>
      </c>
      <c r="I111">
        <v>-28.157812822834</v>
      </c>
      <c r="J111">
        <v>-4.7662736433235997</v>
      </c>
      <c r="K111">
        <v>900.97466788649001</v>
      </c>
      <c r="L111">
        <v>946.90399574510297</v>
      </c>
      <c r="M111">
        <v>37.771776696837797</v>
      </c>
      <c r="N111">
        <v>1.2901086592492199</v>
      </c>
      <c r="O111">
        <v>50.961941863949598</v>
      </c>
      <c r="P111">
        <v>59.8180076628352</v>
      </c>
      <c r="Q111">
        <v>7.3151585051100003E-3</v>
      </c>
    </row>
    <row r="112" spans="1:17" x14ac:dyDescent="0.3">
      <c r="A112" t="s">
        <v>291</v>
      </c>
      <c r="B112" t="s">
        <v>292</v>
      </c>
      <c r="C112" t="str">
        <f>IFERROR(VLOOKUP(Table1[[#This Row],[Ticker]],[1]!Table2[[Symbol]:[Industry]],2,FALSE),"-")</f>
        <v>-</v>
      </c>
      <c r="D112" t="s">
        <v>212</v>
      </c>
      <c r="E112">
        <v>93181.7638114</v>
      </c>
      <c r="F112">
        <v>31598</v>
      </c>
      <c r="G112">
        <v>49.261251791155303</v>
      </c>
      <c r="H112">
        <v>-9.4464715361631804</v>
      </c>
      <c r="I112">
        <v>7.4913822504952696</v>
      </c>
      <c r="J112">
        <v>-4.6239248461172</v>
      </c>
      <c r="K112">
        <v>33134.053693542199</v>
      </c>
      <c r="L112">
        <v>28577.892472555599</v>
      </c>
      <c r="M112">
        <v>21.384778290552699</v>
      </c>
      <c r="N112">
        <v>0.57361000405896401</v>
      </c>
      <c r="O112">
        <v>16.076966896639</v>
      </c>
      <c r="P112">
        <v>76.218480130945295</v>
      </c>
      <c r="Q112">
        <v>0.12617356304424601</v>
      </c>
    </row>
    <row r="113" spans="1:17" x14ac:dyDescent="0.3">
      <c r="A113" t="s">
        <v>293</v>
      </c>
      <c r="B113" t="s">
        <v>294</v>
      </c>
      <c r="C113" t="str">
        <f>IFERROR(VLOOKUP(Table1[[#This Row],[Ticker]],[1]!Table2[[Symbol]:[Industry]],2,FALSE),"-")</f>
        <v>-</v>
      </c>
      <c r="D113" t="s">
        <v>295</v>
      </c>
      <c r="E113">
        <v>93061.396115199997</v>
      </c>
      <c r="F113">
        <v>10734.55</v>
      </c>
      <c r="G113">
        <v>144.016158128858</v>
      </c>
      <c r="H113">
        <v>1.50572070972868</v>
      </c>
      <c r="I113">
        <v>26.7273399957705</v>
      </c>
      <c r="J113">
        <v>5.0686822246777004</v>
      </c>
      <c r="K113">
        <v>9963.2728784559204</v>
      </c>
      <c r="L113">
        <v>7732.0509245006097</v>
      </c>
      <c r="M113">
        <v>58.129427075642901</v>
      </c>
      <c r="N113">
        <v>0.81034561619325096</v>
      </c>
      <c r="O113">
        <v>6.60530716238687</v>
      </c>
      <c r="P113">
        <v>177.464588502894</v>
      </c>
      <c r="Q113">
        <v>8.9216210932617002E-2</v>
      </c>
    </row>
    <row r="114" spans="1:17" x14ac:dyDescent="0.3">
      <c r="A114" t="s">
        <v>296</v>
      </c>
      <c r="B114" t="s">
        <v>297</v>
      </c>
      <c r="C114" t="str">
        <f>IFERROR(VLOOKUP(Table1[[#This Row],[Ticker]],[1]!Table2[[Symbol]:[Industry]],2,FALSE),"-")</f>
        <v>-</v>
      </c>
      <c r="D114" t="s">
        <v>133</v>
      </c>
      <c r="E114">
        <v>91965.690199110002</v>
      </c>
      <c r="F114">
        <v>918.1</v>
      </c>
      <c r="G114">
        <v>13.3162546522585</v>
      </c>
      <c r="H114">
        <v>-9.1668590336752196</v>
      </c>
      <c r="I114">
        <v>10.7725224835735</v>
      </c>
      <c r="J114">
        <v>-1.52623548424795</v>
      </c>
      <c r="K114">
        <v>977.96612890636004</v>
      </c>
      <c r="L114">
        <v>871.22216016718903</v>
      </c>
      <c r="M114">
        <v>31.971792821765</v>
      </c>
      <c r="N114">
        <v>0.88326951173875501</v>
      </c>
      <c r="O114">
        <v>19.485894782703401</v>
      </c>
      <c r="P114">
        <v>57.857634112792297</v>
      </c>
      <c r="Q114">
        <v>9.7489197059617005E-2</v>
      </c>
    </row>
    <row r="115" spans="1:17" x14ac:dyDescent="0.3">
      <c r="A115" t="s">
        <v>298</v>
      </c>
      <c r="B115" t="s">
        <v>299</v>
      </c>
      <c r="C115" t="str">
        <f>IFERROR(VLOOKUP(Table1[[#This Row],[Ticker]],[1]!Table2[[Symbol]:[Industry]],2,FALSE),"-")</f>
        <v>-</v>
      </c>
      <c r="D115" t="s">
        <v>130</v>
      </c>
      <c r="E115">
        <v>91691.705271109997</v>
      </c>
      <c r="F115">
        <v>7178.7</v>
      </c>
      <c r="G115">
        <v>41.464477349004497</v>
      </c>
      <c r="H115">
        <v>5.0666141132235003</v>
      </c>
      <c r="I115">
        <v>20.2541866188133</v>
      </c>
      <c r="J115">
        <v>1.0493234121578301</v>
      </c>
      <c r="K115">
        <v>6709.6578014162496</v>
      </c>
      <c r="L115">
        <v>5781.5462273020603</v>
      </c>
      <c r="M115">
        <v>53.662696291012999</v>
      </c>
      <c r="N115">
        <v>1.0747353700286</v>
      </c>
      <c r="O115">
        <v>2.0762812208338501</v>
      </c>
      <c r="P115">
        <v>80.730353343991098</v>
      </c>
      <c r="Q115">
        <v>1.0048485310118E-2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Row],[Ticker]],[1]!Table2[[Symbol]:[Industry]],2,FALSE),"-")</f>
        <v>-</v>
      </c>
      <c r="D116" t="s">
        <v>34</v>
      </c>
      <c r="E116">
        <v>91122.402570000006</v>
      </c>
      <c r="F116">
        <v>121.57</v>
      </c>
      <c r="G116">
        <v>6.5374718430455898</v>
      </c>
      <c r="H116">
        <v>-10.532299943396501</v>
      </c>
      <c r="I116">
        <v>-24.958541286976001</v>
      </c>
      <c r="J116">
        <v>-5.67501457249449</v>
      </c>
      <c r="K116">
        <v>136.03875391085501</v>
      </c>
      <c r="L116">
        <v>130.73303288383701</v>
      </c>
      <c r="M116">
        <v>23.124399062902501</v>
      </c>
      <c r="N116">
        <v>0.72421370371963101</v>
      </c>
      <c r="O116">
        <v>41.893559266266301</v>
      </c>
      <c r="P116">
        <v>43.276370064820199</v>
      </c>
      <c r="Q116">
        <v>0.139102394471042</v>
      </c>
    </row>
    <row r="117" spans="1:17" x14ac:dyDescent="0.3">
      <c r="A117" t="s">
        <v>302</v>
      </c>
      <c r="B117" t="s">
        <v>303</v>
      </c>
      <c r="C117" t="str">
        <f>IFERROR(VLOOKUP(Table1[[#This Row],[Ticker]],[1]!Table2[[Symbol]:[Industry]],2,FALSE),"-")</f>
        <v>-</v>
      </c>
      <c r="D117" t="s">
        <v>304</v>
      </c>
      <c r="E117">
        <v>91068.286451449996</v>
      </c>
      <c r="F117">
        <v>10185</v>
      </c>
      <c r="G117">
        <v>119.38218941286701</v>
      </c>
      <c r="H117">
        <v>-15.4121430809766</v>
      </c>
      <c r="I117">
        <v>32.672193635024499</v>
      </c>
      <c r="J117">
        <v>-3.27866804083361</v>
      </c>
      <c r="K117">
        <v>10408.059867169801</v>
      </c>
      <c r="L117">
        <v>8413.7309134086499</v>
      </c>
      <c r="M117">
        <v>28.371931208026101</v>
      </c>
      <c r="N117">
        <v>0.37712461782603202</v>
      </c>
      <c r="O117">
        <v>30.5645557191948</v>
      </c>
      <c r="P117">
        <v>151.32324092238201</v>
      </c>
      <c r="Q117">
        <v>0.18872287163075899</v>
      </c>
    </row>
    <row r="118" spans="1:17" x14ac:dyDescent="0.3">
      <c r="A118" t="s">
        <v>305</v>
      </c>
      <c r="B118" t="s">
        <v>306</v>
      </c>
      <c r="C118" t="str">
        <f>IFERROR(VLOOKUP(Table1[[#This Row],[Ticker]],[1]!Table2[[Symbol]:[Industry]],2,FALSE),"-")</f>
        <v>-</v>
      </c>
      <c r="D118" t="s">
        <v>263</v>
      </c>
      <c r="E118">
        <v>88478.625378165001</v>
      </c>
      <c r="F118">
        <v>4208.1000000000004</v>
      </c>
      <c r="G118">
        <v>43.364413071247597</v>
      </c>
      <c r="H118">
        <v>1.4018878996567601</v>
      </c>
      <c r="I118">
        <v>-2.6134467342535599</v>
      </c>
      <c r="J118">
        <v>2.4236599691689502</v>
      </c>
      <c r="K118">
        <v>4034.1885930588101</v>
      </c>
      <c r="L118">
        <v>3588.9358229366799</v>
      </c>
      <c r="M118">
        <v>54.016245329962103</v>
      </c>
      <c r="N118">
        <v>1.0704894151890101</v>
      </c>
      <c r="O118">
        <v>2.0983341650625902</v>
      </c>
      <c r="P118">
        <v>74.1727199354318</v>
      </c>
      <c r="Q118">
        <v>1.3233082695888E-2</v>
      </c>
    </row>
    <row r="119" spans="1:17" x14ac:dyDescent="0.3">
      <c r="A119" t="s">
        <v>307</v>
      </c>
      <c r="B119" t="s">
        <v>308</v>
      </c>
      <c r="C119" t="str">
        <f>IFERROR(VLOOKUP(Table1[[#This Row],[Ticker]],[1]!Table2[[Symbol]:[Industry]],2,FALSE),"-")</f>
        <v>-</v>
      </c>
      <c r="D119" t="s">
        <v>54</v>
      </c>
      <c r="E119">
        <v>88230.635743220002</v>
      </c>
      <c r="F119">
        <v>1461.8</v>
      </c>
      <c r="G119">
        <v>42.387735505113199</v>
      </c>
      <c r="H119">
        <v>8.6027791308636505</v>
      </c>
      <c r="I119">
        <v>34.073037518780303</v>
      </c>
      <c r="J119">
        <v>1.35670027454451</v>
      </c>
      <c r="K119">
        <v>1325.72175501366</v>
      </c>
      <c r="L119">
        <v>1130.95294189488</v>
      </c>
      <c r="M119">
        <v>73.209383556248397</v>
      </c>
      <c r="N119">
        <v>1.0289870167224699</v>
      </c>
      <c r="O119">
        <v>1.92912847174715</v>
      </c>
      <c r="P119">
        <v>79.186075018386802</v>
      </c>
      <c r="Q119">
        <v>8.5468296953532003E-2</v>
      </c>
    </row>
    <row r="120" spans="1:17" x14ac:dyDescent="0.3">
      <c r="A120" t="s">
        <v>309</v>
      </c>
      <c r="B120" t="s">
        <v>310</v>
      </c>
      <c r="C120" t="str">
        <f>IFERROR(VLOOKUP(Table1[[#This Row],[Ticker]],[1]!Table2[[Symbol]:[Industry]],2,FALSE),"-")</f>
        <v>-</v>
      </c>
      <c r="D120" t="s">
        <v>77</v>
      </c>
      <c r="E120">
        <v>87336.878205059998</v>
      </c>
      <c r="F120">
        <v>24408.35</v>
      </c>
      <c r="G120">
        <v>-23.270865012293999</v>
      </c>
      <c r="H120">
        <v>-10.1554738028369</v>
      </c>
      <c r="I120">
        <v>-23.8035840961827</v>
      </c>
      <c r="J120">
        <v>-10.6253692815541</v>
      </c>
      <c r="K120">
        <v>26708.557349893599</v>
      </c>
      <c r="L120">
        <v>26282.026658792602</v>
      </c>
      <c r="M120">
        <v>18.484445828481299</v>
      </c>
      <c r="N120">
        <v>1.95374173672871</v>
      </c>
      <c r="O120">
        <v>25.931289906937501</v>
      </c>
      <c r="P120">
        <v>4.0823419043964</v>
      </c>
      <c r="Q120">
        <v>-6.7236413058551006E-2</v>
      </c>
    </row>
    <row r="121" spans="1:17" x14ac:dyDescent="0.3">
      <c r="A121" t="s">
        <v>311</v>
      </c>
      <c r="B121" t="s">
        <v>312</v>
      </c>
      <c r="C121" t="str">
        <f>IFERROR(VLOOKUP(Table1[[#This Row],[Ticker]],[1]!Table2[[Symbol]:[Industry]],2,FALSE),"-")</f>
        <v>-</v>
      </c>
      <c r="D121" t="s">
        <v>54</v>
      </c>
      <c r="E121">
        <v>87164.18379897</v>
      </c>
      <c r="F121">
        <v>2152.0500000000002</v>
      </c>
      <c r="G121">
        <v>-7.0564418283217298</v>
      </c>
      <c r="H121">
        <v>0.52181239834873705</v>
      </c>
      <c r="I121">
        <v>-12.672952874241901</v>
      </c>
      <c r="J121">
        <v>5.9677820390431799</v>
      </c>
      <c r="K121">
        <v>2116.4114599281502</v>
      </c>
      <c r="L121">
        <v>2055.2329009262799</v>
      </c>
      <c r="M121">
        <v>73.803205620596302</v>
      </c>
      <c r="N121">
        <v>0.99151298686784906</v>
      </c>
      <c r="O121">
        <v>15.703631421202999</v>
      </c>
      <c r="P121">
        <v>27.8660764683164</v>
      </c>
    </row>
    <row r="122" spans="1:17" x14ac:dyDescent="0.3">
      <c r="A122" t="s">
        <v>313</v>
      </c>
      <c r="B122" t="s">
        <v>314</v>
      </c>
      <c r="C122" t="str">
        <f>IFERROR(VLOOKUP(Table1[[#This Row],[Ticker]],[1]!Table2[[Symbol]:[Industry]],2,FALSE),"-")</f>
        <v>-</v>
      </c>
      <c r="D122" t="s">
        <v>315</v>
      </c>
      <c r="E122">
        <v>86936.123264024995</v>
      </c>
      <c r="F122">
        <v>617.15</v>
      </c>
      <c r="G122">
        <v>34.085130918700798</v>
      </c>
      <c r="H122">
        <v>4.8727165371495103</v>
      </c>
      <c r="I122">
        <v>4.0104856787997303</v>
      </c>
      <c r="J122">
        <v>-0.80462480797438696</v>
      </c>
      <c r="K122">
        <v>609.13540941279598</v>
      </c>
      <c r="L122">
        <v>542.13808229121003</v>
      </c>
      <c r="M122">
        <v>43.360487974447501</v>
      </c>
      <c r="N122">
        <v>0.63883901394769305</v>
      </c>
      <c r="O122">
        <v>7.4212104026573904</v>
      </c>
      <c r="P122">
        <v>66.079117330462793</v>
      </c>
      <c r="Q122">
        <v>0.20338825877088099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Row],[Ticker]],[1]!Table2[[Symbol]:[Industry]],2,FALSE),"-")</f>
        <v>-</v>
      </c>
      <c r="D123" t="s">
        <v>181</v>
      </c>
      <c r="E123">
        <v>85517.092664465003</v>
      </c>
      <c r="F123">
        <v>644.65</v>
      </c>
      <c r="G123">
        <v>-11.8424515687456</v>
      </c>
      <c r="H123">
        <v>-1.07449781634398</v>
      </c>
      <c r="I123">
        <v>13.149210239798601</v>
      </c>
      <c r="J123">
        <v>-2.61087090221206</v>
      </c>
      <c r="K123">
        <v>637.02284187218402</v>
      </c>
      <c r="L123">
        <v>578.40795704074696</v>
      </c>
      <c r="M123">
        <v>52.295810908212601</v>
      </c>
      <c r="N123">
        <v>0.97483532297252296</v>
      </c>
      <c r="O123">
        <v>7.1899480338168003</v>
      </c>
      <c r="P123">
        <v>32.562204400575702</v>
      </c>
      <c r="Q123">
        <v>-2.3831489130236E-2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Row],[Ticker]],[1]!Table2[[Symbol]:[Industry]],2,FALSE),"-")</f>
        <v>-</v>
      </c>
      <c r="D124" t="s">
        <v>286</v>
      </c>
      <c r="E124">
        <v>84392.331280459999</v>
      </c>
      <c r="F124">
        <v>870.65</v>
      </c>
      <c r="G124">
        <v>41.569907934465299</v>
      </c>
      <c r="H124">
        <v>-2.52029415447746</v>
      </c>
      <c r="I124">
        <v>-16.059547218030499</v>
      </c>
      <c r="J124">
        <v>-1.7993941461966101</v>
      </c>
      <c r="K124">
        <v>888.19159034530696</v>
      </c>
      <c r="L124">
        <v>786.38747694830101</v>
      </c>
      <c r="M124">
        <v>36.2719277253141</v>
      </c>
      <c r="N124">
        <v>0.60597511511628299</v>
      </c>
      <c r="O124">
        <v>12.5480962499282</v>
      </c>
      <c r="P124">
        <v>71.219272369714801</v>
      </c>
      <c r="Q124">
        <v>0.10380186916301699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Row],[Ticker]],[1]!Table2[[Symbol]:[Industry]],2,FALSE),"-")</f>
        <v>-</v>
      </c>
      <c r="D125" t="s">
        <v>92</v>
      </c>
      <c r="E125">
        <v>82291.205756480005</v>
      </c>
      <c r="F125">
        <v>1751.4</v>
      </c>
      <c r="G125">
        <v>147.23182767648501</v>
      </c>
      <c r="H125">
        <v>16.317347259791401</v>
      </c>
      <c r="I125">
        <v>40.329874270679703</v>
      </c>
      <c r="J125">
        <v>-3.04146600699961</v>
      </c>
      <c r="K125">
        <v>1586.6689519583699</v>
      </c>
      <c r="L125">
        <v>1279.2122704113499</v>
      </c>
      <c r="M125">
        <v>49.358890590443501</v>
      </c>
      <c r="N125">
        <v>1.9851120204641699</v>
      </c>
      <c r="O125">
        <v>8.9414182939362608</v>
      </c>
      <c r="P125">
        <v>181.80209171359601</v>
      </c>
      <c r="Q125">
        <v>0.157056976586745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Row],[Ticker]],[1]!Table2[[Symbol]:[Industry]],2,FALSE),"-")</f>
        <v>-</v>
      </c>
      <c r="D126" t="s">
        <v>141</v>
      </c>
      <c r="E126">
        <v>80636.519849999997</v>
      </c>
      <c r="F126">
        <v>2939.55</v>
      </c>
      <c r="G126">
        <v>63.449825295559897</v>
      </c>
      <c r="H126">
        <v>-9.2241959650346192</v>
      </c>
      <c r="I126">
        <v>14.606519229162799</v>
      </c>
      <c r="J126">
        <v>0.48205970267453102</v>
      </c>
      <c r="K126">
        <v>3031.28238857509</v>
      </c>
      <c r="L126">
        <v>2543.3887957710199</v>
      </c>
      <c r="M126">
        <v>36.720968782969699</v>
      </c>
      <c r="N126">
        <v>1.6703129106592201</v>
      </c>
      <c r="O126">
        <v>15.755812964569399</v>
      </c>
      <c r="P126">
        <v>96.585969370694798</v>
      </c>
      <c r="Q126">
        <v>6.7543174921899998E-2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Row],[Ticker]],[1]!Table2[[Symbol]:[Industry]],2,FALSE),"-")</f>
        <v>-</v>
      </c>
      <c r="D127" t="s">
        <v>18</v>
      </c>
      <c r="E127">
        <v>79016.689168794997</v>
      </c>
      <c r="F127">
        <v>379.7</v>
      </c>
      <c r="G127">
        <v>90.912876405771996</v>
      </c>
      <c r="H127">
        <v>10.739052858934301</v>
      </c>
      <c r="I127">
        <v>-1.59532663788138</v>
      </c>
      <c r="J127">
        <v>-5.4242765947418601</v>
      </c>
      <c r="K127">
        <v>359.63000206202202</v>
      </c>
      <c r="L127">
        <v>310.75689250592501</v>
      </c>
      <c r="M127">
        <v>41.588414713172298</v>
      </c>
      <c r="N127">
        <v>1.38460055711772</v>
      </c>
      <c r="O127">
        <v>7.0845404266526302</v>
      </c>
      <c r="P127">
        <v>138.10618729096899</v>
      </c>
      <c r="Q127">
        <v>8.3792532497865002E-2</v>
      </c>
    </row>
    <row r="128" spans="1:17" x14ac:dyDescent="0.3">
      <c r="A128" t="s">
        <v>326</v>
      </c>
      <c r="B128" t="s">
        <v>327</v>
      </c>
      <c r="C128" t="str">
        <f>IFERROR(VLOOKUP(Table1[[#This Row],[Ticker]],[1]!Table2[[Symbol]:[Industry]],2,FALSE),"-")</f>
        <v>-</v>
      </c>
      <c r="D128" t="s">
        <v>328</v>
      </c>
      <c r="E128">
        <v>76862.502043019995</v>
      </c>
      <c r="F128">
        <v>3918.2</v>
      </c>
      <c r="G128">
        <v>11.2768467648248</v>
      </c>
      <c r="H128">
        <v>-4.7916686691605301</v>
      </c>
      <c r="I128">
        <v>1.10250591823234</v>
      </c>
      <c r="J128">
        <v>-5.1758697175132804</v>
      </c>
      <c r="K128">
        <v>4054.9815249820099</v>
      </c>
      <c r="L128">
        <v>3725.0053486658699</v>
      </c>
      <c r="M128">
        <v>41.192110321723</v>
      </c>
      <c r="N128">
        <v>0.79034586079503599</v>
      </c>
      <c r="O128">
        <v>19.4859884640906</v>
      </c>
      <c r="P128">
        <v>42.066715010877402</v>
      </c>
      <c r="Q128">
        <v>0.126243649478881</v>
      </c>
    </row>
    <row r="129" spans="1:17" x14ac:dyDescent="0.3">
      <c r="A129" t="s">
        <v>329</v>
      </c>
      <c r="B129" t="s">
        <v>330</v>
      </c>
      <c r="C129" t="str">
        <f>IFERROR(VLOOKUP(Table1[[#This Row],[Ticker]],[1]!Table2[[Symbol]:[Industry]],2,FALSE),"-")</f>
        <v>-</v>
      </c>
      <c r="D129" t="s">
        <v>24</v>
      </c>
      <c r="E129">
        <v>75559.160987879994</v>
      </c>
      <c r="F129">
        <v>24.42</v>
      </c>
      <c r="G129">
        <v>15.9217461217394</v>
      </c>
      <c r="H129">
        <v>-4.3103480658560001</v>
      </c>
      <c r="I129">
        <v>-26.062983728548598</v>
      </c>
      <c r="J129">
        <v>0.45391858569556998</v>
      </c>
      <c r="K129">
        <v>24.540913464954698</v>
      </c>
      <c r="L129">
        <v>22.9727364458221</v>
      </c>
      <c r="M129">
        <v>43.610088877085801</v>
      </c>
      <c r="N129">
        <v>1.1393157083066601</v>
      </c>
      <c r="O129">
        <v>34.520884520884501</v>
      </c>
      <c r="P129">
        <v>55.541401273885299</v>
      </c>
      <c r="Q129">
        <v>7.2249938802443001E-2</v>
      </c>
    </row>
    <row r="130" spans="1:17" x14ac:dyDescent="0.3">
      <c r="A130" t="s">
        <v>331</v>
      </c>
      <c r="B130" t="s">
        <v>332</v>
      </c>
      <c r="C130" t="str">
        <f>IFERROR(VLOOKUP(Table1[[#This Row],[Ticker]],[1]!Table2[[Symbol]:[Industry]],2,FALSE),"-")</f>
        <v>-</v>
      </c>
      <c r="D130" t="s">
        <v>166</v>
      </c>
      <c r="E130">
        <v>74730.180506624994</v>
      </c>
      <c r="F130">
        <v>2568.5</v>
      </c>
      <c r="G130">
        <v>-13.2583812337443</v>
      </c>
      <c r="H130">
        <v>7.7433014818564798</v>
      </c>
      <c r="I130">
        <v>-4.1246347085166803</v>
      </c>
      <c r="J130">
        <v>1.65207577482209</v>
      </c>
      <c r="K130">
        <v>2448.2444614325</v>
      </c>
      <c r="L130">
        <v>2405.3071314194799</v>
      </c>
      <c r="M130">
        <v>50.485240728591897</v>
      </c>
      <c r="N130">
        <v>1.19016608888845</v>
      </c>
      <c r="O130">
        <v>4.8841736422036099</v>
      </c>
      <c r="P130">
        <v>23.352143114419398</v>
      </c>
      <c r="Q130">
        <v>1.2846656712547999E-2</v>
      </c>
    </row>
    <row r="131" spans="1:17" x14ac:dyDescent="0.3">
      <c r="A131" t="s">
        <v>333</v>
      </c>
      <c r="B131" t="s">
        <v>334</v>
      </c>
      <c r="C131" t="str">
        <f>IFERROR(VLOOKUP(Table1[[#This Row],[Ticker]],[1]!Table2[[Symbol]:[Industry]],2,FALSE),"-")</f>
        <v>-</v>
      </c>
      <c r="D131" t="s">
        <v>57</v>
      </c>
      <c r="E131">
        <v>74395.273641209904</v>
      </c>
      <c r="F131">
        <v>1890.1</v>
      </c>
      <c r="G131">
        <v>22.093508427400501</v>
      </c>
      <c r="H131">
        <v>2.5831005124905402</v>
      </c>
      <c r="I131">
        <v>22.886065548946299</v>
      </c>
      <c r="J131">
        <v>5.7946124201779003</v>
      </c>
      <c r="K131">
        <v>1785.04459702383</v>
      </c>
      <c r="L131">
        <v>1579.7591736813299</v>
      </c>
      <c r="M131">
        <v>53.523194606850801</v>
      </c>
      <c r="N131">
        <v>1.0301003694370201</v>
      </c>
      <c r="O131">
        <v>0.74863763822019502</v>
      </c>
      <c r="P131">
        <v>59.859601640800101</v>
      </c>
      <c r="Q131">
        <v>-1.0930427489781E-2</v>
      </c>
    </row>
    <row r="132" spans="1:17" x14ac:dyDescent="0.3">
      <c r="A132" t="s">
        <v>335</v>
      </c>
      <c r="B132" t="s">
        <v>336</v>
      </c>
      <c r="C132" t="str">
        <f>IFERROR(VLOOKUP(Table1[[#This Row],[Ticker]],[1]!Table2[[Symbol]:[Industry]],2,FALSE),"-")</f>
        <v>-</v>
      </c>
      <c r="D132" t="s">
        <v>34</v>
      </c>
      <c r="E132">
        <v>74123.427874429995</v>
      </c>
      <c r="F132">
        <v>558.35</v>
      </c>
      <c r="G132">
        <v>17.428557781028601</v>
      </c>
      <c r="H132">
        <v>-0.99645904209435199</v>
      </c>
      <c r="I132">
        <v>-1.38352029204011</v>
      </c>
      <c r="J132">
        <v>-4.6026571735107797</v>
      </c>
      <c r="K132">
        <v>560.31758925568101</v>
      </c>
      <c r="L132">
        <v>501.44699156069601</v>
      </c>
      <c r="M132">
        <v>37.7299601933113</v>
      </c>
      <c r="N132">
        <v>0.80452368913066197</v>
      </c>
      <c r="O132">
        <v>13.3160204173009</v>
      </c>
      <c r="P132">
        <v>49.092122830440601</v>
      </c>
      <c r="Q132">
        <v>0.177567715541703</v>
      </c>
    </row>
    <row r="133" spans="1:17" x14ac:dyDescent="0.3">
      <c r="A133" t="s">
        <v>337</v>
      </c>
      <c r="B133" t="s">
        <v>338</v>
      </c>
      <c r="C133" t="str">
        <f>IFERROR(VLOOKUP(Table1[[#This Row],[Ticker]],[1]!Table2[[Symbol]:[Industry]],2,FALSE),"-")</f>
        <v>-</v>
      </c>
      <c r="D133" t="s">
        <v>191</v>
      </c>
      <c r="E133">
        <v>73909.874536919902</v>
      </c>
      <c r="F133">
        <v>252.05</v>
      </c>
      <c r="G133">
        <v>9.3897922805768292</v>
      </c>
      <c r="H133">
        <v>12.5460061156131</v>
      </c>
      <c r="I133">
        <v>32.8994918055743</v>
      </c>
      <c r="J133">
        <v>0.115272817303229</v>
      </c>
      <c r="K133">
        <v>233.38273073507199</v>
      </c>
      <c r="L133">
        <v>201.24515235945</v>
      </c>
      <c r="M133">
        <v>61.938055287403998</v>
      </c>
      <c r="N133">
        <v>0.79157396638857003</v>
      </c>
      <c r="O133">
        <v>2.7573894068637101</v>
      </c>
      <c r="P133">
        <v>59.980958425896503</v>
      </c>
      <c r="Q133">
        <v>9.0576417300561998E-2</v>
      </c>
    </row>
    <row r="134" spans="1:17" x14ac:dyDescent="0.3">
      <c r="A134" t="s">
        <v>339</v>
      </c>
      <c r="B134" t="s">
        <v>340</v>
      </c>
      <c r="C134" t="str">
        <f>IFERROR(VLOOKUP(Table1[[#This Row],[Ticker]],[1]!Table2[[Symbol]:[Industry]],2,FALSE),"-")</f>
        <v>-</v>
      </c>
      <c r="D134" t="s">
        <v>133</v>
      </c>
      <c r="E134">
        <v>73611.890662359903</v>
      </c>
      <c r="F134">
        <v>1593.55</v>
      </c>
      <c r="G134">
        <v>42.169276091134101</v>
      </c>
      <c r="H134">
        <v>-1.4106801063574399</v>
      </c>
      <c r="I134">
        <v>32.091259698242297</v>
      </c>
      <c r="J134">
        <v>0.30157123511530698</v>
      </c>
      <c r="K134">
        <v>1599.48026228855</v>
      </c>
      <c r="L134">
        <v>1355.0128104681201</v>
      </c>
      <c r="M134">
        <v>42.496541780321998</v>
      </c>
      <c r="N134">
        <v>1.18196407606125</v>
      </c>
      <c r="O134">
        <v>13.237739637915301</v>
      </c>
      <c r="P134">
        <v>70.278356574237307</v>
      </c>
      <c r="Q134">
        <v>8.7740922964243004E-2</v>
      </c>
    </row>
    <row r="135" spans="1:17" x14ac:dyDescent="0.3">
      <c r="A135" t="s">
        <v>341</v>
      </c>
      <c r="B135" t="s">
        <v>342</v>
      </c>
      <c r="C135" t="str">
        <f>IFERROR(VLOOKUP(Table1[[#This Row],[Ticker]],[1]!Table2[[Symbol]:[Industry]],2,FALSE),"-")</f>
        <v>-</v>
      </c>
      <c r="D135" t="s">
        <v>130</v>
      </c>
      <c r="E135">
        <v>73476</v>
      </c>
      <c r="F135">
        <v>924.4</v>
      </c>
      <c r="G135">
        <v>16.9748114550809</v>
      </c>
      <c r="H135">
        <v>-10.9286175753024</v>
      </c>
      <c r="I135">
        <v>-11.7552129840522</v>
      </c>
      <c r="J135">
        <v>-1.7760890098500699</v>
      </c>
      <c r="K135">
        <v>986.815196202572</v>
      </c>
      <c r="L135">
        <v>924.89548162702295</v>
      </c>
      <c r="M135">
        <v>24.323107935281399</v>
      </c>
      <c r="N135">
        <v>0.42827216178239702</v>
      </c>
      <c r="O135">
        <v>23.2042405884898</v>
      </c>
      <c r="P135">
        <v>45.4488238533553</v>
      </c>
      <c r="Q135">
        <v>5.0716934688515E-2</v>
      </c>
    </row>
    <row r="136" spans="1:17" x14ac:dyDescent="0.3">
      <c r="A136" t="s">
        <v>343</v>
      </c>
      <c r="B136" t="s">
        <v>344</v>
      </c>
      <c r="C136" t="str">
        <f>IFERROR(VLOOKUP(Table1[[#This Row],[Ticker]],[1]!Table2[[Symbol]:[Industry]],2,FALSE),"-")</f>
        <v>-</v>
      </c>
      <c r="D136" t="s">
        <v>295</v>
      </c>
      <c r="E136">
        <v>72099.475406804995</v>
      </c>
      <c r="F136">
        <v>4675.8999999999996</v>
      </c>
      <c r="G136">
        <v>64.063339042093403</v>
      </c>
      <c r="H136">
        <v>-2.2052318197043399</v>
      </c>
      <c r="I136">
        <v>-4.2682770426780898</v>
      </c>
      <c r="J136">
        <v>1.7820317219586499</v>
      </c>
      <c r="K136">
        <v>4413.9189507926003</v>
      </c>
      <c r="L136">
        <v>3831.0236656389002</v>
      </c>
      <c r="M136">
        <v>53.995593376672304</v>
      </c>
      <c r="N136">
        <v>0.63539429534095004</v>
      </c>
      <c r="O136">
        <v>6.1784897025171697</v>
      </c>
      <c r="P136">
        <v>96.548970155527499</v>
      </c>
      <c r="Q136">
        <v>0.13130963842226101</v>
      </c>
    </row>
    <row r="137" spans="1:17" x14ac:dyDescent="0.3">
      <c r="A137" t="s">
        <v>345</v>
      </c>
      <c r="B137" t="s">
        <v>346</v>
      </c>
      <c r="C137" t="str">
        <f>IFERROR(VLOOKUP(Table1[[#This Row],[Ticker]],[1]!Table2[[Symbol]:[Industry]],2,FALSE),"-")</f>
        <v>-</v>
      </c>
      <c r="D137" t="s">
        <v>347</v>
      </c>
      <c r="E137">
        <v>71719.242393424996</v>
      </c>
      <c r="F137">
        <v>11664.25</v>
      </c>
      <c r="G137">
        <v>125.45948100602401</v>
      </c>
      <c r="H137">
        <v>-5.7607393825211002</v>
      </c>
      <c r="I137">
        <v>77.752396060038606</v>
      </c>
      <c r="J137">
        <v>0.99589757819381297</v>
      </c>
      <c r="K137">
        <v>11140.383000383301</v>
      </c>
      <c r="L137">
        <v>8508.3174979773994</v>
      </c>
      <c r="M137">
        <v>60.643419502288502</v>
      </c>
      <c r="N137">
        <v>1.22451022315701</v>
      </c>
      <c r="O137">
        <v>10.414300105021701</v>
      </c>
      <c r="P137">
        <v>154.40021810250801</v>
      </c>
      <c r="Q137">
        <v>0.122478533164427</v>
      </c>
    </row>
    <row r="138" spans="1:17" x14ac:dyDescent="0.3">
      <c r="A138" t="s">
        <v>348</v>
      </c>
      <c r="B138" t="s">
        <v>349</v>
      </c>
      <c r="C138" t="str">
        <f>IFERROR(VLOOKUP(Table1[[#This Row],[Ticker]],[1]!Table2[[Symbol]:[Industry]],2,FALSE),"-")</f>
        <v>-</v>
      </c>
      <c r="D138" t="s">
        <v>141</v>
      </c>
      <c r="E138">
        <v>71275.206389469997</v>
      </c>
      <c r="F138">
        <v>1766.65</v>
      </c>
      <c r="G138">
        <v>195.833354442705</v>
      </c>
      <c r="H138">
        <v>1.2397017660720699</v>
      </c>
      <c r="I138">
        <v>42.885211996415798</v>
      </c>
      <c r="J138">
        <v>4.6902102065633899</v>
      </c>
      <c r="K138">
        <v>1731.9971592115401</v>
      </c>
      <c r="L138">
        <v>1376.3145369377401</v>
      </c>
      <c r="M138">
        <v>58.070804495451</v>
      </c>
      <c r="N138">
        <v>0.85653680647617703</v>
      </c>
      <c r="O138">
        <v>17.4426173831828</v>
      </c>
      <c r="P138">
        <v>225.349907918968</v>
      </c>
      <c r="Q138">
        <v>0.189315387167826</v>
      </c>
    </row>
    <row r="139" spans="1:17" x14ac:dyDescent="0.3">
      <c r="A139" t="s">
        <v>350</v>
      </c>
      <c r="B139" t="s">
        <v>351</v>
      </c>
      <c r="C139" t="str">
        <f>IFERROR(VLOOKUP(Table1[[#This Row],[Ticker]],[1]!Table2[[Symbol]:[Industry]],2,FALSE),"-")</f>
        <v>-</v>
      </c>
      <c r="D139" t="s">
        <v>54</v>
      </c>
      <c r="E139">
        <v>68264.441099999996</v>
      </c>
      <c r="F139">
        <v>5714.85</v>
      </c>
      <c r="G139">
        <v>25.253886596879902</v>
      </c>
      <c r="H139">
        <v>8.5715614400149498</v>
      </c>
      <c r="I139">
        <v>-4.7760750556524698</v>
      </c>
      <c r="J139">
        <v>5.1104413091330798</v>
      </c>
      <c r="K139">
        <v>5237.9792574749399</v>
      </c>
      <c r="L139">
        <v>4854.1133605571104</v>
      </c>
      <c r="M139">
        <v>74.127558255387996</v>
      </c>
      <c r="N139">
        <v>1.2909414899425</v>
      </c>
      <c r="O139">
        <v>2.36489146696763</v>
      </c>
      <c r="P139">
        <v>65.791993037423794</v>
      </c>
      <c r="Q139">
        <v>2.0912411644609E-2</v>
      </c>
    </row>
    <row r="140" spans="1:17" x14ac:dyDescent="0.3">
      <c r="A140" t="s">
        <v>352</v>
      </c>
      <c r="B140" t="s">
        <v>353</v>
      </c>
      <c r="C140" t="str">
        <f>IFERROR(VLOOKUP(Table1[[#This Row],[Ticker]],[1]!Table2[[Symbol]:[Industry]],2,FALSE),"-")</f>
        <v>-</v>
      </c>
      <c r="D140" t="s">
        <v>37</v>
      </c>
      <c r="E140">
        <v>68132.123999999996</v>
      </c>
      <c r="F140">
        <v>397.55</v>
      </c>
      <c r="G140">
        <v>71.864833963539297</v>
      </c>
      <c r="H140">
        <v>-1.4360106085961899</v>
      </c>
      <c r="I140">
        <v>-5.0130042391672598</v>
      </c>
      <c r="J140">
        <v>-1.14843560651736</v>
      </c>
      <c r="K140">
        <v>387.91177046385599</v>
      </c>
      <c r="L140">
        <v>338.85637822996199</v>
      </c>
      <c r="M140">
        <v>44.926360997788002</v>
      </c>
      <c r="N140">
        <v>1.2369502360484901</v>
      </c>
      <c r="O140">
        <v>17.670733241101701</v>
      </c>
      <c r="P140">
        <v>104.39588688946</v>
      </c>
      <c r="Q140">
        <v>0.10249476841066001</v>
      </c>
    </row>
    <row r="141" spans="1:17" x14ac:dyDescent="0.3">
      <c r="A141" t="s">
        <v>354</v>
      </c>
      <c r="B141" t="s">
        <v>355</v>
      </c>
      <c r="C141" t="str">
        <f>IFERROR(VLOOKUP(Table1[[#This Row],[Ticker]],[1]!Table2[[Symbol]:[Industry]],2,FALSE),"-")</f>
        <v>-</v>
      </c>
      <c r="D141" t="s">
        <v>130</v>
      </c>
      <c r="E141">
        <v>67240.867916689996</v>
      </c>
      <c r="F141">
        <v>1428.1</v>
      </c>
      <c r="G141">
        <v>77.424500944342896</v>
      </c>
      <c r="H141">
        <v>-1.8323004374682199</v>
      </c>
      <c r="I141">
        <v>47.143028288248999</v>
      </c>
      <c r="J141">
        <v>-5.0462480627442998</v>
      </c>
      <c r="K141">
        <v>1404.2365485799501</v>
      </c>
      <c r="L141">
        <v>1151.3053940616501</v>
      </c>
      <c r="M141">
        <v>53.854527807571401</v>
      </c>
      <c r="N141">
        <v>0.55428967110209204</v>
      </c>
      <c r="O141">
        <v>8.6723618794202206</v>
      </c>
      <c r="P141">
        <v>115.95342507182799</v>
      </c>
      <c r="Q141">
        <v>1.1205517330368999E-2</v>
      </c>
    </row>
    <row r="142" spans="1:17" x14ac:dyDescent="0.3">
      <c r="A142" t="s">
        <v>356</v>
      </c>
      <c r="B142" t="s">
        <v>357</v>
      </c>
      <c r="C142" t="str">
        <f>IFERROR(VLOOKUP(Table1[[#This Row],[Ticker]],[1]!Table2[[Symbol]:[Industry]],2,FALSE),"-")</f>
        <v>-</v>
      </c>
      <c r="D142" t="s">
        <v>166</v>
      </c>
      <c r="E142">
        <v>66342.619708049999</v>
      </c>
      <c r="F142">
        <v>4441</v>
      </c>
      <c r="G142">
        <v>-6.9914965247714802</v>
      </c>
      <c r="H142">
        <v>13.7797065540238</v>
      </c>
      <c r="I142">
        <v>15.1137747140186</v>
      </c>
      <c r="J142">
        <v>3.5427940818836801</v>
      </c>
      <c r="K142">
        <v>4009.7380050050901</v>
      </c>
      <c r="L142">
        <v>3727.9149021964699</v>
      </c>
      <c r="M142">
        <v>57.257195316539402</v>
      </c>
      <c r="N142">
        <v>1.14099098998856</v>
      </c>
      <c r="O142">
        <v>3.5802747129024901</v>
      </c>
      <c r="P142">
        <v>37.9192546583851</v>
      </c>
      <c r="Q142">
        <v>8.5494599853289995E-3</v>
      </c>
    </row>
    <row r="143" spans="1:17" x14ac:dyDescent="0.3">
      <c r="A143" t="s">
        <v>358</v>
      </c>
      <c r="B143" t="s">
        <v>359</v>
      </c>
      <c r="C143" t="str">
        <f>IFERROR(VLOOKUP(Table1[[#This Row],[Ticker]],[1]!Table2[[Symbol]:[Industry]],2,FALSE),"-")</f>
        <v>-</v>
      </c>
      <c r="D143" t="s">
        <v>360</v>
      </c>
      <c r="E143">
        <v>65805.296742459905</v>
      </c>
      <c r="F143">
        <v>699.95</v>
      </c>
      <c r="G143">
        <v>-44.364810978976898</v>
      </c>
      <c r="H143">
        <v>-4.7917328365904304</v>
      </c>
      <c r="I143">
        <v>-16.6699603742905</v>
      </c>
      <c r="J143">
        <v>-2.1384657979243502</v>
      </c>
      <c r="K143">
        <v>720.00338939952303</v>
      </c>
      <c r="L143">
        <v>738.37798655260997</v>
      </c>
      <c r="M143">
        <v>31.624203633694702</v>
      </c>
      <c r="N143">
        <v>1.0629642995833799</v>
      </c>
      <c r="O143">
        <v>23.865990427887699</v>
      </c>
      <c r="P143">
        <v>8.0253105949533001</v>
      </c>
      <c r="Q143">
        <v>-0.13788555793152801</v>
      </c>
    </row>
    <row r="144" spans="1:17" x14ac:dyDescent="0.3">
      <c r="A144" t="s">
        <v>361</v>
      </c>
      <c r="B144" t="s">
        <v>362</v>
      </c>
      <c r="C144" t="str">
        <f>IFERROR(VLOOKUP(Table1[[#This Row],[Ticker]],[1]!Table2[[Symbol]:[Industry]],2,FALSE),"-")</f>
        <v>-</v>
      </c>
      <c r="D144" t="s">
        <v>363</v>
      </c>
      <c r="E144">
        <v>65780.378909100007</v>
      </c>
      <c r="F144">
        <v>229.63</v>
      </c>
      <c r="G144">
        <v>68.136893999560399</v>
      </c>
      <c r="H144">
        <v>-5.8844583934887904</v>
      </c>
      <c r="I144">
        <v>-13.6656453796842</v>
      </c>
      <c r="J144">
        <v>0.71052158667158605</v>
      </c>
      <c r="K144">
        <v>241.86092914029899</v>
      </c>
      <c r="L144">
        <v>220.896019559748</v>
      </c>
      <c r="M144">
        <v>40.125615108865297</v>
      </c>
      <c r="N144">
        <v>0.69901596738454297</v>
      </c>
      <c r="O144">
        <v>24.7006053216043</v>
      </c>
      <c r="P144">
        <v>103.572695035461</v>
      </c>
      <c r="Q144">
        <v>7.8368026113990005E-2</v>
      </c>
    </row>
    <row r="145" spans="1:17" x14ac:dyDescent="0.3">
      <c r="A145" t="s">
        <v>364</v>
      </c>
      <c r="B145" t="s">
        <v>365</v>
      </c>
      <c r="C145" t="str">
        <f>IFERROR(VLOOKUP(Table1[[#This Row],[Ticker]],[1]!Table2[[Symbol]:[Industry]],2,FALSE),"-")</f>
        <v>-</v>
      </c>
      <c r="D145" t="s">
        <v>86</v>
      </c>
      <c r="E145">
        <v>64956.112183584999</v>
      </c>
      <c r="F145">
        <v>319.10000000000002</v>
      </c>
      <c r="G145">
        <v>77.543583656690402</v>
      </c>
      <c r="H145">
        <v>-5.6516654448163699</v>
      </c>
      <c r="I145">
        <v>32.700973631276497</v>
      </c>
      <c r="J145">
        <v>-0.78649803538665297</v>
      </c>
      <c r="K145">
        <v>316.79839231698202</v>
      </c>
      <c r="L145">
        <v>252.781557926451</v>
      </c>
      <c r="M145">
        <v>36.487921975601701</v>
      </c>
      <c r="N145">
        <v>0.35505225322796102</v>
      </c>
      <c r="O145">
        <v>13.1150109683484</v>
      </c>
      <c r="P145">
        <v>124.402250351617</v>
      </c>
    </row>
    <row r="146" spans="1:17" x14ac:dyDescent="0.3">
      <c r="A146" t="s">
        <v>366</v>
      </c>
      <c r="B146" t="s">
        <v>367</v>
      </c>
      <c r="C146" t="str">
        <f>IFERROR(VLOOKUP(Table1[[#This Row],[Ticker]],[1]!Table2[[Symbol]:[Industry]],2,FALSE),"-")</f>
        <v>-</v>
      </c>
      <c r="D146" t="s">
        <v>368</v>
      </c>
      <c r="E146">
        <v>64755.449278904998</v>
      </c>
      <c r="F146">
        <v>1773.85</v>
      </c>
      <c r="G146">
        <v>13.693818608981401</v>
      </c>
      <c r="H146">
        <v>11.174120812458099</v>
      </c>
      <c r="I146">
        <v>3.6195531297221999</v>
      </c>
      <c r="J146">
        <v>2.2201265319405401</v>
      </c>
      <c r="K146">
        <v>1617.68197745615</v>
      </c>
      <c r="L146">
        <v>1484.97565427319</v>
      </c>
      <c r="M146">
        <v>66.616675561095903</v>
      </c>
      <c r="N146">
        <v>1.03130755131503</v>
      </c>
      <c r="O146">
        <v>3.6728020971333599</v>
      </c>
      <c r="P146">
        <v>51.6175904953203</v>
      </c>
      <c r="Q146">
        <v>4.1097617079403001E-2</v>
      </c>
    </row>
    <row r="147" spans="1:17" x14ac:dyDescent="0.3">
      <c r="A147" t="s">
        <v>369</v>
      </c>
      <c r="B147" t="s">
        <v>370</v>
      </c>
      <c r="C147" t="str">
        <f>IFERROR(VLOOKUP(Table1[[#This Row],[Ticker]],[1]!Table2[[Symbol]:[Industry]],2,FALSE),"-")</f>
        <v>-</v>
      </c>
      <c r="D147" t="s">
        <v>371</v>
      </c>
      <c r="E147">
        <v>64723.36593675</v>
      </c>
      <c r="F147">
        <v>5111.6000000000004</v>
      </c>
      <c r="G147">
        <v>-1.8560482806121299</v>
      </c>
      <c r="H147">
        <v>-11.540120616411301</v>
      </c>
      <c r="I147">
        <v>17.539571603980399</v>
      </c>
      <c r="J147">
        <v>-0.18860275689771</v>
      </c>
      <c r="K147">
        <v>5447.96680391674</v>
      </c>
      <c r="L147">
        <v>4794.1986533864501</v>
      </c>
      <c r="M147">
        <v>37.101061515339197</v>
      </c>
      <c r="N147">
        <v>0.55768988935693398</v>
      </c>
      <c r="O147">
        <v>26.379215901087701</v>
      </c>
      <c r="P147">
        <v>41.949458483754498</v>
      </c>
      <c r="Q147">
        <v>0.105053422104078</v>
      </c>
    </row>
    <row r="148" spans="1:17" hidden="1" x14ac:dyDescent="0.3">
      <c r="A148" t="s">
        <v>372</v>
      </c>
      <c r="B148" t="s">
        <v>373</v>
      </c>
      <c r="C148" t="str">
        <f>IFERROR(VLOOKUP(Table1[[#This Row],[Ticker]],[1]!Table2[[Symbol]:[Industry]],2,FALSE),"-")</f>
        <v>-</v>
      </c>
      <c r="D148" t="s">
        <v>122</v>
      </c>
      <c r="E148">
        <v>64640.741179299999</v>
      </c>
      <c r="F148">
        <v>247.75</v>
      </c>
      <c r="G148">
        <v>287.59947473530798</v>
      </c>
      <c r="H148">
        <v>-18.137282064541399</v>
      </c>
      <c r="I148">
        <v>35.685557944692</v>
      </c>
      <c r="J148">
        <v>-0.49997823470478198</v>
      </c>
      <c r="K148">
        <v>230.018416685993</v>
      </c>
      <c r="M148">
        <v>39.547573914425101</v>
      </c>
      <c r="N148">
        <v>0.43204042896837902</v>
      </c>
      <c r="O148">
        <v>25.126135216952498</v>
      </c>
      <c r="P148">
        <v>429.38034188034101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Row],[Ticker]],[1]!Table2[[Symbol]:[Industry]],2,FALSE),"-")</f>
        <v>-</v>
      </c>
      <c r="D149" t="s">
        <v>141</v>
      </c>
      <c r="E149">
        <v>63455.862401240003</v>
      </c>
      <c r="F149">
        <v>1814.15</v>
      </c>
      <c r="G149">
        <v>44.261233942637197</v>
      </c>
      <c r="H149">
        <v>7.2131233773707102</v>
      </c>
      <c r="I149">
        <v>19.758757305073399</v>
      </c>
      <c r="J149">
        <v>3.5982762567083499</v>
      </c>
      <c r="K149">
        <v>1751.55836776713</v>
      </c>
      <c r="L149">
        <v>1534.2278258199999</v>
      </c>
      <c r="M149">
        <v>45.648668049000698</v>
      </c>
      <c r="N149">
        <v>0.84650128199271801</v>
      </c>
      <c r="O149">
        <v>7.6564782404982799</v>
      </c>
      <c r="P149">
        <v>72.5953762724764</v>
      </c>
      <c r="Q149">
        <v>0.113691163223009</v>
      </c>
    </row>
    <row r="150" spans="1:17" x14ac:dyDescent="0.3">
      <c r="A150" t="s">
        <v>376</v>
      </c>
      <c r="B150" t="s">
        <v>377</v>
      </c>
      <c r="C150" t="str">
        <f>IFERROR(VLOOKUP(Table1[[#This Row],[Ticker]],[1]!Table2[[Symbol]:[Industry]],2,FALSE),"-")</f>
        <v>-</v>
      </c>
      <c r="D150" t="s">
        <v>304</v>
      </c>
      <c r="E150">
        <v>63434.831488515003</v>
      </c>
      <c r="F150">
        <v>7630.95</v>
      </c>
      <c r="G150">
        <v>30.8339468273644</v>
      </c>
      <c r="H150">
        <v>-11.145675322189</v>
      </c>
      <c r="I150">
        <v>23.103132450957698</v>
      </c>
      <c r="J150">
        <v>-3.99189849254059</v>
      </c>
      <c r="K150">
        <v>8188.09241365663</v>
      </c>
      <c r="L150">
        <v>7146.2686611724102</v>
      </c>
      <c r="M150">
        <v>20.788715439904401</v>
      </c>
      <c r="N150">
        <v>0.51421308614432004</v>
      </c>
      <c r="O150">
        <v>30.194143586316201</v>
      </c>
      <c r="P150">
        <v>56.628694581280698</v>
      </c>
      <c r="Q150">
        <v>0.14367000499493901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Row],[Ticker]],[1]!Table2[[Symbol]:[Industry]],2,FALSE),"-")</f>
        <v>-</v>
      </c>
      <c r="D151" t="s">
        <v>212</v>
      </c>
      <c r="E151">
        <v>62735.604027900001</v>
      </c>
      <c r="F151">
        <v>4026.5</v>
      </c>
      <c r="G151">
        <v>8.4780198182973905</v>
      </c>
      <c r="H151">
        <v>2.68618147869413</v>
      </c>
      <c r="I151">
        <v>23.1268948478032</v>
      </c>
      <c r="J151">
        <v>0.317946105323823</v>
      </c>
      <c r="K151">
        <v>4125.8979853814599</v>
      </c>
      <c r="L151">
        <v>3652.7541095073998</v>
      </c>
      <c r="M151">
        <v>49.1943283102039</v>
      </c>
      <c r="N151">
        <v>0.53636321502310103</v>
      </c>
      <c r="O151">
        <v>22.960387433254599</v>
      </c>
      <c r="P151">
        <v>54.142102442385699</v>
      </c>
      <c r="Q151">
        <v>0.11677631778415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Row],[Ticker]],[1]!Table2[[Symbol]:[Industry]],2,FALSE),"-")</f>
        <v>-</v>
      </c>
      <c r="D152" t="s">
        <v>98</v>
      </c>
      <c r="E152">
        <v>62352.601680765001</v>
      </c>
      <c r="F152">
        <v>526.04999999999995</v>
      </c>
      <c r="G152">
        <v>-35.053375530414101</v>
      </c>
      <c r="H152">
        <v>0.122571440864869</v>
      </c>
      <c r="I152">
        <v>-16.8684561966401</v>
      </c>
      <c r="J152">
        <v>-4.7857348329911398</v>
      </c>
      <c r="K152">
        <v>522.88033877319401</v>
      </c>
      <c r="L152">
        <v>535.01456510659295</v>
      </c>
      <c r="M152">
        <v>50.9628656359559</v>
      </c>
      <c r="N152">
        <v>0.49384958840429999</v>
      </c>
      <c r="O152">
        <v>29.2177549662579</v>
      </c>
      <c r="P152">
        <v>19.829157175398599</v>
      </c>
      <c r="Q152">
        <v>-0.10666245100893799</v>
      </c>
    </row>
    <row r="153" spans="1:17" x14ac:dyDescent="0.3">
      <c r="A153" t="s">
        <v>382</v>
      </c>
      <c r="B153" t="s">
        <v>383</v>
      </c>
      <c r="C153" t="str">
        <f>IFERROR(VLOOKUP(Table1[[#This Row],[Ticker]],[1]!Table2[[Symbol]:[Industry]],2,FALSE),"-")</f>
        <v>-</v>
      </c>
      <c r="D153" t="s">
        <v>384</v>
      </c>
      <c r="E153">
        <v>62180.381341530003</v>
      </c>
      <c r="F153">
        <v>993.2</v>
      </c>
      <c r="G153">
        <v>111.94988881398299</v>
      </c>
      <c r="H153">
        <v>-8.4185736045162791</v>
      </c>
      <c r="I153">
        <v>13.2602445011381</v>
      </c>
      <c r="J153">
        <v>3.6672035374297298</v>
      </c>
      <c r="K153">
        <v>949.22336737816704</v>
      </c>
      <c r="L153">
        <v>776.41187206400298</v>
      </c>
      <c r="M153">
        <v>40.900965154139797</v>
      </c>
      <c r="N153">
        <v>0.22319065126770701</v>
      </c>
      <c r="O153">
        <v>19.512686266612899</v>
      </c>
      <c r="P153">
        <v>140.39695026019601</v>
      </c>
      <c r="Q153">
        <v>0.15039746189054501</v>
      </c>
    </row>
    <row r="154" spans="1:17" x14ac:dyDescent="0.3">
      <c r="A154" t="s">
        <v>385</v>
      </c>
      <c r="B154" t="s">
        <v>386</v>
      </c>
      <c r="C154" t="str">
        <f>IFERROR(VLOOKUP(Table1[[#This Row],[Ticker]],[1]!Table2[[Symbol]:[Industry]],2,FALSE),"-")</f>
        <v>-</v>
      </c>
      <c r="D154" t="s">
        <v>141</v>
      </c>
      <c r="E154">
        <v>61280.465245560001</v>
      </c>
      <c r="F154">
        <v>3329.3</v>
      </c>
      <c r="G154">
        <v>68.568024852266106</v>
      </c>
      <c r="H154">
        <v>-13.1154949244752</v>
      </c>
      <c r="I154">
        <v>21.0542513129577</v>
      </c>
      <c r="J154">
        <v>-1.24438941410362</v>
      </c>
      <c r="K154">
        <v>3504.1128409016501</v>
      </c>
      <c r="L154">
        <v>2918.26112103372</v>
      </c>
      <c r="M154">
        <v>46.957590853513899</v>
      </c>
      <c r="N154">
        <v>0.65916295599061703</v>
      </c>
      <c r="O154">
        <v>24.2603550295857</v>
      </c>
      <c r="P154">
        <v>95.295497873588502</v>
      </c>
      <c r="Q154">
        <v>0.190603377875015</v>
      </c>
    </row>
    <row r="155" spans="1:17" x14ac:dyDescent="0.3">
      <c r="A155" t="s">
        <v>387</v>
      </c>
      <c r="B155" t="s">
        <v>388</v>
      </c>
      <c r="C155" t="str">
        <f>IFERROR(VLOOKUP(Table1[[#This Row],[Ticker]],[1]!Table2[[Symbol]:[Industry]],2,FALSE),"-")</f>
        <v>-</v>
      </c>
      <c r="D155" t="s">
        <v>34</v>
      </c>
      <c r="E155">
        <v>60281.941123391996</v>
      </c>
      <c r="F155">
        <v>51.17</v>
      </c>
      <c r="G155">
        <v>49.026930726223</v>
      </c>
      <c r="H155">
        <v>-5.73458532073212</v>
      </c>
      <c r="I155">
        <v>-23.5526272631325</v>
      </c>
      <c r="J155">
        <v>-3.2970855685794902</v>
      </c>
      <c r="K155">
        <v>54.626982569388097</v>
      </c>
      <c r="L155">
        <v>49.6243416672188</v>
      </c>
      <c r="M155">
        <v>27.3884572469543</v>
      </c>
      <c r="N155">
        <v>0.70756533520366605</v>
      </c>
      <c r="O155">
        <v>38.069181160836401</v>
      </c>
      <c r="P155">
        <v>80.8127208480565</v>
      </c>
      <c r="Q155">
        <v>0.12113470867130199</v>
      </c>
    </row>
    <row r="156" spans="1:17" x14ac:dyDescent="0.3">
      <c r="A156" t="s">
        <v>389</v>
      </c>
      <c r="B156" t="s">
        <v>390</v>
      </c>
      <c r="C156" t="str">
        <f>IFERROR(VLOOKUP(Table1[[#This Row],[Ticker]],[1]!Table2[[Symbol]:[Industry]],2,FALSE),"-")</f>
        <v>-</v>
      </c>
      <c r="D156" t="s">
        <v>212</v>
      </c>
      <c r="E156">
        <v>60166.629317550003</v>
      </c>
      <c r="F156">
        <v>1045.05</v>
      </c>
      <c r="G156">
        <v>53.5990895272964</v>
      </c>
      <c r="H156">
        <v>3.3408264463539199</v>
      </c>
      <c r="I156">
        <v>53.107500414813799</v>
      </c>
      <c r="J156">
        <v>5.7483653564021697</v>
      </c>
      <c r="K156">
        <v>986.57055460021604</v>
      </c>
      <c r="L156">
        <v>804.65256739734298</v>
      </c>
      <c r="M156">
        <v>61.9483790422534</v>
      </c>
      <c r="N156">
        <v>0.69413723458301801</v>
      </c>
      <c r="O156">
        <v>15.5255729390938</v>
      </c>
      <c r="P156">
        <v>90.493984688297402</v>
      </c>
      <c r="Q156">
        <v>0.121852102977155</v>
      </c>
    </row>
    <row r="157" spans="1:17" x14ac:dyDescent="0.3">
      <c r="A157" t="s">
        <v>391</v>
      </c>
      <c r="B157" t="s">
        <v>392</v>
      </c>
      <c r="C157" t="str">
        <f>IFERROR(VLOOKUP(Table1[[#This Row],[Ticker]],[1]!Table2[[Symbol]:[Industry]],2,FALSE),"-")</f>
        <v>-</v>
      </c>
      <c r="D157" t="s">
        <v>393</v>
      </c>
      <c r="E157">
        <v>58310.605672685</v>
      </c>
      <c r="F157">
        <v>137285.5</v>
      </c>
      <c r="G157">
        <v>3.8728103600542201</v>
      </c>
      <c r="H157">
        <v>6.0588251864114397</v>
      </c>
      <c r="I157">
        <v>-17.570342926402599</v>
      </c>
      <c r="J157">
        <v>-1.4630824232331401</v>
      </c>
      <c r="K157">
        <v>133104.85633098899</v>
      </c>
      <c r="L157">
        <v>127053.181479939</v>
      </c>
      <c r="M157">
        <v>52.464847739359598</v>
      </c>
      <c r="N157">
        <v>1.28015424374111</v>
      </c>
      <c r="O157">
        <v>10.313907878107999</v>
      </c>
      <c r="P157">
        <v>30.988865247550201</v>
      </c>
      <c r="Q157">
        <v>5.4478910342993001E-2</v>
      </c>
    </row>
    <row r="158" spans="1:17" x14ac:dyDescent="0.3">
      <c r="A158" t="s">
        <v>394</v>
      </c>
      <c r="B158" t="s">
        <v>395</v>
      </c>
      <c r="C158" t="str">
        <f>IFERROR(VLOOKUP(Table1[[#This Row],[Ticker]],[1]!Table2[[Symbol]:[Industry]],2,FALSE),"-")</f>
        <v>-</v>
      </c>
      <c r="D158" t="s">
        <v>396</v>
      </c>
      <c r="E158">
        <v>58294.236744900001</v>
      </c>
      <c r="F158">
        <v>980.1</v>
      </c>
      <c r="G158">
        <v>22.0551860853326</v>
      </c>
      <c r="H158">
        <v>-6.6684075884168399</v>
      </c>
      <c r="I158">
        <v>-9.2350016931235608</v>
      </c>
      <c r="J158">
        <v>-2.5551622509870402</v>
      </c>
      <c r="K158">
        <v>1029.3336484622</v>
      </c>
      <c r="L158">
        <v>942.75918423431006</v>
      </c>
      <c r="M158">
        <v>25.0857068161223</v>
      </c>
      <c r="N158">
        <v>0.70051910493006897</v>
      </c>
      <c r="O158">
        <v>20.3958779716355</v>
      </c>
      <c r="P158">
        <v>51.7417556897352</v>
      </c>
      <c r="Q158">
        <v>2.3450710283232E-2</v>
      </c>
    </row>
    <row r="159" spans="1:17" x14ac:dyDescent="0.3">
      <c r="A159" t="s">
        <v>397</v>
      </c>
      <c r="B159" t="s">
        <v>398</v>
      </c>
      <c r="C159" t="str">
        <f>IFERROR(VLOOKUP(Table1[[#This Row],[Ticker]],[1]!Table2[[Symbol]:[Industry]],2,FALSE),"-")</f>
        <v>-</v>
      </c>
      <c r="D159" t="s">
        <v>54</v>
      </c>
      <c r="E159">
        <v>58031.525022469898</v>
      </c>
      <c r="F159">
        <v>26980.65</v>
      </c>
      <c r="G159">
        <v>-11.175224404769001</v>
      </c>
      <c r="H159">
        <v>-1.95053354780878</v>
      </c>
      <c r="I159">
        <v>-18.086748414405399</v>
      </c>
      <c r="J159">
        <v>-5.1324122772696699</v>
      </c>
      <c r="K159">
        <v>27591.735441973298</v>
      </c>
      <c r="L159">
        <v>26177.347004578802</v>
      </c>
      <c r="M159">
        <v>40.411531472781903</v>
      </c>
      <c r="N159">
        <v>1.2942483864791099</v>
      </c>
      <c r="O159">
        <v>9.8526165974503801</v>
      </c>
      <c r="P159">
        <v>22.639318181818101</v>
      </c>
      <c r="Q159">
        <v>1.0789317038747999E-2</v>
      </c>
    </row>
    <row r="160" spans="1:17" x14ac:dyDescent="0.3">
      <c r="A160" t="s">
        <v>399</v>
      </c>
      <c r="B160" t="s">
        <v>400</v>
      </c>
      <c r="C160" t="str">
        <f>IFERROR(VLOOKUP(Table1[[#This Row],[Ticker]],[1]!Table2[[Symbol]:[Industry]],2,FALSE),"-")</f>
        <v>-</v>
      </c>
      <c r="D160" t="s">
        <v>273</v>
      </c>
      <c r="E160">
        <v>57986.9501237</v>
      </c>
      <c r="F160">
        <v>2325.25</v>
      </c>
      <c r="G160">
        <v>550.72583757874497</v>
      </c>
      <c r="H160">
        <v>-17.6486086028256</v>
      </c>
      <c r="I160">
        <v>148.893153333599</v>
      </c>
      <c r="J160">
        <v>-4.5856253446820698</v>
      </c>
      <c r="K160">
        <v>2297.98732725328</v>
      </c>
      <c r="L160">
        <v>1470.6639399416899</v>
      </c>
      <c r="M160">
        <v>28.992477332337099</v>
      </c>
      <c r="N160">
        <v>0.377598044447506</v>
      </c>
      <c r="O160">
        <v>28.134609181808301</v>
      </c>
      <c r="P160">
        <v>620.56089246978604</v>
      </c>
      <c r="Q160">
        <v>0.22887918923431499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Row],[Ticker]],[1]!Table2[[Symbol]:[Industry]],2,FALSE),"-")</f>
        <v>-</v>
      </c>
      <c r="D161" t="s">
        <v>122</v>
      </c>
      <c r="E161">
        <v>57564.6345</v>
      </c>
      <c r="F161">
        <v>300.10000000000002</v>
      </c>
      <c r="G161">
        <v>316.65629849573997</v>
      </c>
      <c r="H161">
        <v>-10.1575155882544</v>
      </c>
      <c r="I161">
        <v>46.983086497190797</v>
      </c>
      <c r="J161">
        <v>-0.96081750569979696</v>
      </c>
      <c r="K161">
        <v>292.05118456284998</v>
      </c>
      <c r="L161">
        <v>212.31471690160001</v>
      </c>
      <c r="M161">
        <v>37.100006905119798</v>
      </c>
      <c r="N161">
        <v>0.49882242282081302</v>
      </c>
      <c r="O161">
        <v>17.860713095634701</v>
      </c>
      <c r="P161">
        <v>365.27131782945702</v>
      </c>
      <c r="Q161">
        <v>0.18745932759046499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Row],[Ticker]],[1]!Table2[[Symbol]:[Industry]],2,FALSE),"-")</f>
        <v>-</v>
      </c>
      <c r="D162" t="s">
        <v>95</v>
      </c>
      <c r="E162">
        <v>57523.686809369901</v>
      </c>
      <c r="F162">
        <v>551.85</v>
      </c>
      <c r="G162">
        <v>141.996026459446</v>
      </c>
      <c r="H162">
        <v>9.3399959103121297</v>
      </c>
      <c r="I162">
        <v>39.658051538828403</v>
      </c>
      <c r="J162">
        <v>-1.7789279160934801</v>
      </c>
      <c r="K162">
        <v>502.46700723583001</v>
      </c>
      <c r="L162">
        <v>398.02087704675102</v>
      </c>
      <c r="M162">
        <v>60.608053781422001</v>
      </c>
      <c r="N162">
        <v>0.78568158062021598</v>
      </c>
      <c r="O162">
        <v>14.813808100027099</v>
      </c>
      <c r="P162">
        <v>184.38546766297301</v>
      </c>
      <c r="Q162">
        <v>0.232843410996975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Row],[Ticker]],[1]!Table2[[Symbol]:[Industry]],2,FALSE),"-")</f>
        <v>-</v>
      </c>
      <c r="D163" t="s">
        <v>133</v>
      </c>
      <c r="E163">
        <v>57166.9462719</v>
      </c>
      <c r="F163">
        <v>681.3</v>
      </c>
      <c r="G163">
        <v>43.321421930028201</v>
      </c>
      <c r="H163">
        <v>-12.277438350231201</v>
      </c>
      <c r="I163">
        <v>8.0632494698642692</v>
      </c>
      <c r="J163">
        <v>-2.8925783296212502</v>
      </c>
      <c r="K163">
        <v>743.73374684306805</v>
      </c>
      <c r="L163">
        <v>653.27528823084504</v>
      </c>
      <c r="M163">
        <v>44.333547306477797</v>
      </c>
      <c r="N163">
        <v>0.63539683454373797</v>
      </c>
      <c r="O163">
        <v>24.467928959342402</v>
      </c>
      <c r="P163">
        <v>71.159402085165098</v>
      </c>
      <c r="Q163">
        <v>0.18057960613926699</v>
      </c>
    </row>
    <row r="164" spans="1:17" hidden="1" x14ac:dyDescent="0.3">
      <c r="A164" t="s">
        <v>407</v>
      </c>
      <c r="B164" t="s">
        <v>408</v>
      </c>
      <c r="C164" t="str">
        <f>IFERROR(VLOOKUP(Table1[[#This Row],[Ticker]],[1]!Table2[[Symbol]:[Industry]],2,FALSE),"-")</f>
        <v>-</v>
      </c>
      <c r="D164" t="s">
        <v>27</v>
      </c>
      <c r="E164">
        <v>56780</v>
      </c>
      <c r="F164">
        <v>1148.8499999999999</v>
      </c>
      <c r="G164">
        <v>15.940646504643601</v>
      </c>
      <c r="H164">
        <v>6.9835915947890497</v>
      </c>
      <c r="I164">
        <v>26.994773958344801</v>
      </c>
      <c r="J164">
        <v>-0.87949711111271101</v>
      </c>
      <c r="K164">
        <v>1087.08042107919</v>
      </c>
      <c r="M164">
        <v>51.156895766646002</v>
      </c>
      <c r="N164">
        <v>0.47401786450189998</v>
      </c>
      <c r="O164">
        <v>19.1278234756495</v>
      </c>
      <c r="P164">
        <v>52.165562913907202</v>
      </c>
    </row>
    <row r="165" spans="1:17" x14ac:dyDescent="0.3">
      <c r="A165" t="s">
        <v>409</v>
      </c>
      <c r="B165" t="s">
        <v>410</v>
      </c>
      <c r="C165" t="str">
        <f>IFERROR(VLOOKUP(Table1[[#This Row],[Ticker]],[1]!Table2[[Symbol]:[Industry]],2,FALSE),"-")</f>
        <v>-</v>
      </c>
      <c r="D165" t="s">
        <v>411</v>
      </c>
      <c r="E165">
        <v>55215.003239279999</v>
      </c>
      <c r="F165">
        <v>373.7</v>
      </c>
      <c r="G165">
        <v>41.475934602897802</v>
      </c>
      <c r="H165">
        <v>10.2547996478014</v>
      </c>
      <c r="I165">
        <v>25.7495592986783</v>
      </c>
      <c r="J165">
        <v>3.2616617370206198</v>
      </c>
      <c r="K165">
        <v>339.97625439556901</v>
      </c>
      <c r="L165">
        <v>290.97944196301802</v>
      </c>
      <c r="M165">
        <v>58.984911446659197</v>
      </c>
      <c r="N165">
        <v>0.77446533655170702</v>
      </c>
      <c r="O165">
        <v>1.1372758897511399</v>
      </c>
      <c r="P165">
        <v>94.940010432968094</v>
      </c>
      <c r="Q165">
        <v>4.6468561164440002E-2</v>
      </c>
    </row>
    <row r="166" spans="1:17" x14ac:dyDescent="0.3">
      <c r="A166" t="s">
        <v>412</v>
      </c>
      <c r="B166" t="s">
        <v>413</v>
      </c>
      <c r="C166" t="str">
        <f>IFERROR(VLOOKUP(Table1[[#This Row],[Ticker]],[1]!Table2[[Symbol]:[Industry]],2,FALSE),"-")</f>
        <v>-</v>
      </c>
      <c r="D166" t="s">
        <v>181</v>
      </c>
      <c r="E166">
        <v>55182.277377919898</v>
      </c>
      <c r="F166">
        <v>17070.099999999999</v>
      </c>
      <c r="G166">
        <v>-14.8893740235472</v>
      </c>
      <c r="H166">
        <v>1.21122058012302</v>
      </c>
      <c r="I166">
        <v>-8.9487418352060608</v>
      </c>
      <c r="J166">
        <v>-0.19887440261197001</v>
      </c>
      <c r="K166">
        <v>16738.576748371699</v>
      </c>
      <c r="L166">
        <v>16423.696328906099</v>
      </c>
      <c r="M166">
        <v>50.195974436685098</v>
      </c>
      <c r="N166">
        <v>0.86240245991549702</v>
      </c>
      <c r="O166">
        <v>12.770282540817</v>
      </c>
      <c r="P166">
        <v>12.6326659210652</v>
      </c>
      <c r="Q166">
        <v>-1.3855309318276001E-2</v>
      </c>
    </row>
    <row r="167" spans="1:17" x14ac:dyDescent="0.3">
      <c r="A167" t="s">
        <v>414</v>
      </c>
      <c r="B167" t="s">
        <v>415</v>
      </c>
      <c r="C167" t="str">
        <f>IFERROR(VLOOKUP(Table1[[#This Row],[Ticker]],[1]!Table2[[Symbol]:[Industry]],2,FALSE),"-")</f>
        <v>-</v>
      </c>
      <c r="D167" t="s">
        <v>416</v>
      </c>
      <c r="E167">
        <v>54086.9032031159</v>
      </c>
      <c r="F167">
        <v>212.59</v>
      </c>
      <c r="G167">
        <v>-8.92518536141535</v>
      </c>
      <c r="H167">
        <v>-5.2587778663977902</v>
      </c>
      <c r="I167">
        <v>2.7173919600317702</v>
      </c>
      <c r="J167">
        <v>0.99045687180002995</v>
      </c>
      <c r="K167">
        <v>221.01799626587501</v>
      </c>
      <c r="L167">
        <v>202.801919264578</v>
      </c>
      <c r="M167">
        <v>35.380227132122499</v>
      </c>
      <c r="N167">
        <v>0.93334958067076501</v>
      </c>
      <c r="O167">
        <v>16.139046991862202</v>
      </c>
      <c r="P167">
        <v>37.154838709677399</v>
      </c>
      <c r="Q167">
        <v>6.8035413204577996E-2</v>
      </c>
    </row>
    <row r="168" spans="1:17" x14ac:dyDescent="0.3">
      <c r="A168" t="s">
        <v>417</v>
      </c>
      <c r="B168" t="s">
        <v>418</v>
      </c>
      <c r="C168" t="str">
        <f>IFERROR(VLOOKUP(Table1[[#This Row],[Ticker]],[1]!Table2[[Symbol]:[Industry]],2,FALSE),"-")</f>
        <v>-</v>
      </c>
      <c r="D168" t="s">
        <v>101</v>
      </c>
      <c r="E168">
        <v>53885.351439600003</v>
      </c>
      <c r="F168">
        <v>140.55000000000001</v>
      </c>
      <c r="G168">
        <v>118.905223359693</v>
      </c>
      <c r="H168">
        <v>-6.8388113277538896</v>
      </c>
      <c r="I168">
        <v>14.152970739902701</v>
      </c>
      <c r="J168">
        <v>-2.1627345557140698</v>
      </c>
      <c r="K168">
        <v>139.99846777935599</v>
      </c>
      <c r="L168">
        <v>117.68429659750301</v>
      </c>
      <c r="M168">
        <v>37.005026078539501</v>
      </c>
      <c r="N168">
        <v>0.60616291176950499</v>
      </c>
      <c r="O168">
        <v>21.309142653859801</v>
      </c>
      <c r="P168">
        <v>156.478102189781</v>
      </c>
      <c r="Q168">
        <v>0.18897684487903699</v>
      </c>
    </row>
    <row r="169" spans="1:17" x14ac:dyDescent="0.3">
      <c r="A169" t="s">
        <v>419</v>
      </c>
      <c r="B169" t="s">
        <v>420</v>
      </c>
      <c r="C169" t="str">
        <f>IFERROR(VLOOKUP(Table1[[#This Row],[Ticker]],[1]!Table2[[Symbol]:[Industry]],2,FALSE),"-")</f>
        <v>-</v>
      </c>
      <c r="D169" t="s">
        <v>393</v>
      </c>
      <c r="E169">
        <v>53757.644195200002</v>
      </c>
      <c r="F169">
        <v>2844.65</v>
      </c>
      <c r="G169">
        <v>-5.17570739962943</v>
      </c>
      <c r="H169">
        <v>-8.4252940975799095</v>
      </c>
      <c r="I169">
        <v>7.4559261832416102</v>
      </c>
      <c r="J169">
        <v>-11.2306555974662</v>
      </c>
      <c r="K169">
        <v>3097.7596467745798</v>
      </c>
      <c r="L169">
        <v>2742.6603005039401</v>
      </c>
      <c r="M169">
        <v>18.0779654609779</v>
      </c>
      <c r="N169">
        <v>0.99183277299968797</v>
      </c>
      <c r="O169">
        <v>18.643769883816901</v>
      </c>
      <c r="P169">
        <v>29.667699881484101</v>
      </c>
      <c r="Q169">
        <v>-6.7574110524499997E-3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Row],[Ticker]],[1]!Table2[[Symbol]:[Industry]],2,FALSE),"-")</f>
        <v>-</v>
      </c>
      <c r="D170" t="s">
        <v>423</v>
      </c>
      <c r="E170">
        <v>53503.4168603219</v>
      </c>
      <c r="F170">
        <v>194.59</v>
      </c>
      <c r="G170">
        <v>19.574840831114201</v>
      </c>
      <c r="H170">
        <v>7.6095703764502396</v>
      </c>
      <c r="I170">
        <v>13.9358877422949</v>
      </c>
      <c r="J170">
        <v>0.40221667497277502</v>
      </c>
      <c r="K170">
        <v>180.961502362451</v>
      </c>
      <c r="L170">
        <v>169.39876312347999</v>
      </c>
      <c r="M170">
        <v>46.6152522910402</v>
      </c>
      <c r="N170">
        <v>2.0857921233985199</v>
      </c>
      <c r="O170">
        <v>5.0619250732308796</v>
      </c>
      <c r="P170">
        <v>49.569561875480403</v>
      </c>
      <c r="Q170">
        <v>-8.4107378356550994E-2</v>
      </c>
    </row>
    <row r="171" spans="1:17" x14ac:dyDescent="0.3">
      <c r="A171" t="s">
        <v>424</v>
      </c>
      <c r="B171" t="s">
        <v>425</v>
      </c>
      <c r="C171" t="str">
        <f>IFERROR(VLOOKUP(Table1[[#This Row],[Ticker]],[1]!Table2[[Symbol]:[Industry]],2,FALSE),"-")</f>
        <v>-</v>
      </c>
      <c r="D171" t="s">
        <v>24</v>
      </c>
      <c r="E171">
        <v>53376.32677806</v>
      </c>
      <c r="F171">
        <v>71.790000000000006</v>
      </c>
      <c r="G171">
        <v>-43.876465896190503</v>
      </c>
      <c r="H171">
        <v>-7.8212661602681299</v>
      </c>
      <c r="I171">
        <v>-23.975514254770498</v>
      </c>
      <c r="J171">
        <v>-2.8554211787766199</v>
      </c>
      <c r="K171">
        <v>76.852632164036606</v>
      </c>
      <c r="L171">
        <v>79.267598167605698</v>
      </c>
      <c r="M171">
        <v>28.5509015856675</v>
      </c>
      <c r="N171">
        <v>0.89779735671046501</v>
      </c>
      <c r="O171">
        <v>40.2702326229279</v>
      </c>
      <c r="P171">
        <v>1.3983050847457601</v>
      </c>
      <c r="Q171">
        <v>5.0988370087214997E-2</v>
      </c>
    </row>
    <row r="172" spans="1:17" x14ac:dyDescent="0.3">
      <c r="A172" t="s">
        <v>426</v>
      </c>
      <c r="B172" t="s">
        <v>427</v>
      </c>
      <c r="C172" t="str">
        <f>IFERROR(VLOOKUP(Table1[[#This Row],[Ticker]],[1]!Table2[[Symbol]:[Industry]],2,FALSE),"-")</f>
        <v>-</v>
      </c>
      <c r="D172" t="s">
        <v>133</v>
      </c>
      <c r="E172">
        <v>52928.551053246003</v>
      </c>
      <c r="F172">
        <v>131.69999999999999</v>
      </c>
      <c r="G172">
        <v>25.8883189756455</v>
      </c>
      <c r="H172">
        <v>-12.113577063965799</v>
      </c>
      <c r="I172">
        <v>-3.9024610789522298</v>
      </c>
      <c r="J172">
        <v>-6.9379172561851901</v>
      </c>
      <c r="K172">
        <v>146.767123275898</v>
      </c>
      <c r="L172">
        <v>133.71295213983601</v>
      </c>
      <c r="M172">
        <v>30.1442899777714</v>
      </c>
      <c r="N172">
        <v>0.98256110544502895</v>
      </c>
      <c r="O172">
        <v>33.143507972665098</v>
      </c>
      <c r="P172">
        <v>61.002444987775</v>
      </c>
      <c r="Q172">
        <v>-1.8481159143453999E-2</v>
      </c>
    </row>
    <row r="173" spans="1:17" x14ac:dyDescent="0.3">
      <c r="A173" t="s">
        <v>428</v>
      </c>
      <c r="B173" t="s">
        <v>429</v>
      </c>
      <c r="C173" t="str">
        <f>IFERROR(VLOOKUP(Table1[[#This Row],[Ticker]],[1]!Table2[[Symbol]:[Industry]],2,FALSE),"-")</f>
        <v>-</v>
      </c>
      <c r="D173" t="s">
        <v>27</v>
      </c>
      <c r="E173">
        <v>52709.324999999997</v>
      </c>
      <c r="F173">
        <v>1886.75</v>
      </c>
      <c r="G173">
        <v>-14.6995388372295</v>
      </c>
      <c r="H173">
        <v>1.90531730428833</v>
      </c>
      <c r="I173">
        <v>-6.7149943596786601</v>
      </c>
      <c r="J173">
        <v>-1.0866522186172001</v>
      </c>
      <c r="K173">
        <v>1860.6277148753099</v>
      </c>
      <c r="L173">
        <v>1793.0113603259399</v>
      </c>
      <c r="M173">
        <v>42.941855973841498</v>
      </c>
      <c r="N173">
        <v>1.31640590713094</v>
      </c>
      <c r="O173">
        <v>10.488936001060001</v>
      </c>
      <c r="P173">
        <v>22.246339251004201</v>
      </c>
      <c r="Q173">
        <v>4.4789907688359996E-3</v>
      </c>
    </row>
    <row r="174" spans="1:17" x14ac:dyDescent="0.3">
      <c r="A174" t="s">
        <v>430</v>
      </c>
      <c r="B174" t="s">
        <v>431</v>
      </c>
      <c r="C174" t="str">
        <f>IFERROR(VLOOKUP(Table1[[#This Row],[Ticker]],[1]!Table2[[Symbol]:[Industry]],2,FALSE),"-")</f>
        <v>-</v>
      </c>
      <c r="D174" t="s">
        <v>34</v>
      </c>
      <c r="E174">
        <v>52688.025213217901</v>
      </c>
      <c r="F174">
        <v>117.98</v>
      </c>
      <c r="G174">
        <v>6.2101213350858302</v>
      </c>
      <c r="H174">
        <v>-2.0235559378304302</v>
      </c>
      <c r="I174">
        <v>-24.3240939301587</v>
      </c>
      <c r="J174">
        <v>-5.5182789956181404</v>
      </c>
      <c r="K174">
        <v>123.43914653021901</v>
      </c>
      <c r="L174">
        <v>121.204119527084</v>
      </c>
      <c r="M174">
        <v>25.223949709777202</v>
      </c>
      <c r="N174">
        <v>0.77677837276412398</v>
      </c>
      <c r="O174">
        <v>33.878623495507597</v>
      </c>
      <c r="P174">
        <v>38.636897767332499</v>
      </c>
      <c r="Q174">
        <v>5.5608047860494003E-2</v>
      </c>
    </row>
    <row r="175" spans="1:17" x14ac:dyDescent="0.3">
      <c r="A175" t="s">
        <v>432</v>
      </c>
      <c r="B175" t="s">
        <v>433</v>
      </c>
      <c r="C175" t="str">
        <f>IFERROR(VLOOKUP(Table1[[#This Row],[Ticker]],[1]!Table2[[Symbol]:[Industry]],2,FALSE),"-")</f>
        <v>-</v>
      </c>
      <c r="D175" t="s">
        <v>347</v>
      </c>
      <c r="E175">
        <v>52059.750567900002</v>
      </c>
      <c r="F175">
        <v>1582.55</v>
      </c>
      <c r="G175">
        <v>47.7928153378449</v>
      </c>
      <c r="H175">
        <v>4.6149436984599301</v>
      </c>
      <c r="I175">
        <v>30.3784171543568</v>
      </c>
      <c r="J175">
        <v>6.8014711021787697</v>
      </c>
      <c r="K175">
        <v>1456.5664866202401</v>
      </c>
      <c r="L175">
        <v>1232.6681539762801</v>
      </c>
      <c r="M175">
        <v>66.836899208864395</v>
      </c>
      <c r="N175">
        <v>1.4824616804186299</v>
      </c>
      <c r="O175">
        <v>0.97627247164386799</v>
      </c>
      <c r="P175">
        <v>99.263409720473405</v>
      </c>
      <c r="Q175">
        <v>3.9956588061805E-2</v>
      </c>
    </row>
    <row r="176" spans="1:17" x14ac:dyDescent="0.3">
      <c r="A176" t="s">
        <v>434</v>
      </c>
      <c r="B176" t="s">
        <v>435</v>
      </c>
      <c r="C176" t="str">
        <f>IFERROR(VLOOKUP(Table1[[#This Row],[Ticker]],[1]!Table2[[Symbol]:[Industry]],2,FALSE),"-")</f>
        <v>-</v>
      </c>
      <c r="D176" t="s">
        <v>436</v>
      </c>
      <c r="E176">
        <v>51317.160664315001</v>
      </c>
      <c r="F176">
        <v>1937.9</v>
      </c>
      <c r="G176">
        <v>-27.908360344738401</v>
      </c>
      <c r="H176">
        <v>-14.742336112791101</v>
      </c>
      <c r="I176">
        <v>-12.073284514017001</v>
      </c>
      <c r="J176">
        <v>-9.5848828071547594</v>
      </c>
      <c r="K176">
        <v>2190.15302369542</v>
      </c>
      <c r="L176">
        <v>2058.59956988468</v>
      </c>
      <c r="M176">
        <v>12.0748696031987</v>
      </c>
      <c r="N176">
        <v>0.79901922195562802</v>
      </c>
      <c r="O176">
        <v>26.631921151762199</v>
      </c>
      <c r="P176">
        <v>11.3735632183908</v>
      </c>
      <c r="Q176">
        <v>-4.1551164237290002E-3</v>
      </c>
    </row>
    <row r="177" spans="1:17" x14ac:dyDescent="0.3">
      <c r="A177" t="s">
        <v>437</v>
      </c>
      <c r="B177" t="s">
        <v>438</v>
      </c>
      <c r="C177" t="str">
        <f>IFERROR(VLOOKUP(Table1[[#This Row],[Ticker]],[1]!Table2[[Symbol]:[Industry]],2,FALSE),"-")</f>
        <v>-</v>
      </c>
      <c r="D177" t="s">
        <v>295</v>
      </c>
      <c r="E177">
        <v>51046.237567259901</v>
      </c>
      <c r="F177">
        <v>4849.1000000000004</v>
      </c>
      <c r="G177">
        <v>-11.2341428783052</v>
      </c>
      <c r="H177">
        <v>-3.3060131141040201</v>
      </c>
      <c r="I177">
        <v>-26.73402044781</v>
      </c>
      <c r="J177">
        <v>-1.9970380978865201</v>
      </c>
      <c r="K177">
        <v>4968.2164722316602</v>
      </c>
      <c r="L177">
        <v>4880.4038749377796</v>
      </c>
      <c r="M177">
        <v>28.1732827081686</v>
      </c>
      <c r="N177">
        <v>0.57820111610081704</v>
      </c>
      <c r="O177">
        <v>21.122476335814898</v>
      </c>
      <c r="P177">
        <v>17.9542690342982</v>
      </c>
      <c r="Q177">
        <v>-4.1721350087959999E-3</v>
      </c>
    </row>
    <row r="178" spans="1:17" x14ac:dyDescent="0.3">
      <c r="A178" t="s">
        <v>439</v>
      </c>
      <c r="B178" t="s">
        <v>440</v>
      </c>
      <c r="C178" t="str">
        <f>IFERROR(VLOOKUP(Table1[[#This Row],[Ticker]],[1]!Table2[[Symbol]:[Industry]],2,FALSE),"-")</f>
        <v>-</v>
      </c>
      <c r="D178" t="s">
        <v>21</v>
      </c>
      <c r="E178">
        <v>50989.053972765003</v>
      </c>
      <c r="F178">
        <v>2702.9</v>
      </c>
      <c r="G178">
        <v>-11.1527603459636</v>
      </c>
      <c r="H178">
        <v>0.57959241849391296</v>
      </c>
      <c r="I178">
        <v>-10.046921736707599</v>
      </c>
      <c r="J178">
        <v>-0.39262072264702402</v>
      </c>
      <c r="K178">
        <v>2645.5827230606801</v>
      </c>
      <c r="L178">
        <v>2479.8648413412402</v>
      </c>
      <c r="M178">
        <v>43.440666521211</v>
      </c>
      <c r="N178">
        <v>0.48973869829008498</v>
      </c>
      <c r="O178">
        <v>13.986828961485701</v>
      </c>
      <c r="P178">
        <v>30.631675607752101</v>
      </c>
      <c r="Q178">
        <v>-4.9335427908748002E-2</v>
      </c>
    </row>
    <row r="179" spans="1:17" x14ac:dyDescent="0.3">
      <c r="A179" t="s">
        <v>441</v>
      </c>
      <c r="B179" t="s">
        <v>442</v>
      </c>
      <c r="C179" t="str">
        <f>IFERROR(VLOOKUP(Table1[[#This Row],[Ticker]],[1]!Table2[[Symbol]:[Industry]],2,FALSE),"-")</f>
        <v>-</v>
      </c>
      <c r="D179" t="s">
        <v>34</v>
      </c>
      <c r="E179">
        <v>50714.048161744002</v>
      </c>
      <c r="F179">
        <v>59.12</v>
      </c>
      <c r="G179">
        <v>51.954172386483101</v>
      </c>
      <c r="H179">
        <v>-6.9773544119113202</v>
      </c>
      <c r="I179">
        <v>-20.343220043040901</v>
      </c>
      <c r="J179">
        <v>-2.9727428676352599</v>
      </c>
      <c r="K179">
        <v>62.593800119420997</v>
      </c>
      <c r="L179">
        <v>57.280736749304197</v>
      </c>
      <c r="M179">
        <v>25.858633858513699</v>
      </c>
      <c r="N179">
        <v>0.524549549492069</v>
      </c>
      <c r="O179">
        <v>30.074424898511499</v>
      </c>
      <c r="P179">
        <v>82.751159196290502</v>
      </c>
      <c r="Q179">
        <v>0.10940663900536</v>
      </c>
    </row>
    <row r="180" spans="1:17" x14ac:dyDescent="0.3">
      <c r="A180" t="s">
        <v>443</v>
      </c>
      <c r="B180" t="s">
        <v>444</v>
      </c>
      <c r="C180" t="str">
        <f>IFERROR(VLOOKUP(Table1[[#This Row],[Ticker]],[1]!Table2[[Symbol]:[Industry]],2,FALSE),"-")</f>
        <v>-</v>
      </c>
      <c r="D180" t="s">
        <v>384</v>
      </c>
      <c r="E180">
        <v>50562.804408509997</v>
      </c>
      <c r="F180">
        <v>1734.05</v>
      </c>
      <c r="G180">
        <v>37.757054553806903</v>
      </c>
      <c r="H180">
        <v>8.8490110367901291</v>
      </c>
      <c r="I180">
        <v>43.355743136048503</v>
      </c>
      <c r="J180">
        <v>5.8221561010759499</v>
      </c>
      <c r="K180">
        <v>1548.2149827155499</v>
      </c>
      <c r="L180">
        <v>1301.4381697507199</v>
      </c>
      <c r="M180">
        <v>69.970580228883307</v>
      </c>
      <c r="N180">
        <v>1.2355002910305499</v>
      </c>
      <c r="O180">
        <v>1.7502378824140099</v>
      </c>
      <c r="P180">
        <v>70.163387468720799</v>
      </c>
      <c r="Q180">
        <v>9.5605843767723006E-2</v>
      </c>
    </row>
    <row r="181" spans="1:17" x14ac:dyDescent="0.3">
      <c r="A181" t="s">
        <v>445</v>
      </c>
      <c r="B181" t="s">
        <v>446</v>
      </c>
      <c r="C181" t="str">
        <f>IFERROR(VLOOKUP(Table1[[#This Row],[Ticker]],[1]!Table2[[Symbol]:[Industry]],2,FALSE),"-")</f>
        <v>-</v>
      </c>
      <c r="D181" t="s">
        <v>260</v>
      </c>
      <c r="E181">
        <v>50362.570755774999</v>
      </c>
      <c r="F181">
        <v>1922.1</v>
      </c>
      <c r="G181">
        <v>-0.43251907059508399</v>
      </c>
      <c r="H181">
        <v>-6.5677558617455798</v>
      </c>
      <c r="I181">
        <v>-3.0237713088071598</v>
      </c>
      <c r="J181">
        <v>-3.7393149112683899</v>
      </c>
      <c r="K181">
        <v>1997.4448534697101</v>
      </c>
      <c r="L181">
        <v>1852.4122704864301</v>
      </c>
      <c r="M181">
        <v>25.534716416375598</v>
      </c>
      <c r="N181">
        <v>1.2081416585426299</v>
      </c>
      <c r="O181">
        <v>13.5450809010977</v>
      </c>
      <c r="P181">
        <v>28.814127266025501</v>
      </c>
      <c r="Q181">
        <v>-5.8983889915920004E-3</v>
      </c>
    </row>
    <row r="182" spans="1:17" x14ac:dyDescent="0.3">
      <c r="A182" t="s">
        <v>447</v>
      </c>
      <c r="B182" t="s">
        <v>448</v>
      </c>
      <c r="C182" t="str">
        <f>IFERROR(VLOOKUP(Table1[[#This Row],[Ticker]],[1]!Table2[[Symbol]:[Industry]],2,FALSE),"-")</f>
        <v>-</v>
      </c>
      <c r="D182" t="s">
        <v>24</v>
      </c>
      <c r="E182">
        <v>49522.812211739998</v>
      </c>
      <c r="F182">
        <v>201.24</v>
      </c>
      <c r="G182">
        <v>25.991078745333802</v>
      </c>
      <c r="H182">
        <v>3.5166453215593099</v>
      </c>
      <c r="I182">
        <v>24.265220489570201</v>
      </c>
      <c r="J182">
        <v>2.3178093191353599</v>
      </c>
      <c r="K182">
        <v>186.17975742750599</v>
      </c>
      <c r="L182">
        <v>163.956778306427</v>
      </c>
      <c r="M182">
        <v>66.293687384692902</v>
      </c>
      <c r="N182">
        <v>0.76707809021585505</v>
      </c>
      <c r="O182">
        <v>1.9429536871397199</v>
      </c>
      <c r="P182">
        <v>54.2068965517241</v>
      </c>
      <c r="Q182">
        <v>0.124829275367401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Row],[Ticker]],[1]!Table2[[Symbol]:[Industry]],2,FALSE),"-")</f>
        <v>-</v>
      </c>
      <c r="D183" t="s">
        <v>89</v>
      </c>
      <c r="E183">
        <v>48959.920312499999</v>
      </c>
      <c r="F183">
        <v>1343.95</v>
      </c>
      <c r="G183">
        <v>113.915596996593</v>
      </c>
      <c r="H183">
        <v>-19.226659074619899</v>
      </c>
      <c r="I183">
        <v>55.897061820479102</v>
      </c>
      <c r="J183">
        <v>-1.74055877943406</v>
      </c>
      <c r="K183">
        <v>1436.79448021547</v>
      </c>
      <c r="L183">
        <v>1095.2076532834301</v>
      </c>
      <c r="M183">
        <v>32.226944438999197</v>
      </c>
      <c r="N183">
        <v>0.468223457619867</v>
      </c>
      <c r="O183">
        <v>33.539194166449597</v>
      </c>
      <c r="P183">
        <v>198.655555555555</v>
      </c>
      <c r="Q183">
        <v>0.19323757846841899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Row],[Ticker]],[1]!Table2[[Symbol]:[Industry]],2,FALSE),"-")</f>
        <v>-</v>
      </c>
      <c r="D184" t="s">
        <v>257</v>
      </c>
      <c r="E184">
        <v>48584.983692599999</v>
      </c>
      <c r="F184">
        <v>4257</v>
      </c>
      <c r="G184">
        <v>44.619029324322597</v>
      </c>
      <c r="H184">
        <v>-18.3451216754782</v>
      </c>
      <c r="I184">
        <v>17.221766410681902</v>
      </c>
      <c r="J184">
        <v>-8.9316816040671299</v>
      </c>
      <c r="K184">
        <v>4921.8325334916499</v>
      </c>
      <c r="L184">
        <v>4181.6958063019702</v>
      </c>
      <c r="M184">
        <v>21.8618288732604</v>
      </c>
      <c r="N184">
        <v>0.44163900575965398</v>
      </c>
      <c r="O184">
        <v>37.184637068357901</v>
      </c>
      <c r="P184">
        <v>70.262973702629694</v>
      </c>
      <c r="Q184">
        <v>0.122431470308609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Row],[Ticker]],[1]!Table2[[Symbol]:[Industry]],2,FALSE),"-")</f>
        <v>-</v>
      </c>
      <c r="D185" t="s">
        <v>159</v>
      </c>
      <c r="E185">
        <v>48208.307678999998</v>
      </c>
      <c r="F185">
        <v>11514.8</v>
      </c>
      <c r="G185">
        <v>142.57788164509699</v>
      </c>
      <c r="H185">
        <v>-5.5518407136436396</v>
      </c>
      <c r="I185">
        <v>78.474971619803696</v>
      </c>
      <c r="J185">
        <v>-1.85419468709684</v>
      </c>
      <c r="K185">
        <v>11413.1581877145</v>
      </c>
      <c r="L185">
        <v>8570.0854494849409</v>
      </c>
      <c r="M185">
        <v>46.751058445332703</v>
      </c>
      <c r="N185">
        <v>0.49865631912422698</v>
      </c>
      <c r="O185">
        <v>24.9001285302393</v>
      </c>
      <c r="P185">
        <v>195.562001078056</v>
      </c>
      <c r="Q185">
        <v>0.17738925342849601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Row],[Ticker]],[1]!Table2[[Symbol]:[Industry]],2,FALSE),"-")</f>
        <v>-</v>
      </c>
      <c r="D186" t="s">
        <v>54</v>
      </c>
      <c r="E186">
        <v>47874.992238569997</v>
      </c>
      <c r="F186">
        <v>2890.25</v>
      </c>
      <c r="G186">
        <v>74.389542575037396</v>
      </c>
      <c r="H186">
        <v>12.865031891926201</v>
      </c>
      <c r="I186">
        <v>17.0222381053226</v>
      </c>
      <c r="J186">
        <v>2.08563750708523</v>
      </c>
      <c r="K186">
        <v>2612.9842349246001</v>
      </c>
      <c r="L186">
        <v>2195.97344642697</v>
      </c>
      <c r="M186">
        <v>58.2676629820591</v>
      </c>
      <c r="N186">
        <v>0.74215954883310498</v>
      </c>
      <c r="O186">
        <v>1.89083989274283</v>
      </c>
      <c r="P186">
        <v>108.674777083859</v>
      </c>
      <c r="Q186">
        <v>5.8780233865714002E-2</v>
      </c>
    </row>
    <row r="187" spans="1:17" hidden="1" x14ac:dyDescent="0.3">
      <c r="A187" t="s">
        <v>457</v>
      </c>
      <c r="B187" t="s">
        <v>458</v>
      </c>
      <c r="C187" t="str">
        <f>IFERROR(VLOOKUP(Table1[[#This Row],[Ticker]],[1]!Table2[[Symbol]:[Industry]],2,FALSE),"-")</f>
        <v>-</v>
      </c>
      <c r="D187" t="s">
        <v>104</v>
      </c>
      <c r="E187">
        <v>47711.946866045</v>
      </c>
      <c r="F187">
        <v>109.44</v>
      </c>
      <c r="G187">
        <v>-5.3171919313578702</v>
      </c>
      <c r="H187">
        <v>79.456739150501903</v>
      </c>
      <c r="I187">
        <v>5.9735567924126496</v>
      </c>
      <c r="J187">
        <v>77.612169063238696</v>
      </c>
      <c r="O187">
        <v>0</v>
      </c>
      <c r="P187">
        <v>43.999999999999901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Row],[Ticker]],[1]!Table2[[Symbol]:[Industry]],2,FALSE),"-")</f>
        <v>-</v>
      </c>
      <c r="D188" t="s">
        <v>21</v>
      </c>
      <c r="E188">
        <v>47450.290805384997</v>
      </c>
      <c r="F188">
        <v>1803.45</v>
      </c>
      <c r="G188">
        <v>34.704990854800002</v>
      </c>
      <c r="H188">
        <v>-3.43859877190107</v>
      </c>
      <c r="I188">
        <v>-2.5589906232749802</v>
      </c>
      <c r="J188">
        <v>1.2253781706868301</v>
      </c>
      <c r="K188">
        <v>1696.4409839426</v>
      </c>
      <c r="L188">
        <v>1499.38628352101</v>
      </c>
      <c r="M188">
        <v>46.385262962950101</v>
      </c>
      <c r="N188">
        <v>0.76552344960878704</v>
      </c>
      <c r="O188">
        <v>6.9450220410879098</v>
      </c>
      <c r="P188">
        <v>73.742774566473997</v>
      </c>
      <c r="Q188">
        <v>0.18131195808558601</v>
      </c>
    </row>
    <row r="189" spans="1:17" x14ac:dyDescent="0.3">
      <c r="A189" t="s">
        <v>461</v>
      </c>
      <c r="B189" t="s">
        <v>462</v>
      </c>
      <c r="C189" t="str">
        <f>IFERROR(VLOOKUP(Table1[[#This Row],[Ticker]],[1]!Table2[[Symbol]:[Industry]],2,FALSE),"-")</f>
        <v>-</v>
      </c>
      <c r="D189" t="s">
        <v>119</v>
      </c>
      <c r="E189">
        <v>46840.416924199999</v>
      </c>
      <c r="F189">
        <v>369.1</v>
      </c>
      <c r="G189">
        <v>-27.100055156477602</v>
      </c>
      <c r="H189">
        <v>10.435381388298399</v>
      </c>
      <c r="I189">
        <v>-4.6650557290047399</v>
      </c>
      <c r="J189">
        <v>-7.4597728453508996</v>
      </c>
      <c r="K189">
        <v>347.59199228479901</v>
      </c>
      <c r="L189">
        <v>355.93572875312702</v>
      </c>
      <c r="M189">
        <v>47.551461345537298</v>
      </c>
      <c r="N189">
        <v>3.5210305251145502</v>
      </c>
      <c r="O189">
        <v>11.2164725006773</v>
      </c>
      <c r="P189">
        <v>29.146256123162999</v>
      </c>
      <c r="Q189">
        <v>-3.18427976425E-3</v>
      </c>
    </row>
    <row r="190" spans="1:17" x14ac:dyDescent="0.3">
      <c r="A190" t="s">
        <v>463</v>
      </c>
      <c r="B190" t="s">
        <v>464</v>
      </c>
      <c r="C190" t="str">
        <f>IFERROR(VLOOKUP(Table1[[#This Row],[Ticker]],[1]!Table2[[Symbol]:[Industry]],2,FALSE),"-")</f>
        <v>-</v>
      </c>
      <c r="D190" t="s">
        <v>465</v>
      </c>
      <c r="E190">
        <v>45823.516323570002</v>
      </c>
      <c r="F190">
        <v>40821.300000000003</v>
      </c>
      <c r="G190">
        <v>-25.776231350224901</v>
      </c>
      <c r="H190">
        <v>3.6709856879317702</v>
      </c>
      <c r="I190">
        <v>1.4240610040382899</v>
      </c>
      <c r="J190">
        <v>-2.67820724321321</v>
      </c>
      <c r="K190">
        <v>39776.010138920799</v>
      </c>
      <c r="L190">
        <v>38126.885890453399</v>
      </c>
      <c r="M190">
        <v>50.168344502609003</v>
      </c>
      <c r="N190">
        <v>0.98440609634978105</v>
      </c>
      <c r="O190">
        <v>5.1460879491833804</v>
      </c>
      <c r="P190">
        <v>23.438882009552401</v>
      </c>
      <c r="Q190">
        <v>-5.45735761728E-3</v>
      </c>
    </row>
    <row r="191" spans="1:17" x14ac:dyDescent="0.3">
      <c r="A191" t="s">
        <v>466</v>
      </c>
      <c r="B191" t="s">
        <v>467</v>
      </c>
      <c r="C191" t="str">
        <f>IFERROR(VLOOKUP(Table1[[#This Row],[Ticker]],[1]!Table2[[Symbol]:[Industry]],2,FALSE),"-")</f>
        <v>-</v>
      </c>
      <c r="D191" t="s">
        <v>57</v>
      </c>
      <c r="E191">
        <v>45484.423866675003</v>
      </c>
      <c r="F191">
        <v>609.75</v>
      </c>
      <c r="G191">
        <v>-39.023673674918498</v>
      </c>
      <c r="H191">
        <v>-5.2695680390405499</v>
      </c>
      <c r="I191">
        <v>-9.5773146392820898</v>
      </c>
      <c r="J191">
        <v>-4.9755648939804704</v>
      </c>
      <c r="K191">
        <v>642.98968786201397</v>
      </c>
      <c r="L191">
        <v>654.83239991277401</v>
      </c>
      <c r="M191">
        <v>25.924403654053599</v>
      </c>
      <c r="N191">
        <v>0.72348844177244298</v>
      </c>
      <c r="O191">
        <v>33.398933989339803</v>
      </c>
      <c r="P191">
        <v>10.122810186021299</v>
      </c>
      <c r="Q191">
        <v>-4.7089998042966999E-2</v>
      </c>
    </row>
    <row r="192" spans="1:17" x14ac:dyDescent="0.3">
      <c r="A192" t="s">
        <v>468</v>
      </c>
      <c r="B192" t="s">
        <v>469</v>
      </c>
      <c r="C192" t="str">
        <f>IFERROR(VLOOKUP(Table1[[#This Row],[Ticker]],[1]!Table2[[Symbol]:[Industry]],2,FALSE),"-")</f>
        <v>-</v>
      </c>
      <c r="D192" t="s">
        <v>136</v>
      </c>
      <c r="E192">
        <v>45355.598346320003</v>
      </c>
      <c r="F192">
        <v>51007.35</v>
      </c>
      <c r="G192">
        <v>-0.56048118504383704</v>
      </c>
      <c r="H192">
        <v>-9.8786413463695393</v>
      </c>
      <c r="I192">
        <v>23.6195452757926</v>
      </c>
      <c r="J192">
        <v>-6.53098123609153</v>
      </c>
      <c r="K192">
        <v>53198.275400748404</v>
      </c>
      <c r="L192">
        <v>46422.033733940298</v>
      </c>
      <c r="M192">
        <v>32.188206647899896</v>
      </c>
      <c r="N192">
        <v>0.700161621120029</v>
      </c>
      <c r="O192">
        <v>17.6183432387685</v>
      </c>
      <c r="P192">
        <v>45.828199109718398</v>
      </c>
      <c r="Q192">
        <v>-4.1971068844419996E-3</v>
      </c>
    </row>
    <row r="193" spans="1:17" hidden="1" x14ac:dyDescent="0.3">
      <c r="A193" t="s">
        <v>470</v>
      </c>
      <c r="B193" t="s">
        <v>471</v>
      </c>
      <c r="C193" t="str">
        <f>IFERROR(VLOOKUP(Table1[[#This Row],[Ticker]],[1]!Table2[[Symbol]:[Industry]],2,FALSE),"-")</f>
        <v>-</v>
      </c>
      <c r="D193" t="s">
        <v>159</v>
      </c>
      <c r="E193">
        <v>43406.288845875002</v>
      </c>
      <c r="F193">
        <v>1691.95</v>
      </c>
      <c r="G193">
        <v>409.48450349704001</v>
      </c>
      <c r="H193">
        <v>-3.17861516177443</v>
      </c>
      <c r="I193">
        <v>94.091300335007901</v>
      </c>
      <c r="J193">
        <v>-1.56766187973911</v>
      </c>
      <c r="K193">
        <v>1540.71624558181</v>
      </c>
      <c r="L193">
        <v>1063.74224160577</v>
      </c>
      <c r="M193">
        <v>53.508429867612499</v>
      </c>
      <c r="N193">
        <v>1.3074051580721999</v>
      </c>
      <c r="O193">
        <v>7.1130943585803399</v>
      </c>
      <c r="P193">
        <v>454.73770491803202</v>
      </c>
      <c r="Q193">
        <v>0.22778261401470601</v>
      </c>
    </row>
    <row r="194" spans="1:17" x14ac:dyDescent="0.3">
      <c r="A194" t="s">
        <v>472</v>
      </c>
      <c r="B194" t="s">
        <v>473</v>
      </c>
      <c r="C194" t="str">
        <f>IFERROR(VLOOKUP(Table1[[#This Row],[Ticker]],[1]!Table2[[Symbol]:[Industry]],2,FALSE),"-")</f>
        <v>-</v>
      </c>
      <c r="D194" t="s">
        <v>77</v>
      </c>
      <c r="E194">
        <v>43281.20837624</v>
      </c>
      <c r="F194">
        <v>2313.6</v>
      </c>
      <c r="G194">
        <v>-4.2084945722351899</v>
      </c>
      <c r="H194">
        <v>-13.690594142169299</v>
      </c>
      <c r="I194">
        <v>-24.4827481202169</v>
      </c>
      <c r="J194">
        <v>-5.5467817961473198</v>
      </c>
      <c r="K194">
        <v>2546.1036283194599</v>
      </c>
      <c r="L194">
        <v>2420.7916250426701</v>
      </c>
      <c r="M194">
        <v>19.6260602124743</v>
      </c>
      <c r="N194">
        <v>1.12929964405917</v>
      </c>
      <c r="O194">
        <v>22.925311203319499</v>
      </c>
      <c r="P194">
        <v>28.3194675540765</v>
      </c>
      <c r="Q194">
        <v>-4.3982309270145001E-2</v>
      </c>
    </row>
    <row r="195" spans="1:17" x14ac:dyDescent="0.3">
      <c r="A195" t="s">
        <v>474</v>
      </c>
      <c r="B195" t="s">
        <v>475</v>
      </c>
      <c r="C195" t="str">
        <f>IFERROR(VLOOKUP(Table1[[#This Row],[Ticker]],[1]!Table2[[Symbol]:[Industry]],2,FALSE),"-")</f>
        <v>-</v>
      </c>
      <c r="D195" t="s">
        <v>257</v>
      </c>
      <c r="E195">
        <v>42889.358646399996</v>
      </c>
      <c r="F195">
        <v>4813.3500000000004</v>
      </c>
      <c r="G195">
        <v>7.4905226618049499</v>
      </c>
      <c r="H195">
        <v>13.543132328462701</v>
      </c>
      <c r="I195">
        <v>1.9267859200594999</v>
      </c>
      <c r="J195">
        <v>8.6235455809411405</v>
      </c>
      <c r="K195">
        <v>4273.26703601178</v>
      </c>
      <c r="L195">
        <v>3878.35496443683</v>
      </c>
      <c r="M195">
        <v>51.038665306666701</v>
      </c>
      <c r="N195">
        <v>1.07739360862108</v>
      </c>
      <c r="O195">
        <v>2.83794031184101</v>
      </c>
      <c r="P195">
        <v>44.110118112004301</v>
      </c>
      <c r="Q195">
        <v>9.4095353287692002E-2</v>
      </c>
    </row>
    <row r="196" spans="1:17" x14ac:dyDescent="0.3">
      <c r="A196" t="s">
        <v>476</v>
      </c>
      <c r="B196" t="s">
        <v>477</v>
      </c>
      <c r="C196" t="str">
        <f>IFERROR(VLOOKUP(Table1[[#This Row],[Ticker]],[1]!Table2[[Symbol]:[Industry]],2,FALSE),"-")</f>
        <v>-</v>
      </c>
      <c r="D196" t="s">
        <v>34</v>
      </c>
      <c r="E196">
        <v>42580.299691307002</v>
      </c>
      <c r="F196">
        <v>61.12</v>
      </c>
      <c r="G196">
        <v>29.457582843416901</v>
      </c>
      <c r="H196">
        <v>-6.6061285523539901</v>
      </c>
      <c r="I196">
        <v>-8.9614855548347698</v>
      </c>
      <c r="J196">
        <v>-4.5483839132894799</v>
      </c>
      <c r="K196">
        <v>64.913472977248105</v>
      </c>
      <c r="L196">
        <v>58.038754516845799</v>
      </c>
      <c r="M196">
        <v>24.593099922341398</v>
      </c>
      <c r="N196">
        <v>0.62406779252616196</v>
      </c>
      <c r="O196">
        <v>20.255235602094199</v>
      </c>
      <c r="P196">
        <v>68.839779005524804</v>
      </c>
      <c r="Q196">
        <v>0.134842502741151</v>
      </c>
    </row>
    <row r="197" spans="1:17" x14ac:dyDescent="0.3">
      <c r="A197" t="s">
        <v>478</v>
      </c>
      <c r="B197" t="s">
        <v>479</v>
      </c>
      <c r="C197" t="str">
        <f>IFERROR(VLOOKUP(Table1[[#This Row],[Ticker]],[1]!Table2[[Symbol]:[Industry]],2,FALSE),"-")</f>
        <v>-</v>
      </c>
      <c r="D197" t="s">
        <v>57</v>
      </c>
      <c r="E197">
        <v>42467.728774374998</v>
      </c>
      <c r="F197">
        <v>3891.55</v>
      </c>
      <c r="G197">
        <v>21.3607696019202</v>
      </c>
      <c r="H197">
        <v>-11.9771066700566</v>
      </c>
      <c r="I197">
        <v>-9.1389075382763103</v>
      </c>
      <c r="J197">
        <v>-6.2480250223262201</v>
      </c>
      <c r="K197">
        <v>4333.9470983275496</v>
      </c>
      <c r="L197">
        <v>4008.4196999904998</v>
      </c>
      <c r="M197">
        <v>32.2380858906876</v>
      </c>
      <c r="N197">
        <v>0.41530397329638202</v>
      </c>
      <c r="O197">
        <v>28.432115737945001</v>
      </c>
      <c r="P197">
        <v>56.092816172636397</v>
      </c>
      <c r="Q197">
        <v>3.3277508390099998E-2</v>
      </c>
    </row>
    <row r="198" spans="1:17" x14ac:dyDescent="0.3">
      <c r="A198" t="s">
        <v>480</v>
      </c>
      <c r="B198" t="s">
        <v>481</v>
      </c>
      <c r="C198" t="str">
        <f>IFERROR(VLOOKUP(Table1[[#This Row],[Ticker]],[1]!Table2[[Symbol]:[Industry]],2,FALSE),"-")</f>
        <v>-</v>
      </c>
      <c r="D198" t="s">
        <v>482</v>
      </c>
      <c r="E198">
        <v>42356.188909680001</v>
      </c>
      <c r="F198">
        <v>651.35</v>
      </c>
      <c r="G198">
        <v>7.3136368204238398</v>
      </c>
      <c r="H198">
        <v>12.5971117585051</v>
      </c>
      <c r="I198">
        <v>23.863610981545801</v>
      </c>
      <c r="J198">
        <v>9.0001455736398999</v>
      </c>
      <c r="K198">
        <v>564.74156857583898</v>
      </c>
      <c r="L198">
        <v>521.30718016397395</v>
      </c>
      <c r="M198">
        <v>71.475199913602097</v>
      </c>
      <c r="N198">
        <v>1.18638694961985</v>
      </c>
      <c r="O198">
        <v>0.71390189606201904</v>
      </c>
      <c r="P198">
        <v>54.696591853698997</v>
      </c>
      <c r="Q198">
        <v>-7.6066751887522002E-2</v>
      </c>
    </row>
    <row r="199" spans="1:17" x14ac:dyDescent="0.3">
      <c r="A199" t="s">
        <v>483</v>
      </c>
      <c r="B199" t="s">
        <v>484</v>
      </c>
      <c r="C199" t="str">
        <f>IFERROR(VLOOKUP(Table1[[#This Row],[Ticker]],[1]!Table2[[Symbol]:[Industry]],2,FALSE),"-")</f>
        <v>-</v>
      </c>
      <c r="D199" t="s">
        <v>295</v>
      </c>
      <c r="E199">
        <v>42291.930403999999</v>
      </c>
      <c r="F199">
        <v>6834.4</v>
      </c>
      <c r="G199">
        <v>-28.6967309116291</v>
      </c>
      <c r="H199">
        <v>-2.7838785289770902</v>
      </c>
      <c r="I199">
        <v>-21.3974853917628</v>
      </c>
      <c r="J199">
        <v>-0.69513073665411795</v>
      </c>
      <c r="K199">
        <v>7023.9050567890599</v>
      </c>
      <c r="L199">
        <v>7368.6229225282004</v>
      </c>
      <c r="M199">
        <v>40.087272728632797</v>
      </c>
      <c r="N199">
        <v>0.55537840893872503</v>
      </c>
      <c r="O199">
        <v>34.613133559639401</v>
      </c>
      <c r="P199">
        <v>6.6009483404043001</v>
      </c>
      <c r="Q199">
        <v>1.7721518517880001E-2</v>
      </c>
    </row>
    <row r="200" spans="1:17" x14ac:dyDescent="0.3">
      <c r="A200" t="s">
        <v>485</v>
      </c>
      <c r="B200" t="s">
        <v>486</v>
      </c>
      <c r="C200" t="str">
        <f>IFERROR(VLOOKUP(Table1[[#This Row],[Ticker]],[1]!Table2[[Symbol]:[Industry]],2,FALSE),"-")</f>
        <v>-</v>
      </c>
      <c r="D200" t="s">
        <v>487</v>
      </c>
      <c r="E200">
        <v>41862.5</v>
      </c>
      <c r="F200">
        <v>499.1</v>
      </c>
      <c r="G200">
        <v>63.235887025952302</v>
      </c>
      <c r="H200">
        <v>-10.5589610797681</v>
      </c>
      <c r="I200">
        <v>36.360201393250698</v>
      </c>
      <c r="J200">
        <v>-1.14118490992942</v>
      </c>
      <c r="K200">
        <v>519.26542575537201</v>
      </c>
      <c r="L200">
        <v>416.44307451185398</v>
      </c>
      <c r="M200">
        <v>35.726552124673198</v>
      </c>
      <c r="N200">
        <v>0.73524331221165795</v>
      </c>
      <c r="O200">
        <v>24.293728711680998</v>
      </c>
      <c r="P200">
        <v>106.495655771617</v>
      </c>
      <c r="Q200">
        <v>0.14705617610365701</v>
      </c>
    </row>
    <row r="201" spans="1:17" x14ac:dyDescent="0.3">
      <c r="A201" t="s">
        <v>488</v>
      </c>
      <c r="B201" t="s">
        <v>489</v>
      </c>
      <c r="C201" t="str">
        <f>IFERROR(VLOOKUP(Table1[[#This Row],[Ticker]],[1]!Table2[[Symbol]:[Industry]],2,FALSE),"-")</f>
        <v>-</v>
      </c>
      <c r="D201" t="s">
        <v>54</v>
      </c>
      <c r="E201">
        <v>41708.820397579999</v>
      </c>
      <c r="F201">
        <v>1502.5</v>
      </c>
      <c r="G201">
        <v>59.344000320883097</v>
      </c>
      <c r="H201">
        <v>8.6024537743796508</v>
      </c>
      <c r="I201">
        <v>64.973646914979298</v>
      </c>
      <c r="J201">
        <v>3.9652173001388098</v>
      </c>
      <c r="K201">
        <v>1331.5133377172799</v>
      </c>
      <c r="L201">
        <v>1060.8077690898699</v>
      </c>
      <c r="M201">
        <v>61.985782860045099</v>
      </c>
      <c r="N201">
        <v>0.76244545104011696</v>
      </c>
      <c r="O201">
        <v>0.92845257903495504</v>
      </c>
      <c r="P201">
        <v>108.07367400637</v>
      </c>
      <c r="Q201">
        <v>0.12436050931982399</v>
      </c>
    </row>
    <row r="202" spans="1:17" x14ac:dyDescent="0.3">
      <c r="A202" t="s">
        <v>490</v>
      </c>
      <c r="B202" t="s">
        <v>491</v>
      </c>
      <c r="C202" t="str">
        <f>IFERROR(VLOOKUP(Table1[[#This Row],[Ticker]],[1]!Table2[[Symbol]:[Industry]],2,FALSE),"-")</f>
        <v>-</v>
      </c>
      <c r="D202" t="s">
        <v>492</v>
      </c>
      <c r="E202">
        <v>41681.829181649999</v>
      </c>
      <c r="F202">
        <v>37718.65</v>
      </c>
      <c r="G202">
        <v>6.1967191610799901</v>
      </c>
      <c r="H202">
        <v>-2.97398318027791</v>
      </c>
      <c r="I202">
        <v>4.9371141040646203</v>
      </c>
      <c r="J202">
        <v>-4.2480005455444196</v>
      </c>
      <c r="K202">
        <v>37044.714579187203</v>
      </c>
      <c r="L202">
        <v>33170.450815965502</v>
      </c>
      <c r="M202">
        <v>33.568361101898098</v>
      </c>
      <c r="N202">
        <v>0.667160378986142</v>
      </c>
      <c r="O202">
        <v>8.3190941351294292</v>
      </c>
      <c r="P202">
        <v>32.718450530523299</v>
      </c>
      <c r="Q202">
        <v>4.3159628177777E-2</v>
      </c>
    </row>
    <row r="203" spans="1:17" x14ac:dyDescent="0.3">
      <c r="A203" t="s">
        <v>493</v>
      </c>
      <c r="B203" t="s">
        <v>494</v>
      </c>
      <c r="C203" t="str">
        <f>IFERROR(VLOOKUP(Table1[[#This Row],[Ticker]],[1]!Table2[[Symbol]:[Industry]],2,FALSE),"-")</f>
        <v>-</v>
      </c>
      <c r="D203" t="s">
        <v>384</v>
      </c>
      <c r="E203">
        <v>41437.294821404997</v>
      </c>
      <c r="F203">
        <v>565.1</v>
      </c>
      <c r="G203">
        <v>-29.586207686058799</v>
      </c>
      <c r="H203">
        <v>0.55364117716000505</v>
      </c>
      <c r="I203">
        <v>2.5925669430239799</v>
      </c>
      <c r="J203">
        <v>4.6225192282134602</v>
      </c>
      <c r="K203">
        <v>545.312117029516</v>
      </c>
      <c r="L203">
        <v>548.63664216258599</v>
      </c>
      <c r="M203">
        <v>51.037062719770901</v>
      </c>
      <c r="N203">
        <v>0.96089059535338095</v>
      </c>
      <c r="O203">
        <v>13.086179437267701</v>
      </c>
      <c r="P203">
        <v>26.1947297900848</v>
      </c>
      <c r="Q203">
        <v>-0.11589914009041</v>
      </c>
    </row>
    <row r="204" spans="1:17" x14ac:dyDescent="0.3">
      <c r="A204" t="s">
        <v>495</v>
      </c>
      <c r="B204" t="s">
        <v>496</v>
      </c>
      <c r="C204" t="str">
        <f>IFERROR(VLOOKUP(Table1[[#This Row],[Ticker]],[1]!Table2[[Symbol]:[Industry]],2,FALSE),"-")</f>
        <v>-</v>
      </c>
      <c r="D204" t="s">
        <v>174</v>
      </c>
      <c r="E204">
        <v>41010.841696875003</v>
      </c>
      <c r="F204">
        <v>618.9</v>
      </c>
      <c r="G204">
        <v>10.198463860190101</v>
      </c>
      <c r="H204">
        <v>-2.1013494314655099</v>
      </c>
      <c r="I204">
        <v>-6.5719445678064901</v>
      </c>
      <c r="J204">
        <v>-6.3171561166951999</v>
      </c>
      <c r="K204">
        <v>623.88726596117203</v>
      </c>
      <c r="L204">
        <v>560.89788276414401</v>
      </c>
      <c r="M204">
        <v>25.1819847562852</v>
      </c>
      <c r="N204">
        <v>1.03653930228638</v>
      </c>
      <c r="O204">
        <v>11.051866214251</v>
      </c>
      <c r="P204">
        <v>55.874574990555303</v>
      </c>
      <c r="Q204">
        <v>-7.1369299090247001E-2</v>
      </c>
    </row>
    <row r="205" spans="1:17" x14ac:dyDescent="0.3">
      <c r="A205" t="s">
        <v>497</v>
      </c>
      <c r="B205" t="s">
        <v>498</v>
      </c>
      <c r="C205" t="str">
        <f>IFERROR(VLOOKUP(Table1[[#This Row],[Ticker]],[1]!Table2[[Symbol]:[Industry]],2,FALSE),"-")</f>
        <v>-</v>
      </c>
      <c r="D205" t="s">
        <v>263</v>
      </c>
      <c r="E205">
        <v>40842.814984334997</v>
      </c>
      <c r="F205">
        <v>639.85</v>
      </c>
      <c r="G205">
        <v>78.035739897658502</v>
      </c>
      <c r="H205">
        <v>-3.8168761270135398</v>
      </c>
      <c r="I205">
        <v>23.1788307940922</v>
      </c>
      <c r="J205">
        <v>1.5675329130594999</v>
      </c>
      <c r="K205">
        <v>632.04039106139498</v>
      </c>
      <c r="L205">
        <v>534.05735874943196</v>
      </c>
      <c r="M205">
        <v>52.7068028713107</v>
      </c>
      <c r="N205">
        <v>0.98238303584400299</v>
      </c>
      <c r="O205">
        <v>7.1969992967101604</v>
      </c>
      <c r="P205">
        <v>107.40680713128</v>
      </c>
      <c r="Q205">
        <v>4.2732560311555999E-2</v>
      </c>
    </row>
    <row r="206" spans="1:17" x14ac:dyDescent="0.3">
      <c r="A206" t="s">
        <v>499</v>
      </c>
      <c r="B206" t="s">
        <v>500</v>
      </c>
      <c r="C206" t="str">
        <f>IFERROR(VLOOKUP(Table1[[#This Row],[Ticker]],[1]!Table2[[Symbol]:[Industry]],2,FALSE),"-")</f>
        <v>-</v>
      </c>
      <c r="D206" t="s">
        <v>57</v>
      </c>
      <c r="E206">
        <v>40466.377382767998</v>
      </c>
      <c r="F206">
        <v>168.02</v>
      </c>
      <c r="G206">
        <v>10.841641131851199</v>
      </c>
      <c r="H206">
        <v>-7.66783266698235</v>
      </c>
      <c r="I206">
        <v>-17.475634400693199</v>
      </c>
      <c r="J206">
        <v>-2.6080739635493901</v>
      </c>
      <c r="K206">
        <v>174.01057985937101</v>
      </c>
      <c r="L206">
        <v>160.361067449617</v>
      </c>
      <c r="M206">
        <v>26.8164668087745</v>
      </c>
      <c r="N206">
        <v>0.47809715330314001</v>
      </c>
      <c r="O206">
        <v>15.6112367575288</v>
      </c>
      <c r="P206">
        <v>44.223175965665199</v>
      </c>
      <c r="Q206">
        <v>8.3032851202665001E-2</v>
      </c>
    </row>
    <row r="207" spans="1:17" x14ac:dyDescent="0.3">
      <c r="A207" t="s">
        <v>501</v>
      </c>
      <c r="B207" t="s">
        <v>502</v>
      </c>
      <c r="C207" t="str">
        <f>IFERROR(VLOOKUP(Table1[[#This Row],[Ticker]],[1]!Table2[[Symbol]:[Industry]],2,FALSE),"-")</f>
        <v>-</v>
      </c>
      <c r="D207" t="s">
        <v>503</v>
      </c>
      <c r="E207">
        <v>40359.419867299999</v>
      </c>
      <c r="F207">
        <v>337.85</v>
      </c>
      <c r="G207">
        <v>7.3811584221378199</v>
      </c>
      <c r="H207">
        <v>-3.5092218118373202</v>
      </c>
      <c r="I207">
        <v>13.526280292780299</v>
      </c>
      <c r="J207">
        <v>-2.2946570839965599</v>
      </c>
      <c r="K207">
        <v>340.371741612851</v>
      </c>
      <c r="L207">
        <v>300.92743628993099</v>
      </c>
      <c r="M207">
        <v>38.812866548928099</v>
      </c>
      <c r="N207">
        <v>0.62554063455421705</v>
      </c>
      <c r="O207">
        <v>11.5287849637413</v>
      </c>
      <c r="P207">
        <v>55.3333333333333</v>
      </c>
      <c r="Q207">
        <v>-4.3482670941887E-2</v>
      </c>
    </row>
    <row r="208" spans="1:17" hidden="1" x14ac:dyDescent="0.3">
      <c r="A208" t="s">
        <v>504</v>
      </c>
      <c r="B208" t="s">
        <v>505</v>
      </c>
      <c r="C208" t="str">
        <f>IFERROR(VLOOKUP(Table1[[#This Row],[Ticker]],[1]!Table2[[Symbol]:[Industry]],2,FALSE),"-")</f>
        <v>-</v>
      </c>
      <c r="D208" t="s">
        <v>21</v>
      </c>
      <c r="E208">
        <v>40341.706965849997</v>
      </c>
      <c r="F208">
        <v>993.1</v>
      </c>
      <c r="G208">
        <v>-49.6812437211522</v>
      </c>
      <c r="H208">
        <v>-4.1053993739726096</v>
      </c>
      <c r="I208">
        <v>-22.593607800108899</v>
      </c>
      <c r="J208">
        <v>0.54068883180195004</v>
      </c>
      <c r="K208">
        <v>1013.6099123067</v>
      </c>
      <c r="M208">
        <v>48.991931788075199</v>
      </c>
      <c r="N208">
        <v>0.59040620198251204</v>
      </c>
      <c r="O208">
        <v>40.972711710804496</v>
      </c>
      <c r="P208">
        <v>2.3708895990104102</v>
      </c>
    </row>
    <row r="209" spans="1:17" x14ac:dyDescent="0.3">
      <c r="A209" t="s">
        <v>506</v>
      </c>
      <c r="B209" t="s">
        <v>507</v>
      </c>
      <c r="C209" t="str">
        <f>IFERROR(VLOOKUP(Table1[[#This Row],[Ticker]],[1]!Table2[[Symbol]:[Industry]],2,FALSE),"-")</f>
        <v>-</v>
      </c>
      <c r="D209" t="s">
        <v>508</v>
      </c>
      <c r="E209">
        <v>40223.284542089998</v>
      </c>
      <c r="F209">
        <v>3714.35</v>
      </c>
      <c r="G209">
        <v>18.041421704567099</v>
      </c>
      <c r="H209">
        <v>-4.7336692421544999</v>
      </c>
      <c r="I209">
        <v>20.296299826653499</v>
      </c>
      <c r="J209">
        <v>-3.82793284829651</v>
      </c>
      <c r="K209">
        <v>3919.1492710778498</v>
      </c>
      <c r="L209">
        <v>3418.2858417426201</v>
      </c>
      <c r="M209">
        <v>28.001344763877999</v>
      </c>
      <c r="N209">
        <v>1.1718309787533301</v>
      </c>
      <c r="O209">
        <v>18.7165991357842</v>
      </c>
      <c r="P209">
        <v>45.855257991046798</v>
      </c>
      <c r="Q209">
        <v>0.134052420555268</v>
      </c>
    </row>
    <row r="210" spans="1:17" x14ac:dyDescent="0.3">
      <c r="A210" t="s">
        <v>509</v>
      </c>
      <c r="B210" t="s">
        <v>510</v>
      </c>
      <c r="C210" t="str">
        <f>IFERROR(VLOOKUP(Table1[[#This Row],[Ticker]],[1]!Table2[[Symbol]:[Industry]],2,FALSE),"-")</f>
        <v>-</v>
      </c>
      <c r="D210" t="s">
        <v>133</v>
      </c>
      <c r="E210">
        <v>39690.949512585001</v>
      </c>
      <c r="F210">
        <v>759.45</v>
      </c>
      <c r="G210">
        <v>0.73260059976247005</v>
      </c>
      <c r="H210">
        <v>1.5903383528947499</v>
      </c>
      <c r="I210">
        <v>27.755234969196799</v>
      </c>
      <c r="J210">
        <v>1.7021161742737201</v>
      </c>
      <c r="K210">
        <v>727.813217128426</v>
      </c>
      <c r="L210">
        <v>640.876000389002</v>
      </c>
      <c r="M210">
        <v>57.7671116388535</v>
      </c>
      <c r="N210">
        <v>1.53889083302191</v>
      </c>
      <c r="O210">
        <v>5.2077161103430001</v>
      </c>
      <c r="P210">
        <v>54.359756097560897</v>
      </c>
    </row>
    <row r="211" spans="1:17" x14ac:dyDescent="0.3">
      <c r="A211" t="s">
        <v>511</v>
      </c>
      <c r="B211" t="s">
        <v>512</v>
      </c>
      <c r="C211" t="str">
        <f>IFERROR(VLOOKUP(Table1[[#This Row],[Ticker]],[1]!Table2[[Symbol]:[Industry]],2,FALSE),"-")</f>
        <v>-</v>
      </c>
      <c r="D211" t="s">
        <v>54</v>
      </c>
      <c r="E211">
        <v>39663.963355965003</v>
      </c>
      <c r="F211">
        <v>3067.45</v>
      </c>
      <c r="G211">
        <v>51.1149948856213</v>
      </c>
      <c r="H211">
        <v>39.7308177196917</v>
      </c>
      <c r="I211">
        <v>34.618465704927601</v>
      </c>
      <c r="J211">
        <v>7.0203846191010397</v>
      </c>
      <c r="K211">
        <v>2490.3948317888298</v>
      </c>
      <c r="L211">
        <v>2188.57651599682</v>
      </c>
      <c r="M211">
        <v>92.846214428421604</v>
      </c>
      <c r="N211">
        <v>2.2122107502146999</v>
      </c>
      <c r="O211">
        <v>0.57213646514206995</v>
      </c>
      <c r="P211">
        <v>85.900427259780002</v>
      </c>
      <c r="Q211">
        <v>7.7527019920225995E-2</v>
      </c>
    </row>
    <row r="212" spans="1:17" hidden="1" x14ac:dyDescent="0.3">
      <c r="A212" t="s">
        <v>513</v>
      </c>
      <c r="B212" t="s">
        <v>514</v>
      </c>
      <c r="C212" t="str">
        <f>IFERROR(VLOOKUP(Table1[[#This Row],[Ticker]],[1]!Table2[[Symbol]:[Industry]],2,FALSE),"-")</f>
        <v>-</v>
      </c>
      <c r="D212" t="s">
        <v>34</v>
      </c>
      <c r="E212">
        <v>39473.828267327997</v>
      </c>
      <c r="F212">
        <v>60.21</v>
      </c>
      <c r="G212">
        <v>52.818902743198301</v>
      </c>
      <c r="H212">
        <v>1.8094826340489301</v>
      </c>
      <c r="I212">
        <v>-19.449899347938199</v>
      </c>
      <c r="J212">
        <v>-5.6399317770973401</v>
      </c>
      <c r="K212">
        <v>61.934888460077303</v>
      </c>
      <c r="L212">
        <v>55.421254088006599</v>
      </c>
      <c r="M212">
        <v>29.554413098049299</v>
      </c>
      <c r="N212">
        <v>1.1241780302214699</v>
      </c>
      <c r="O212">
        <v>28.716160106294598</v>
      </c>
      <c r="P212">
        <v>87.278382581648501</v>
      </c>
      <c r="Q212">
        <v>0.116827460006439</v>
      </c>
    </row>
    <row r="213" spans="1:17" x14ac:dyDescent="0.3">
      <c r="A213" t="s">
        <v>515</v>
      </c>
      <c r="B213" t="s">
        <v>516</v>
      </c>
      <c r="C213" t="str">
        <f>IFERROR(VLOOKUP(Table1[[#This Row],[Ticker]],[1]!Table2[[Symbol]:[Industry]],2,FALSE),"-")</f>
        <v>-</v>
      </c>
      <c r="D213" t="s">
        <v>37</v>
      </c>
      <c r="E213">
        <v>39354.239999999998</v>
      </c>
      <c r="F213">
        <v>246.75</v>
      </c>
      <c r="G213">
        <v>71.925014303654095</v>
      </c>
      <c r="H213">
        <v>-15.3667902612627</v>
      </c>
      <c r="I213">
        <v>-13.1338993479382</v>
      </c>
      <c r="J213">
        <v>-8.3084989027427891</v>
      </c>
      <c r="K213">
        <v>258.67239638781098</v>
      </c>
      <c r="L213">
        <v>226.80553511403201</v>
      </c>
      <c r="M213">
        <v>29.338991911975501</v>
      </c>
      <c r="N213">
        <v>1.3218483935916701</v>
      </c>
      <c r="O213">
        <v>31.590678824721302</v>
      </c>
      <c r="P213">
        <v>101.26427406198999</v>
      </c>
      <c r="Q213">
        <v>5.0143300285154999E-2</v>
      </c>
    </row>
    <row r="214" spans="1:17" x14ac:dyDescent="0.3">
      <c r="A214" t="s">
        <v>517</v>
      </c>
      <c r="B214" t="s">
        <v>518</v>
      </c>
      <c r="C214" t="str">
        <f>IFERROR(VLOOKUP(Table1[[#This Row],[Ticker]],[1]!Table2[[Symbol]:[Industry]],2,FALSE),"-")</f>
        <v>-</v>
      </c>
      <c r="D214" t="s">
        <v>436</v>
      </c>
      <c r="E214">
        <v>39165.654094500002</v>
      </c>
      <c r="F214">
        <v>1432.9</v>
      </c>
      <c r="G214">
        <v>-34.362513754386903</v>
      </c>
      <c r="H214">
        <v>-6.97527565683954</v>
      </c>
      <c r="I214">
        <v>-6.8113138650347897</v>
      </c>
      <c r="J214">
        <v>-2.64219201943463</v>
      </c>
      <c r="K214">
        <v>1515.2970776898901</v>
      </c>
      <c r="L214">
        <v>1522.0572724738199</v>
      </c>
      <c r="M214">
        <v>31.4445263579079</v>
      </c>
      <c r="N214">
        <v>0.62980420377463497</v>
      </c>
      <c r="O214">
        <v>25.6193732989043</v>
      </c>
      <c r="P214">
        <v>9.8007662835249008</v>
      </c>
      <c r="Q214">
        <v>5.1068371642948002E-2</v>
      </c>
    </row>
    <row r="215" spans="1:17" x14ac:dyDescent="0.3">
      <c r="A215" t="s">
        <v>519</v>
      </c>
      <c r="B215" t="s">
        <v>520</v>
      </c>
      <c r="C215" t="str">
        <f>IFERROR(VLOOKUP(Table1[[#This Row],[Ticker]],[1]!Table2[[Symbol]:[Industry]],2,FALSE),"-")</f>
        <v>-</v>
      </c>
      <c r="D215" t="s">
        <v>521</v>
      </c>
      <c r="E215">
        <v>39153.503912250002</v>
      </c>
      <c r="F215">
        <v>4304.5</v>
      </c>
      <c r="G215">
        <v>63.563652317089897</v>
      </c>
      <c r="H215">
        <v>-6.8138160737486704</v>
      </c>
      <c r="I215">
        <v>18.634537230232802</v>
      </c>
      <c r="J215">
        <v>3.44588080441783</v>
      </c>
      <c r="K215">
        <v>4267.1270735367898</v>
      </c>
      <c r="L215">
        <v>3652.3598031820102</v>
      </c>
      <c r="M215">
        <v>60.107154066031903</v>
      </c>
      <c r="N215">
        <v>0.80408411055493501</v>
      </c>
      <c r="O215">
        <v>17.079800209083501</v>
      </c>
      <c r="P215">
        <v>93.634727845254105</v>
      </c>
      <c r="Q215">
        <v>0.238585066049086</v>
      </c>
    </row>
    <row r="216" spans="1:17" x14ac:dyDescent="0.3">
      <c r="A216" t="s">
        <v>522</v>
      </c>
      <c r="B216" t="s">
        <v>523</v>
      </c>
      <c r="C216" t="str">
        <f>IFERROR(VLOOKUP(Table1[[#This Row],[Ticker]],[1]!Table2[[Symbol]:[Industry]],2,FALSE),"-")</f>
        <v>-</v>
      </c>
      <c r="D216" t="s">
        <v>286</v>
      </c>
      <c r="E216">
        <v>39038.885833079999</v>
      </c>
      <c r="F216">
        <v>499.45</v>
      </c>
      <c r="G216">
        <v>39.443043850066303</v>
      </c>
      <c r="H216">
        <v>3.6763291940704099</v>
      </c>
      <c r="I216">
        <v>6.1850344755911904</v>
      </c>
      <c r="J216">
        <v>-2.3201614573270302</v>
      </c>
      <c r="K216">
        <v>480.84998680173402</v>
      </c>
      <c r="L216">
        <v>430.83315994066498</v>
      </c>
      <c r="M216">
        <v>71.041174960624602</v>
      </c>
      <c r="N216">
        <v>0.99008265009228802</v>
      </c>
      <c r="O216">
        <v>6.5672239463409703</v>
      </c>
      <c r="P216">
        <v>61.8962722852512</v>
      </c>
      <c r="Q216">
        <v>5.9990509951498003E-2</v>
      </c>
    </row>
    <row r="217" spans="1:17" x14ac:dyDescent="0.3">
      <c r="A217" t="s">
        <v>524</v>
      </c>
      <c r="B217" t="s">
        <v>525</v>
      </c>
      <c r="C217" t="str">
        <f>IFERROR(VLOOKUP(Table1[[#This Row],[Ticker]],[1]!Table2[[Symbol]:[Industry]],2,FALSE),"-")</f>
        <v>-</v>
      </c>
      <c r="D217" t="s">
        <v>21</v>
      </c>
      <c r="E217">
        <v>39000.854029950002</v>
      </c>
      <c r="F217">
        <v>5874.55</v>
      </c>
      <c r="G217">
        <v>-13.9945779709064</v>
      </c>
      <c r="H217">
        <v>-1.62053402166211</v>
      </c>
      <c r="I217">
        <v>-24.854887354362798</v>
      </c>
      <c r="J217">
        <v>-2.0862591066252598</v>
      </c>
      <c r="K217">
        <v>5775.6483694072804</v>
      </c>
      <c r="L217">
        <v>5540.0303706426603</v>
      </c>
      <c r="M217">
        <v>35.069727562685401</v>
      </c>
      <c r="N217">
        <v>0.47819917371714998</v>
      </c>
      <c r="O217">
        <v>16.5612685226953</v>
      </c>
      <c r="P217">
        <v>37.023733162283499</v>
      </c>
      <c r="Q217">
        <v>-5.6338362047149999E-3</v>
      </c>
    </row>
    <row r="218" spans="1:17" x14ac:dyDescent="0.3">
      <c r="A218" t="s">
        <v>526</v>
      </c>
      <c r="B218" t="s">
        <v>527</v>
      </c>
      <c r="C218" t="str">
        <f>IFERROR(VLOOKUP(Table1[[#This Row],[Ticker]],[1]!Table2[[Symbol]:[Industry]],2,FALSE),"-")</f>
        <v>-</v>
      </c>
      <c r="D218" t="s">
        <v>304</v>
      </c>
      <c r="E218">
        <v>38842.010215980001</v>
      </c>
      <c r="F218">
        <v>3015.65</v>
      </c>
      <c r="G218">
        <v>21.5012111845136</v>
      </c>
      <c r="H218">
        <v>9.1781570976861993</v>
      </c>
      <c r="I218">
        <v>15.027201178790399</v>
      </c>
      <c r="J218">
        <v>5.46112090892261E-2</v>
      </c>
      <c r="K218">
        <v>2761.6745365985498</v>
      </c>
      <c r="L218">
        <v>2429.11022117524</v>
      </c>
      <c r="M218">
        <v>34.6112174209523</v>
      </c>
      <c r="N218">
        <v>1.0947478293033801</v>
      </c>
      <c r="O218">
        <v>5.08513919055593</v>
      </c>
      <c r="P218">
        <v>56.913911075266</v>
      </c>
      <c r="Q218">
        <v>1.4449240306692E-2</v>
      </c>
    </row>
    <row r="219" spans="1:17" x14ac:dyDescent="0.3">
      <c r="A219" t="s">
        <v>528</v>
      </c>
      <c r="B219" t="s">
        <v>529</v>
      </c>
      <c r="C219" t="str">
        <f>IFERROR(VLOOKUP(Table1[[#This Row],[Ticker]],[1]!Table2[[Symbol]:[Industry]],2,FALSE),"-")</f>
        <v>-</v>
      </c>
      <c r="D219" t="s">
        <v>212</v>
      </c>
      <c r="E219">
        <v>38677.860187899998</v>
      </c>
      <c r="F219">
        <v>665.65</v>
      </c>
      <c r="G219">
        <v>-5.34266036868733</v>
      </c>
      <c r="H219">
        <v>-8.4185732917314198</v>
      </c>
      <c r="I219">
        <v>0.410324169374085</v>
      </c>
      <c r="J219">
        <v>-2.0751625676040399</v>
      </c>
      <c r="K219">
        <v>669.09528001202295</v>
      </c>
      <c r="L219">
        <v>631.17539527575002</v>
      </c>
      <c r="M219">
        <v>41.500656931153003</v>
      </c>
      <c r="N219">
        <v>0.84245687099490196</v>
      </c>
      <c r="O219">
        <v>14.8501464733719</v>
      </c>
      <c r="P219">
        <v>36.375742675681202</v>
      </c>
      <c r="Q219">
        <v>2.0208363450512998E-2</v>
      </c>
    </row>
    <row r="220" spans="1:17" x14ac:dyDescent="0.3">
      <c r="A220" t="s">
        <v>530</v>
      </c>
      <c r="B220" t="s">
        <v>531</v>
      </c>
      <c r="C220" t="str">
        <f>IFERROR(VLOOKUP(Table1[[#This Row],[Ticker]],[1]!Table2[[Symbol]:[Industry]],2,FALSE),"-")</f>
        <v>-</v>
      </c>
      <c r="D220" t="s">
        <v>46</v>
      </c>
      <c r="E220">
        <v>38021.544000000002</v>
      </c>
      <c r="F220">
        <v>62.36</v>
      </c>
      <c r="G220">
        <v>114.068604613747</v>
      </c>
      <c r="H220">
        <v>-8.4630001737992195</v>
      </c>
      <c r="I220">
        <v>-8.7395099089943304</v>
      </c>
      <c r="J220">
        <v>-1.62656315912955</v>
      </c>
      <c r="K220">
        <v>65.823901631770994</v>
      </c>
      <c r="L220">
        <v>57.698835197061896</v>
      </c>
      <c r="M220">
        <v>43.601388412010202</v>
      </c>
      <c r="N220">
        <v>0.351693665450516</v>
      </c>
      <c r="O220">
        <v>25.320718409236701</v>
      </c>
      <c r="P220">
        <v>143.59374999999901</v>
      </c>
      <c r="Q220">
        <v>0.131099289806308</v>
      </c>
    </row>
    <row r="221" spans="1:17" x14ac:dyDescent="0.3">
      <c r="A221" t="s">
        <v>532</v>
      </c>
      <c r="B221" t="s">
        <v>533</v>
      </c>
      <c r="C221" t="str">
        <f>IFERROR(VLOOKUP(Table1[[#This Row],[Ticker]],[1]!Table2[[Symbol]:[Industry]],2,FALSE),"-")</f>
        <v>-</v>
      </c>
      <c r="D221" t="s">
        <v>174</v>
      </c>
      <c r="E221">
        <v>37845.543252000003</v>
      </c>
      <c r="F221">
        <v>542.95000000000005</v>
      </c>
      <c r="G221">
        <v>-0.64440203468736701</v>
      </c>
      <c r="H221">
        <v>3.6695509475805599</v>
      </c>
      <c r="I221">
        <v>11.6820353496934</v>
      </c>
      <c r="J221">
        <v>-0.618493280438835</v>
      </c>
      <c r="K221">
        <v>514.06546113153695</v>
      </c>
      <c r="L221">
        <v>467.80543825320098</v>
      </c>
      <c r="M221">
        <v>51.662060899450303</v>
      </c>
      <c r="N221">
        <v>0.46115484470242901</v>
      </c>
      <c r="O221">
        <v>3.0297449120544901</v>
      </c>
      <c r="P221">
        <v>44.516901783337701</v>
      </c>
      <c r="Q221">
        <v>-3.5940130981717999E-2</v>
      </c>
    </row>
    <row r="222" spans="1:17" x14ac:dyDescent="0.3">
      <c r="A222" t="s">
        <v>534</v>
      </c>
      <c r="B222" t="s">
        <v>535</v>
      </c>
      <c r="C222" t="str">
        <f>IFERROR(VLOOKUP(Table1[[#This Row],[Ticker]],[1]!Table2[[Symbol]:[Industry]],2,FALSE),"-")</f>
        <v>-</v>
      </c>
      <c r="D222" t="s">
        <v>536</v>
      </c>
      <c r="E222">
        <v>36821.36712961</v>
      </c>
      <c r="F222">
        <v>1035.25</v>
      </c>
      <c r="G222">
        <v>76.309061842135094</v>
      </c>
      <c r="H222">
        <v>10.6433048452671</v>
      </c>
      <c r="I222">
        <v>33.802416974166697</v>
      </c>
      <c r="J222">
        <v>-1.6250008660575399</v>
      </c>
      <c r="K222">
        <v>950.16905230042801</v>
      </c>
      <c r="L222">
        <v>768.10107439652597</v>
      </c>
      <c r="M222">
        <v>45.3302361005479</v>
      </c>
      <c r="N222">
        <v>1.26358937964767</v>
      </c>
      <c r="O222">
        <v>17.362955807775801</v>
      </c>
      <c r="P222">
        <v>117.947368421052</v>
      </c>
      <c r="Q222">
        <v>0.12645318639223199</v>
      </c>
    </row>
    <row r="223" spans="1:17" x14ac:dyDescent="0.3">
      <c r="A223" t="s">
        <v>537</v>
      </c>
      <c r="B223" t="s">
        <v>538</v>
      </c>
      <c r="C223" t="str">
        <f>IFERROR(VLOOKUP(Table1[[#This Row],[Ticker]],[1]!Table2[[Symbol]:[Industry]],2,FALSE),"-")</f>
        <v>-</v>
      </c>
      <c r="D223" t="s">
        <v>539</v>
      </c>
      <c r="E223">
        <v>36584.444000000003</v>
      </c>
      <c r="F223">
        <v>3393.4</v>
      </c>
      <c r="G223">
        <v>-6.8160046146935196</v>
      </c>
      <c r="H223">
        <v>4.6853369905578397</v>
      </c>
      <c r="I223">
        <v>-19.474554461995702</v>
      </c>
      <c r="J223">
        <v>2.3122370766548301</v>
      </c>
      <c r="K223">
        <v>3279.7842425015001</v>
      </c>
      <c r="L223">
        <v>3261.15249725784</v>
      </c>
      <c r="M223">
        <v>51.008630032272798</v>
      </c>
      <c r="N223">
        <v>0.786140634494777</v>
      </c>
      <c r="O223">
        <v>15.5183591677963</v>
      </c>
      <c r="P223">
        <v>37.051696284329502</v>
      </c>
      <c r="Q223">
        <v>6.9461973856903003E-2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Row],[Ticker]],[1]!Table2[[Symbol]:[Industry]],2,FALSE),"-")</f>
        <v>-</v>
      </c>
      <c r="D224" t="s">
        <v>37</v>
      </c>
      <c r="E224">
        <v>36325.055221604998</v>
      </c>
      <c r="F224">
        <v>1076.8499999999999</v>
      </c>
      <c r="G224">
        <v>-0.86552181607557799</v>
      </c>
      <c r="H224">
        <v>6.41415276427748</v>
      </c>
      <c r="I224">
        <v>-5.14857894967425</v>
      </c>
      <c r="J224">
        <v>-0.97399648368370195</v>
      </c>
      <c r="K224">
        <v>1036.68040330333</v>
      </c>
      <c r="L224">
        <v>970.08897018853997</v>
      </c>
      <c r="M224">
        <v>39.795360634411601</v>
      </c>
      <c r="N224">
        <v>0.55012368691204305</v>
      </c>
      <c r="O224">
        <v>5.1678506755815601</v>
      </c>
      <c r="P224">
        <v>31.155228061628399</v>
      </c>
      <c r="Q224">
        <v>-4.4887203081954999E-2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Row],[Ticker]],[1]!Table2[[Symbol]:[Industry]],2,FALSE),"-")</f>
        <v>-</v>
      </c>
      <c r="D225" t="s">
        <v>212</v>
      </c>
      <c r="E225">
        <v>35926.698007679901</v>
      </c>
      <c r="F225">
        <v>2548.65</v>
      </c>
      <c r="G225">
        <v>29.1558064321793</v>
      </c>
      <c r="H225">
        <v>-2.6970259949197701</v>
      </c>
      <c r="I225">
        <v>28.718693490625</v>
      </c>
      <c r="J225">
        <v>2.5103554255258498</v>
      </c>
      <c r="K225">
        <v>2501.1048561028701</v>
      </c>
      <c r="L225">
        <v>2117.6112570134401</v>
      </c>
      <c r="M225">
        <v>49.647277218447599</v>
      </c>
      <c r="N225">
        <v>0.53840051058883798</v>
      </c>
      <c r="O225">
        <v>20.1145704588703</v>
      </c>
      <c r="P225">
        <v>65.491380149995095</v>
      </c>
      <c r="Q225">
        <v>3.5361102405286997E-2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Row],[Ticker]],[1]!Table2[[Symbol]:[Industry]],2,FALSE),"-")</f>
        <v>-</v>
      </c>
      <c r="D226" t="s">
        <v>153</v>
      </c>
      <c r="E226">
        <v>35900.0218070099</v>
      </c>
      <c r="F226">
        <v>267.95</v>
      </c>
      <c r="G226">
        <v>80.402577742346494</v>
      </c>
      <c r="H226">
        <v>-3.9667831405307701</v>
      </c>
      <c r="I226">
        <v>-5.3845207232489196</v>
      </c>
      <c r="J226">
        <v>-2.2272450917841402</v>
      </c>
      <c r="K226">
        <v>260.90633732450999</v>
      </c>
      <c r="L226">
        <v>221.78295762870599</v>
      </c>
      <c r="M226">
        <v>38.629741278777601</v>
      </c>
      <c r="N226">
        <v>0.61623136884268803</v>
      </c>
      <c r="O226">
        <v>16.364993468930699</v>
      </c>
      <c r="P226">
        <v>129.409246575342</v>
      </c>
      <c r="Q226">
        <v>0.16962161484535901</v>
      </c>
    </row>
    <row r="227" spans="1:17" x14ac:dyDescent="0.3">
      <c r="A227" t="s">
        <v>546</v>
      </c>
      <c r="B227" t="s">
        <v>547</v>
      </c>
      <c r="C227" t="str">
        <f>IFERROR(VLOOKUP(Table1[[#This Row],[Ticker]],[1]!Table2[[Symbol]:[Industry]],2,FALSE),"-")</f>
        <v>-</v>
      </c>
      <c r="D227" t="s">
        <v>57</v>
      </c>
      <c r="E227">
        <v>35798.175708000002</v>
      </c>
      <c r="F227">
        <v>298.75</v>
      </c>
      <c r="G227">
        <v>-22.077604889705999</v>
      </c>
      <c r="H227">
        <v>0.44944762714349601</v>
      </c>
      <c r="I227">
        <v>-11.429920984650799</v>
      </c>
      <c r="J227">
        <v>0.31795146115972001</v>
      </c>
      <c r="K227">
        <v>294.537758772975</v>
      </c>
      <c r="L227">
        <v>283.83110523240799</v>
      </c>
      <c r="M227">
        <v>38.523484657488403</v>
      </c>
      <c r="N227">
        <v>0.72173766029832498</v>
      </c>
      <c r="O227">
        <v>5.8912133891213498</v>
      </c>
      <c r="P227">
        <v>25.868969875710899</v>
      </c>
      <c r="Q227">
        <v>7.6752843976995999E-2</v>
      </c>
    </row>
    <row r="228" spans="1:17" x14ac:dyDescent="0.3">
      <c r="A228" t="s">
        <v>548</v>
      </c>
      <c r="B228" t="s">
        <v>549</v>
      </c>
      <c r="C228" t="str">
        <f>IFERROR(VLOOKUP(Table1[[#This Row],[Ticker]],[1]!Table2[[Symbol]:[Industry]],2,FALSE),"-")</f>
        <v>-</v>
      </c>
      <c r="D228" t="s">
        <v>18</v>
      </c>
      <c r="E228">
        <v>35760.025445908002</v>
      </c>
      <c r="F228">
        <v>207.14</v>
      </c>
      <c r="G228">
        <v>116.951813916595</v>
      </c>
      <c r="H228">
        <v>-14.106448627181599</v>
      </c>
      <c r="I228">
        <v>-0.95354904689826503</v>
      </c>
      <c r="J228">
        <v>-3.5038131787146001</v>
      </c>
      <c r="K228">
        <v>216.13049509355801</v>
      </c>
      <c r="L228">
        <v>188.98553174044301</v>
      </c>
      <c r="M228">
        <v>38.5860024706326</v>
      </c>
      <c r="N228">
        <v>0.60823777002608903</v>
      </c>
      <c r="O228">
        <v>39.639857101477197</v>
      </c>
      <c r="P228">
        <v>149.416014449127</v>
      </c>
      <c r="Q228">
        <v>0.131679520831647</v>
      </c>
    </row>
    <row r="229" spans="1:17" x14ac:dyDescent="0.3">
      <c r="A229" t="s">
        <v>550</v>
      </c>
      <c r="B229" t="s">
        <v>551</v>
      </c>
      <c r="C229" t="str">
        <f>IFERROR(VLOOKUP(Table1[[#This Row],[Ticker]],[1]!Table2[[Symbol]:[Industry]],2,FALSE),"-")</f>
        <v>-</v>
      </c>
      <c r="D229" t="s">
        <v>181</v>
      </c>
      <c r="E229">
        <v>35657.684999999998</v>
      </c>
      <c r="F229">
        <v>808.05</v>
      </c>
      <c r="G229">
        <v>30.90320439537</v>
      </c>
      <c r="H229">
        <v>5.5611411762128604</v>
      </c>
      <c r="I229">
        <v>61.1746112903596</v>
      </c>
      <c r="J229">
        <v>6.5214574636199298</v>
      </c>
      <c r="K229">
        <v>731.130520226518</v>
      </c>
      <c r="L229">
        <v>588.664048856406</v>
      </c>
      <c r="M229">
        <v>62.831010584298298</v>
      </c>
      <c r="N229">
        <v>0.79488457285771597</v>
      </c>
      <c r="O229">
        <v>5.1296330672606798</v>
      </c>
      <c r="P229">
        <v>93.730520258930696</v>
      </c>
      <c r="Q229">
        <v>1.1291893113558001E-2</v>
      </c>
    </row>
    <row r="230" spans="1:17" x14ac:dyDescent="0.3">
      <c r="A230" t="s">
        <v>552</v>
      </c>
      <c r="B230" t="s">
        <v>553</v>
      </c>
      <c r="C230" t="str">
        <f>IFERROR(VLOOKUP(Table1[[#This Row],[Ticker]],[1]!Table2[[Symbol]:[Industry]],2,FALSE),"-")</f>
        <v>-</v>
      </c>
      <c r="D230" t="s">
        <v>54</v>
      </c>
      <c r="E230">
        <v>35438.673691329997</v>
      </c>
      <c r="F230">
        <v>1381.95</v>
      </c>
      <c r="G230">
        <v>30.932454741715699</v>
      </c>
      <c r="H230">
        <v>12.9868682753225</v>
      </c>
      <c r="I230">
        <v>7.7167662273859197</v>
      </c>
      <c r="J230">
        <v>6.1370685946519297</v>
      </c>
      <c r="K230">
        <v>1251.9991502947</v>
      </c>
      <c r="L230">
        <v>1165.8797124330299</v>
      </c>
      <c r="M230">
        <v>86.547056012534895</v>
      </c>
      <c r="N230">
        <v>0.94739182658327803</v>
      </c>
      <c r="O230">
        <v>0.79959477549837998</v>
      </c>
      <c r="P230">
        <v>63.100436681222703</v>
      </c>
      <c r="Q230">
        <v>-3.3691300123642999E-2</v>
      </c>
    </row>
    <row r="231" spans="1:17" x14ac:dyDescent="0.3">
      <c r="A231" t="s">
        <v>554</v>
      </c>
      <c r="B231" t="s">
        <v>555</v>
      </c>
      <c r="C231" t="str">
        <f>IFERROR(VLOOKUP(Table1[[#This Row],[Ticker]],[1]!Table2[[Symbol]:[Industry]],2,FALSE),"-")</f>
        <v>-</v>
      </c>
      <c r="D231" t="s">
        <v>556</v>
      </c>
      <c r="E231">
        <v>35297.542710000002</v>
      </c>
      <c r="F231">
        <v>646.65</v>
      </c>
      <c r="G231">
        <v>27.8992516179846</v>
      </c>
      <c r="H231">
        <v>-16.859613227769898</v>
      </c>
      <c r="I231">
        <v>-10.9381782702837</v>
      </c>
      <c r="J231">
        <v>-8.6476615223020499</v>
      </c>
      <c r="K231">
        <v>723.69331392798802</v>
      </c>
      <c r="L231">
        <v>631.65484800136801</v>
      </c>
      <c r="M231">
        <v>20.936830633669299</v>
      </c>
      <c r="N231">
        <v>1.2665229419193</v>
      </c>
      <c r="O231">
        <v>27.851233279208198</v>
      </c>
      <c r="P231">
        <v>57.681053401609297</v>
      </c>
      <c r="Q231">
        <v>5.2290030517436997E-2</v>
      </c>
    </row>
    <row r="232" spans="1:17" hidden="1" x14ac:dyDescent="0.3">
      <c r="A232" t="s">
        <v>557</v>
      </c>
      <c r="B232" t="s">
        <v>558</v>
      </c>
      <c r="C232" t="str">
        <f>IFERROR(VLOOKUP(Table1[[#This Row],[Ticker]],[1]!Table2[[Symbol]:[Industry]],2,FALSE),"-")</f>
        <v>-</v>
      </c>
      <c r="D232" t="s">
        <v>127</v>
      </c>
      <c r="E232">
        <v>35257.796916790001</v>
      </c>
      <c r="M232">
        <v>50</v>
      </c>
    </row>
    <row r="233" spans="1:17" x14ac:dyDescent="0.3">
      <c r="A233" t="s">
        <v>559</v>
      </c>
      <c r="B233" t="s">
        <v>560</v>
      </c>
      <c r="C233" t="str">
        <f>IFERROR(VLOOKUP(Table1[[#This Row],[Ticker]],[1]!Table2[[Symbol]:[Industry]],2,FALSE),"-")</f>
        <v>-</v>
      </c>
      <c r="D233" t="s">
        <v>347</v>
      </c>
      <c r="E233">
        <v>35236.206219560001</v>
      </c>
      <c r="F233">
        <v>1617.6</v>
      </c>
      <c r="G233">
        <v>92.879341419960596</v>
      </c>
      <c r="H233">
        <v>-4.6623026877139999</v>
      </c>
      <c r="I233">
        <v>29.5405727970819</v>
      </c>
      <c r="J233">
        <v>-3.5773671085452299</v>
      </c>
      <c r="K233">
        <v>1634.50671644319</v>
      </c>
      <c r="L233">
        <v>1353.0179197755101</v>
      </c>
      <c r="M233">
        <v>60.744538914596298</v>
      </c>
      <c r="N233">
        <v>0.78348950886475899</v>
      </c>
      <c r="O233">
        <v>17.321958456973299</v>
      </c>
      <c r="P233">
        <v>130.525865754595</v>
      </c>
      <c r="Q233">
        <v>0.176096569219265</v>
      </c>
    </row>
    <row r="234" spans="1:17" x14ac:dyDescent="0.3">
      <c r="A234" t="s">
        <v>561</v>
      </c>
      <c r="B234" t="s">
        <v>562</v>
      </c>
      <c r="C234" t="str">
        <f>IFERROR(VLOOKUP(Table1[[#This Row],[Ticker]],[1]!Table2[[Symbol]:[Industry]],2,FALSE),"-")</f>
        <v>-</v>
      </c>
      <c r="D234" t="s">
        <v>563</v>
      </c>
      <c r="E234">
        <v>35090.229134595</v>
      </c>
      <c r="F234">
        <v>2571.65</v>
      </c>
      <c r="G234">
        <v>166.93236770271201</v>
      </c>
      <c r="H234">
        <v>8.4863384084235101</v>
      </c>
      <c r="I234">
        <v>-1.95240141890623</v>
      </c>
      <c r="J234">
        <v>4.1603796281186796</v>
      </c>
      <c r="K234">
        <v>2502.0335388818098</v>
      </c>
      <c r="L234">
        <v>2275.2511894972399</v>
      </c>
      <c r="M234">
        <v>58.716611925505603</v>
      </c>
      <c r="N234">
        <v>1.4828097683394501</v>
      </c>
      <c r="O234">
        <v>26.9496237823965</v>
      </c>
      <c r="P234">
        <v>207.79772591262699</v>
      </c>
      <c r="Q234">
        <v>0.181948913559179</v>
      </c>
    </row>
    <row r="235" spans="1:17" x14ac:dyDescent="0.3">
      <c r="A235" t="s">
        <v>564</v>
      </c>
      <c r="B235" t="s">
        <v>565</v>
      </c>
      <c r="C235" t="str">
        <f>IFERROR(VLOOKUP(Table1[[#This Row],[Ticker]],[1]!Table2[[Symbol]:[Industry]],2,FALSE),"-")</f>
        <v>-</v>
      </c>
      <c r="D235" t="s">
        <v>416</v>
      </c>
      <c r="E235">
        <v>34927.051302</v>
      </c>
      <c r="F235">
        <v>601.1</v>
      </c>
      <c r="G235">
        <v>129.46716750490299</v>
      </c>
      <c r="H235">
        <v>14.986867115318599</v>
      </c>
      <c r="I235">
        <v>19.5358879942629</v>
      </c>
      <c r="J235">
        <v>-4.8503472032870496</v>
      </c>
      <c r="K235">
        <v>587.11912859383699</v>
      </c>
      <c r="L235">
        <v>473.98491548544399</v>
      </c>
      <c r="M235">
        <v>41.836490814284502</v>
      </c>
      <c r="N235">
        <v>1.1363128858590501</v>
      </c>
      <c r="O235">
        <v>20.1131259357843</v>
      </c>
      <c r="P235">
        <v>185.795792226316</v>
      </c>
      <c r="Q235">
        <v>0.11315087738059899</v>
      </c>
    </row>
    <row r="236" spans="1:17" x14ac:dyDescent="0.3">
      <c r="A236" t="s">
        <v>566</v>
      </c>
      <c r="B236" t="s">
        <v>567</v>
      </c>
      <c r="C236" t="str">
        <f>IFERROR(VLOOKUP(Table1[[#This Row],[Ticker]],[1]!Table2[[Symbol]:[Industry]],2,FALSE),"-")</f>
        <v>-</v>
      </c>
      <c r="D236" t="s">
        <v>568</v>
      </c>
      <c r="E236">
        <v>34527.243502860001</v>
      </c>
      <c r="F236">
        <v>1310.85</v>
      </c>
      <c r="G236">
        <v>-5.6485777265012098</v>
      </c>
      <c r="H236">
        <v>-0.95093381019480805</v>
      </c>
      <c r="I236">
        <v>2.33938689674167</v>
      </c>
      <c r="J236">
        <v>-2.6437988777386501</v>
      </c>
      <c r="K236">
        <v>1269.2409648775799</v>
      </c>
      <c r="L236">
        <v>1172.4838741603101</v>
      </c>
      <c r="M236">
        <v>31.023800559637699</v>
      </c>
      <c r="N236">
        <v>0.73137518013605796</v>
      </c>
      <c r="O236">
        <v>9.9439295113857593</v>
      </c>
      <c r="P236">
        <v>33.006950433767898</v>
      </c>
      <c r="Q236">
        <v>0.119543220142787</v>
      </c>
    </row>
    <row r="237" spans="1:17" x14ac:dyDescent="0.3">
      <c r="A237" t="s">
        <v>569</v>
      </c>
      <c r="B237" t="s">
        <v>570</v>
      </c>
      <c r="C237" t="str">
        <f>IFERROR(VLOOKUP(Table1[[#This Row],[Ticker]],[1]!Table2[[Symbol]:[Industry]],2,FALSE),"-")</f>
        <v>-</v>
      </c>
      <c r="D237" t="s">
        <v>226</v>
      </c>
      <c r="E237">
        <v>34232.040567725002</v>
      </c>
      <c r="F237">
        <v>8406.9500000000007</v>
      </c>
      <c r="G237">
        <v>77.492047559625803</v>
      </c>
      <c r="H237">
        <v>-3.4517874090094902</v>
      </c>
      <c r="I237">
        <v>31.440587981101</v>
      </c>
      <c r="J237">
        <v>-0.98484493057516997</v>
      </c>
      <c r="K237">
        <v>8309.9986117109092</v>
      </c>
      <c r="L237">
        <v>6925.4396279080302</v>
      </c>
      <c r="M237">
        <v>54.110344909128898</v>
      </c>
      <c r="N237">
        <v>1.7279130187762699</v>
      </c>
      <c r="O237">
        <v>14.903740357680199</v>
      </c>
      <c r="P237">
        <v>109.754241516966</v>
      </c>
      <c r="Q237">
        <v>0.27787974470867999</v>
      </c>
    </row>
    <row r="238" spans="1:17" x14ac:dyDescent="0.3">
      <c r="A238" t="s">
        <v>571</v>
      </c>
      <c r="B238" t="s">
        <v>572</v>
      </c>
      <c r="C238" t="str">
        <f>IFERROR(VLOOKUP(Table1[[#This Row],[Ticker]],[1]!Table2[[Symbol]:[Industry]],2,FALSE),"-")</f>
        <v>-</v>
      </c>
      <c r="D238" t="s">
        <v>37</v>
      </c>
      <c r="E238">
        <v>33921.627581375004</v>
      </c>
      <c r="F238">
        <v>583.25</v>
      </c>
      <c r="G238">
        <v>-32.862567218668602</v>
      </c>
      <c r="H238">
        <v>-1.1600214449637301</v>
      </c>
      <c r="I238">
        <v>-7.4791666135703201</v>
      </c>
      <c r="J238">
        <v>-1.5616080847295599</v>
      </c>
      <c r="K238">
        <v>572.96451376003597</v>
      </c>
      <c r="L238">
        <v>565.23574092878198</v>
      </c>
      <c r="M238">
        <v>40.863453196613499</v>
      </c>
      <c r="N238">
        <v>0.71140198165367197</v>
      </c>
      <c r="O238">
        <v>15.730818688384</v>
      </c>
      <c r="P238">
        <v>28.243183817062398</v>
      </c>
      <c r="Q238">
        <v>-9.0534810878594996E-2</v>
      </c>
    </row>
    <row r="239" spans="1:17" x14ac:dyDescent="0.3">
      <c r="A239" t="s">
        <v>573</v>
      </c>
      <c r="B239" t="s">
        <v>574</v>
      </c>
      <c r="C239" t="str">
        <f>IFERROR(VLOOKUP(Table1[[#This Row],[Ticker]],[1]!Table2[[Symbol]:[Industry]],2,FALSE),"-")</f>
        <v>-</v>
      </c>
      <c r="D239" t="s">
        <v>563</v>
      </c>
      <c r="E239">
        <v>33181.847391000003</v>
      </c>
      <c r="F239">
        <v>4459.6499999999996</v>
      </c>
      <c r="G239">
        <v>-8.5800673976231696</v>
      </c>
      <c r="H239">
        <v>2.5680668815943499</v>
      </c>
      <c r="I239">
        <v>-10.754563065745799</v>
      </c>
      <c r="J239">
        <v>4.3424858053202202</v>
      </c>
      <c r="K239">
        <v>4313.3523267168403</v>
      </c>
      <c r="L239">
        <v>4279.02327558448</v>
      </c>
      <c r="M239">
        <v>68.366413217598094</v>
      </c>
      <c r="N239">
        <v>1.0361017332121401</v>
      </c>
      <c r="O239">
        <v>18.137073537161001</v>
      </c>
      <c r="P239">
        <v>21.8250607807249</v>
      </c>
      <c r="Q239">
        <v>4.8423455047324003E-2</v>
      </c>
    </row>
    <row r="240" spans="1:17" x14ac:dyDescent="0.3">
      <c r="A240" t="s">
        <v>575</v>
      </c>
      <c r="B240" t="s">
        <v>576</v>
      </c>
      <c r="C240" t="str">
        <f>IFERROR(VLOOKUP(Table1[[#This Row],[Ticker]],[1]!Table2[[Symbol]:[Industry]],2,FALSE),"-")</f>
        <v>-</v>
      </c>
      <c r="D240" t="s">
        <v>198</v>
      </c>
      <c r="E240">
        <v>33076.714860499997</v>
      </c>
      <c r="F240">
        <v>824.8</v>
      </c>
      <c r="G240">
        <v>-21.431556815796402</v>
      </c>
      <c r="H240">
        <v>11.650101857991499</v>
      </c>
      <c r="I240">
        <v>-1.9438047868759101</v>
      </c>
      <c r="J240">
        <v>1.37570432809098</v>
      </c>
      <c r="K240">
        <v>758.92509310454795</v>
      </c>
      <c r="L240">
        <v>724.34599180247199</v>
      </c>
      <c r="M240">
        <v>58.162861650652196</v>
      </c>
      <c r="N240">
        <v>0.89568217545874895</v>
      </c>
      <c r="O240">
        <v>6.03176527643065</v>
      </c>
      <c r="P240">
        <v>35.736032255410102</v>
      </c>
      <c r="Q240">
        <v>-3.163460171184E-3</v>
      </c>
    </row>
    <row r="241" spans="1:17" x14ac:dyDescent="0.3">
      <c r="A241" t="s">
        <v>577</v>
      </c>
      <c r="B241" t="s">
        <v>578</v>
      </c>
      <c r="C241" t="str">
        <f>IFERROR(VLOOKUP(Table1[[#This Row],[Ticker]],[1]!Table2[[Symbol]:[Industry]],2,FALSE),"-")</f>
        <v>-</v>
      </c>
      <c r="D241" t="s">
        <v>77</v>
      </c>
      <c r="E241">
        <v>32544.202322224999</v>
      </c>
      <c r="F241">
        <v>1745</v>
      </c>
      <c r="G241">
        <v>-34.020464487404602</v>
      </c>
      <c r="H241">
        <v>-9.78313606956916</v>
      </c>
      <c r="I241">
        <v>-28.516879618431201</v>
      </c>
      <c r="J241">
        <v>-2.3948928248835899</v>
      </c>
      <c r="K241">
        <v>1823.21230002329</v>
      </c>
      <c r="L241">
        <v>1941.6297039932099</v>
      </c>
      <c r="M241">
        <v>33.920406752661997</v>
      </c>
      <c r="N241">
        <v>0.86805889500594202</v>
      </c>
      <c r="O241">
        <v>39.295128939827997</v>
      </c>
      <c r="P241">
        <v>5.6679181300714498</v>
      </c>
      <c r="Q241">
        <v>-5.3093537406151997E-2</v>
      </c>
    </row>
    <row r="242" spans="1:17" x14ac:dyDescent="0.3">
      <c r="A242" t="s">
        <v>579</v>
      </c>
      <c r="B242" t="s">
        <v>580</v>
      </c>
      <c r="C242" t="str">
        <f>IFERROR(VLOOKUP(Table1[[#This Row],[Ticker]],[1]!Table2[[Symbol]:[Industry]],2,FALSE),"-")</f>
        <v>-</v>
      </c>
      <c r="D242" t="s">
        <v>54</v>
      </c>
      <c r="E242">
        <v>32446.204327619998</v>
      </c>
      <c r="F242">
        <v>2037.95</v>
      </c>
      <c r="G242">
        <v>1.1146772974916399</v>
      </c>
      <c r="H242">
        <v>0.476435371346284</v>
      </c>
      <c r="I242">
        <v>-13.1642291625753</v>
      </c>
      <c r="J242">
        <v>-5.9778268547526903</v>
      </c>
      <c r="K242">
        <v>1959.4126141249201</v>
      </c>
      <c r="L242">
        <v>1824.7155666114099</v>
      </c>
      <c r="M242">
        <v>31.2135942324485</v>
      </c>
      <c r="N242">
        <v>1.40487562291544</v>
      </c>
      <c r="O242">
        <v>8.9796118648642</v>
      </c>
      <c r="P242">
        <v>38.161418257008201</v>
      </c>
      <c r="Q242">
        <v>-0.110639327189679</v>
      </c>
    </row>
    <row r="243" spans="1:17" x14ac:dyDescent="0.3">
      <c r="A243" t="s">
        <v>581</v>
      </c>
      <c r="B243" t="s">
        <v>582</v>
      </c>
      <c r="C243" t="str">
        <f>IFERROR(VLOOKUP(Table1[[#This Row],[Ticker]],[1]!Table2[[Symbol]:[Industry]],2,FALSE),"-")</f>
        <v>-</v>
      </c>
      <c r="D243" t="s">
        <v>583</v>
      </c>
      <c r="E243">
        <v>32303.116301400001</v>
      </c>
      <c r="F243">
        <v>818.8</v>
      </c>
      <c r="G243">
        <v>23.420319421957199</v>
      </c>
      <c r="H243">
        <v>2.2528187986193098</v>
      </c>
      <c r="I243">
        <v>20.998314541856299</v>
      </c>
      <c r="J243">
        <v>-9.3146151184473602</v>
      </c>
      <c r="K243">
        <v>798.38160730451602</v>
      </c>
      <c r="L243">
        <v>689.90556837417898</v>
      </c>
      <c r="M243">
        <v>37.471977340041903</v>
      </c>
      <c r="N243">
        <v>0.91798098173820597</v>
      </c>
      <c r="O243">
        <v>12.481680508060499</v>
      </c>
      <c r="P243">
        <v>53.032426875992897</v>
      </c>
      <c r="Q243">
        <v>4.7457323733143E-2</v>
      </c>
    </row>
    <row r="244" spans="1:17" x14ac:dyDescent="0.3">
      <c r="A244" t="s">
        <v>584</v>
      </c>
      <c r="B244" t="s">
        <v>585</v>
      </c>
      <c r="C244" t="str">
        <f>IFERROR(VLOOKUP(Table1[[#This Row],[Ticker]],[1]!Table2[[Symbol]:[Industry]],2,FALSE),"-")</f>
        <v>-</v>
      </c>
      <c r="D244" t="s">
        <v>77</v>
      </c>
      <c r="E244">
        <v>32237.859682220002</v>
      </c>
      <c r="F244">
        <v>4236.75</v>
      </c>
      <c r="G244">
        <v>9.5402874186651996</v>
      </c>
      <c r="H244">
        <v>-2.5456012351307198</v>
      </c>
      <c r="I244">
        <v>-14.0341285837793</v>
      </c>
      <c r="J244">
        <v>-1.14168299012448</v>
      </c>
      <c r="K244">
        <v>4280.0599381123302</v>
      </c>
      <c r="L244">
        <v>4008.6620692159399</v>
      </c>
      <c r="M244">
        <v>31.965793094134799</v>
      </c>
      <c r="N244">
        <v>0.666608812094037</v>
      </c>
      <c r="O244">
        <v>8.5726087213075992</v>
      </c>
      <c r="P244">
        <v>39.815196765943398</v>
      </c>
      <c r="Q244">
        <v>9.2094547829729995E-3</v>
      </c>
    </row>
    <row r="245" spans="1:17" hidden="1" x14ac:dyDescent="0.3">
      <c r="A245" t="s">
        <v>586</v>
      </c>
      <c r="B245" t="s">
        <v>587</v>
      </c>
      <c r="C245" t="str">
        <f>IFERROR(VLOOKUP(Table1[[#This Row],[Ticker]],[1]!Table2[[Symbol]:[Industry]],2,FALSE),"-")</f>
        <v>-</v>
      </c>
      <c r="D245" t="s">
        <v>141</v>
      </c>
      <c r="E245">
        <v>32216.064643341</v>
      </c>
      <c r="F245">
        <v>381.01</v>
      </c>
      <c r="G245">
        <v>-2.6600113628358302</v>
      </c>
      <c r="H245">
        <v>5.8816835378035401</v>
      </c>
      <c r="I245">
        <v>-8.3883821065589093</v>
      </c>
      <c r="J245">
        <v>2.4056204243657602</v>
      </c>
      <c r="K245">
        <v>363.74092112372603</v>
      </c>
      <c r="L245">
        <v>351.03030802840999</v>
      </c>
      <c r="M245">
        <v>56.330526885428</v>
      </c>
      <c r="N245">
        <v>0.858615411137988</v>
      </c>
      <c r="O245">
        <v>4.7216608487966099</v>
      </c>
      <c r="P245">
        <v>34.158450704225302</v>
      </c>
      <c r="Q245">
        <v>-0.123824141917355</v>
      </c>
    </row>
    <row r="246" spans="1:17" x14ac:dyDescent="0.3">
      <c r="A246" t="s">
        <v>588</v>
      </c>
      <c r="B246" t="s">
        <v>589</v>
      </c>
      <c r="C246" t="str">
        <f>IFERROR(VLOOKUP(Table1[[#This Row],[Ticker]],[1]!Table2[[Symbol]:[Industry]],2,FALSE),"-")</f>
        <v>-</v>
      </c>
      <c r="D246" t="s">
        <v>590</v>
      </c>
      <c r="E246">
        <v>32205.013065349998</v>
      </c>
      <c r="F246">
        <v>514.6</v>
      </c>
      <c r="G246">
        <v>-65.743216474075993</v>
      </c>
      <c r="H246">
        <v>11.0387021223458</v>
      </c>
      <c r="I246">
        <v>20.510911910775398</v>
      </c>
      <c r="J246">
        <v>0.63920867670911496</v>
      </c>
      <c r="K246">
        <v>453.89523400808997</v>
      </c>
      <c r="L246">
        <v>514.11864664797702</v>
      </c>
      <c r="M246">
        <v>56.476571992175799</v>
      </c>
      <c r="N246">
        <v>1.2344085627557899</v>
      </c>
      <c r="O246">
        <v>93.995336183443399</v>
      </c>
      <c r="P246">
        <v>66</v>
      </c>
      <c r="Q246">
        <v>-8.1810035308404E-2</v>
      </c>
    </row>
    <row r="247" spans="1:17" hidden="1" x14ac:dyDescent="0.3">
      <c r="A247" t="s">
        <v>591</v>
      </c>
      <c r="B247" t="s">
        <v>592</v>
      </c>
      <c r="C247" t="str">
        <f>IFERROR(VLOOKUP(Table1[[#This Row],[Ticker]],[1]!Table2[[Symbol]:[Industry]],2,FALSE),"-")</f>
        <v>-</v>
      </c>
      <c r="D247" t="s">
        <v>37</v>
      </c>
      <c r="E247">
        <v>31953.191054729999</v>
      </c>
      <c r="F247">
        <v>352.75</v>
      </c>
      <c r="G247">
        <v>-17.604773630704202</v>
      </c>
      <c r="H247">
        <v>3.5808239223064602</v>
      </c>
      <c r="I247">
        <v>1.1406104559833301</v>
      </c>
      <c r="J247">
        <v>7.22700423800958</v>
      </c>
      <c r="K247">
        <v>333.177019031334</v>
      </c>
      <c r="M247">
        <v>58.647515000477298</v>
      </c>
      <c r="O247">
        <v>6.3075832742735596</v>
      </c>
      <c r="P247">
        <v>26.637946508705699</v>
      </c>
    </row>
    <row r="248" spans="1:17" x14ac:dyDescent="0.3">
      <c r="A248" t="s">
        <v>593</v>
      </c>
      <c r="B248" t="s">
        <v>594</v>
      </c>
      <c r="C248" t="str">
        <f>IFERROR(VLOOKUP(Table1[[#This Row],[Ticker]],[1]!Table2[[Symbol]:[Industry]],2,FALSE),"-")</f>
        <v>-</v>
      </c>
      <c r="D248" t="s">
        <v>127</v>
      </c>
      <c r="E248">
        <v>31596.141128070001</v>
      </c>
      <c r="F248">
        <v>321.8</v>
      </c>
      <c r="G248">
        <v>26.5110694510436</v>
      </c>
      <c r="H248">
        <v>-0.214117329511125</v>
      </c>
      <c r="I248">
        <v>17.3058471719038</v>
      </c>
      <c r="J248">
        <v>-3.4295311172892098</v>
      </c>
      <c r="K248">
        <v>315.14149556049802</v>
      </c>
      <c r="L248">
        <v>271.17194131741502</v>
      </c>
      <c r="M248">
        <v>35.4514491113407</v>
      </c>
      <c r="N248">
        <v>0.79121589976548101</v>
      </c>
      <c r="O248">
        <v>8.4213797389682803</v>
      </c>
      <c r="P248">
        <v>61.911949685534502</v>
      </c>
      <c r="Q248">
        <v>3.4802789426582999E-2</v>
      </c>
    </row>
    <row r="249" spans="1:17" x14ac:dyDescent="0.3">
      <c r="A249" t="s">
        <v>595</v>
      </c>
      <c r="B249" t="s">
        <v>596</v>
      </c>
      <c r="C249" t="str">
        <f>IFERROR(VLOOKUP(Table1[[#This Row],[Ticker]],[1]!Table2[[Symbol]:[Industry]],2,FALSE),"-")</f>
        <v>-</v>
      </c>
      <c r="D249" t="s">
        <v>186</v>
      </c>
      <c r="E249">
        <v>31200.700797556001</v>
      </c>
      <c r="F249">
        <v>174.21</v>
      </c>
      <c r="G249">
        <v>66.861517390208505</v>
      </c>
      <c r="H249">
        <v>-11.3819417764142</v>
      </c>
      <c r="I249">
        <v>7.0420428852424797</v>
      </c>
      <c r="J249">
        <v>-2.6261076746534702</v>
      </c>
      <c r="K249">
        <v>186.00633469534699</v>
      </c>
      <c r="L249">
        <v>159.38957279670899</v>
      </c>
      <c r="M249">
        <v>32.305222771290801</v>
      </c>
      <c r="N249">
        <v>0.78722044755722498</v>
      </c>
      <c r="O249">
        <v>19.9701509672234</v>
      </c>
      <c r="P249">
        <v>102.09976798143801</v>
      </c>
      <c r="Q249">
        <v>8.9074148970874997E-2</v>
      </c>
    </row>
    <row r="250" spans="1:17" x14ac:dyDescent="0.3">
      <c r="A250" t="s">
        <v>597</v>
      </c>
      <c r="B250" t="s">
        <v>598</v>
      </c>
      <c r="C250" t="str">
        <f>IFERROR(VLOOKUP(Table1[[#This Row],[Ticker]],[1]!Table2[[Symbol]:[Industry]],2,FALSE),"-")</f>
        <v>-</v>
      </c>
      <c r="D250" t="s">
        <v>46</v>
      </c>
      <c r="E250">
        <v>31195.8</v>
      </c>
      <c r="F250">
        <v>181.78</v>
      </c>
      <c r="G250">
        <v>258.18491777328302</v>
      </c>
      <c r="H250">
        <v>-4.1192136304008402</v>
      </c>
      <c r="I250">
        <v>26.682820909296499</v>
      </c>
      <c r="J250">
        <v>4.2417084529591698</v>
      </c>
      <c r="K250">
        <v>168.847541135174</v>
      </c>
      <c r="L250">
        <v>129.61746526086799</v>
      </c>
      <c r="M250">
        <v>46.052148146083901</v>
      </c>
      <c r="N250">
        <v>0.97223045940206398</v>
      </c>
      <c r="O250">
        <v>9.0879084607767595</v>
      </c>
      <c r="P250">
        <v>290.08583690987098</v>
      </c>
      <c r="Q250">
        <v>0.136972186074625</v>
      </c>
    </row>
    <row r="251" spans="1:17" x14ac:dyDescent="0.3">
      <c r="A251" t="s">
        <v>599</v>
      </c>
      <c r="B251" t="s">
        <v>600</v>
      </c>
      <c r="C251" t="str">
        <f>IFERROR(VLOOKUP(Table1[[#This Row],[Ticker]],[1]!Table2[[Symbol]:[Industry]],2,FALSE),"-")</f>
        <v>-</v>
      </c>
      <c r="D251" t="s">
        <v>24</v>
      </c>
      <c r="E251">
        <v>31027.28545494</v>
      </c>
      <c r="F251">
        <v>197.05</v>
      </c>
      <c r="G251">
        <v>-38.796884576802398</v>
      </c>
      <c r="H251">
        <v>2.52575847445262</v>
      </c>
      <c r="I251">
        <v>-15.874291209279599</v>
      </c>
      <c r="J251">
        <v>-4.9626425250510797</v>
      </c>
      <c r="K251">
        <v>199.578271867262</v>
      </c>
      <c r="L251">
        <v>206.15236682701101</v>
      </c>
      <c r="M251">
        <v>33.600411720061203</v>
      </c>
      <c r="N251">
        <v>1.5031509817723601</v>
      </c>
      <c r="O251">
        <v>33.519411316924597</v>
      </c>
      <c r="P251">
        <v>16.4942358853088</v>
      </c>
      <c r="Q251">
        <v>-8.0518342613881994E-2</v>
      </c>
    </row>
    <row r="252" spans="1:17" x14ac:dyDescent="0.3">
      <c r="A252" t="s">
        <v>601</v>
      </c>
      <c r="B252" t="s">
        <v>602</v>
      </c>
      <c r="C252" t="str">
        <f>IFERROR(VLOOKUP(Table1[[#This Row],[Ticker]],[1]!Table2[[Symbol]:[Industry]],2,FALSE),"-")</f>
        <v>-</v>
      </c>
      <c r="D252" t="s">
        <v>521</v>
      </c>
      <c r="E252">
        <v>30903.544444679999</v>
      </c>
      <c r="F252">
        <v>71.459999999999994</v>
      </c>
      <c r="G252">
        <v>-5.0141616283275701</v>
      </c>
      <c r="H252">
        <v>-4.2263296035607496</v>
      </c>
      <c r="I252">
        <v>-9.0783437923826593</v>
      </c>
      <c r="J252">
        <v>-1.6848979529827499</v>
      </c>
      <c r="K252">
        <v>72.221078702418097</v>
      </c>
      <c r="L252">
        <v>67.796828332382802</v>
      </c>
      <c r="M252">
        <v>31.2794988749448</v>
      </c>
      <c r="N252">
        <v>0.75810506314432602</v>
      </c>
      <c r="O252">
        <v>11.950741673663501</v>
      </c>
      <c r="P252">
        <v>23.526361279170199</v>
      </c>
      <c r="Q252">
        <v>4.2603984506117E-2</v>
      </c>
    </row>
    <row r="253" spans="1:17" x14ac:dyDescent="0.3">
      <c r="A253" t="s">
        <v>603</v>
      </c>
      <c r="B253" t="s">
        <v>604</v>
      </c>
      <c r="C253" t="str">
        <f>IFERROR(VLOOKUP(Table1[[#This Row],[Ticker]],[1]!Table2[[Symbol]:[Industry]],2,FALSE),"-")</f>
        <v>-</v>
      </c>
      <c r="D253" t="s">
        <v>393</v>
      </c>
      <c r="E253">
        <v>30827.799918839999</v>
      </c>
      <c r="F253">
        <v>493.5</v>
      </c>
      <c r="G253">
        <v>-1.7877801666519799</v>
      </c>
      <c r="H253">
        <v>-5.98047178269338</v>
      </c>
      <c r="I253">
        <v>-17.606491360467501</v>
      </c>
      <c r="J253">
        <v>-8.2910063662250408</v>
      </c>
      <c r="K253">
        <v>517.41417171341595</v>
      </c>
      <c r="L253">
        <v>478.85726584960503</v>
      </c>
      <c r="M253">
        <v>22.358051953557201</v>
      </c>
      <c r="N253">
        <v>0.68627737250287002</v>
      </c>
      <c r="O253">
        <v>15.106382978723399</v>
      </c>
      <c r="P253">
        <v>35.205479452054703</v>
      </c>
      <c r="Q253">
        <v>0.10652949575093799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Row],[Ticker]],[1]!Table2[[Symbol]:[Industry]],2,FALSE),"-")</f>
        <v>-</v>
      </c>
      <c r="D254" t="s">
        <v>166</v>
      </c>
      <c r="E254">
        <v>30321.590820000001</v>
      </c>
      <c r="F254">
        <v>7250.7</v>
      </c>
      <c r="G254">
        <v>155.52875374369401</v>
      </c>
      <c r="H254">
        <v>28.6063115072429</v>
      </c>
      <c r="I254">
        <v>100.36819874553299</v>
      </c>
      <c r="J254">
        <v>19.573247347626001</v>
      </c>
      <c r="K254">
        <v>5584.1289825429403</v>
      </c>
      <c r="L254">
        <v>4183.5614388519498</v>
      </c>
      <c r="M254">
        <v>62.656684870505003</v>
      </c>
      <c r="N254">
        <v>2.2520349585780401</v>
      </c>
      <c r="O254">
        <v>9.6432068627856502</v>
      </c>
      <c r="P254">
        <v>198.382716049382</v>
      </c>
      <c r="Q254">
        <v>6.4220314321421001E-2</v>
      </c>
    </row>
    <row r="255" spans="1:17" x14ac:dyDescent="0.3">
      <c r="A255" t="s">
        <v>607</v>
      </c>
      <c r="B255" t="s">
        <v>608</v>
      </c>
      <c r="C255" t="str">
        <f>IFERROR(VLOOKUP(Table1[[#This Row],[Ticker]],[1]!Table2[[Symbol]:[Industry]],2,FALSE),"-")</f>
        <v>-</v>
      </c>
      <c r="D255" t="s">
        <v>263</v>
      </c>
      <c r="E255">
        <v>30269.900714399999</v>
      </c>
      <c r="F255">
        <v>5992.3</v>
      </c>
      <c r="G255">
        <v>118.534925186675</v>
      </c>
      <c r="H255">
        <v>-7.9594438703908503</v>
      </c>
      <c r="I255">
        <v>1.25599423870584</v>
      </c>
      <c r="J255">
        <v>-3.77558799080234</v>
      </c>
      <c r="K255">
        <v>6370.4820798689198</v>
      </c>
      <c r="L255">
        <v>5680.7614755337499</v>
      </c>
      <c r="M255">
        <v>27.8320429757553</v>
      </c>
      <c r="N255">
        <v>0.67021060414336597</v>
      </c>
      <c r="O255">
        <v>62.823123007859998</v>
      </c>
      <c r="P255">
        <v>149.57517700957899</v>
      </c>
      <c r="Q255">
        <v>0.13982413477746899</v>
      </c>
    </row>
    <row r="256" spans="1:17" x14ac:dyDescent="0.3">
      <c r="A256" t="s">
        <v>609</v>
      </c>
      <c r="B256" t="s">
        <v>610</v>
      </c>
      <c r="C256" t="str">
        <f>IFERROR(VLOOKUP(Table1[[#This Row],[Ticker]],[1]!Table2[[Symbol]:[Industry]],2,FALSE),"-")</f>
        <v>-</v>
      </c>
      <c r="D256" t="s">
        <v>611</v>
      </c>
      <c r="E256">
        <v>30263.016705900001</v>
      </c>
      <c r="F256">
        <v>302.75</v>
      </c>
      <c r="G256">
        <v>73.337663711686702</v>
      </c>
      <c r="H256">
        <v>-7.9291581259562296</v>
      </c>
      <c r="I256">
        <v>12.1468024064477</v>
      </c>
      <c r="J256">
        <v>1.50280419769969</v>
      </c>
      <c r="K256">
        <v>321.38784443227399</v>
      </c>
      <c r="L256">
        <v>283.74885540630601</v>
      </c>
      <c r="M256">
        <v>57.1722754703775</v>
      </c>
      <c r="N256">
        <v>0.52448316564305797</v>
      </c>
      <c r="O256">
        <v>37.341040462427699</v>
      </c>
      <c r="P256">
        <v>124.093264248704</v>
      </c>
      <c r="Q256">
        <v>9.6936713179761005E-2</v>
      </c>
    </row>
    <row r="257" spans="1:17" x14ac:dyDescent="0.3">
      <c r="A257" t="s">
        <v>612</v>
      </c>
      <c r="B257" t="s">
        <v>613</v>
      </c>
      <c r="C257" t="str">
        <f>IFERROR(VLOOKUP(Table1[[#This Row],[Ticker]],[1]!Table2[[Symbol]:[Industry]],2,FALSE),"-")</f>
        <v>-</v>
      </c>
      <c r="D257" t="s">
        <v>54</v>
      </c>
      <c r="E257">
        <v>30198.9377589</v>
      </c>
      <c r="F257">
        <v>1945.45</v>
      </c>
      <c r="G257">
        <v>20.120702884176801</v>
      </c>
      <c r="H257">
        <v>12.4374682370562</v>
      </c>
      <c r="I257">
        <v>4.2410255589463102</v>
      </c>
      <c r="J257">
        <v>-0.133270256563537</v>
      </c>
      <c r="K257">
        <v>1834.2950415763901</v>
      </c>
      <c r="L257">
        <v>1669.4378185087401</v>
      </c>
      <c r="M257">
        <v>66.184948339791106</v>
      </c>
      <c r="N257">
        <v>0.90496079007420005</v>
      </c>
      <c r="O257">
        <v>3.3179984065383201</v>
      </c>
      <c r="P257">
        <v>56.330105669171097</v>
      </c>
      <c r="Q257">
        <v>8.5577774563652995E-2</v>
      </c>
    </row>
    <row r="258" spans="1:17" x14ac:dyDescent="0.3">
      <c r="A258" t="s">
        <v>614</v>
      </c>
      <c r="B258" t="s">
        <v>615</v>
      </c>
      <c r="C258" t="str">
        <f>IFERROR(VLOOKUP(Table1[[#This Row],[Ticker]],[1]!Table2[[Symbol]:[Industry]],2,FALSE),"-")</f>
        <v>-</v>
      </c>
      <c r="D258" t="s">
        <v>396</v>
      </c>
      <c r="E258">
        <v>30175.826960509901</v>
      </c>
      <c r="F258">
        <v>404.6</v>
      </c>
      <c r="G258">
        <v>-27.870178443881901</v>
      </c>
      <c r="H258">
        <v>7.3455927006256596</v>
      </c>
      <c r="I258">
        <v>-19.556011333341299</v>
      </c>
      <c r="J258">
        <v>-4.1267772651425902</v>
      </c>
      <c r="K258">
        <v>401.61535007214599</v>
      </c>
      <c r="L258">
        <v>414.79858839525701</v>
      </c>
      <c r="M258">
        <v>57.559357685300299</v>
      </c>
      <c r="N258">
        <v>1.96917392853039</v>
      </c>
      <c r="O258">
        <v>20.612951062777999</v>
      </c>
      <c r="P258">
        <v>14.2292490118577</v>
      </c>
      <c r="Q258">
        <v>-7.0304847271229001E-2</v>
      </c>
    </row>
    <row r="259" spans="1:17" x14ac:dyDescent="0.3">
      <c r="A259" t="s">
        <v>616</v>
      </c>
      <c r="B259" t="s">
        <v>617</v>
      </c>
      <c r="C259" t="str">
        <f>IFERROR(VLOOKUP(Table1[[#This Row],[Ticker]],[1]!Table2[[Symbol]:[Industry]],2,FALSE),"-")</f>
        <v>-</v>
      </c>
      <c r="D259" t="s">
        <v>226</v>
      </c>
      <c r="E259">
        <v>30097.864054000001</v>
      </c>
      <c r="F259">
        <v>4298.95</v>
      </c>
      <c r="G259">
        <v>120.302005326176</v>
      </c>
      <c r="H259">
        <v>4.1114078154982803</v>
      </c>
      <c r="I259">
        <v>49.2026808131411</v>
      </c>
      <c r="J259">
        <v>-1.2346164328989899</v>
      </c>
      <c r="K259">
        <v>3946.44280851756</v>
      </c>
      <c r="L259">
        <v>3069.9124802506999</v>
      </c>
      <c r="M259">
        <v>77.513451461016402</v>
      </c>
      <c r="N259">
        <v>0.88007767379040303</v>
      </c>
      <c r="O259">
        <v>10.0036055315833</v>
      </c>
      <c r="P259">
        <v>152.582256169212</v>
      </c>
    </row>
    <row r="260" spans="1:17" x14ac:dyDescent="0.3">
      <c r="A260" t="s">
        <v>618</v>
      </c>
      <c r="B260" t="s">
        <v>619</v>
      </c>
      <c r="C260" t="str">
        <f>IFERROR(VLOOKUP(Table1[[#This Row],[Ticker]],[1]!Table2[[Symbol]:[Industry]],2,FALSE),"-")</f>
        <v>-</v>
      </c>
      <c r="D260" t="s">
        <v>166</v>
      </c>
      <c r="E260">
        <v>29925.329894495</v>
      </c>
      <c r="F260">
        <v>899</v>
      </c>
      <c r="G260">
        <v>52.697135583524499</v>
      </c>
      <c r="H260">
        <v>8.0112393604475404E-2</v>
      </c>
      <c r="I260">
        <v>-3.6505782785244398</v>
      </c>
      <c r="J260">
        <v>1.0465023597718599</v>
      </c>
      <c r="K260">
        <v>873.90184247580498</v>
      </c>
      <c r="L260">
        <v>787.12837440931105</v>
      </c>
      <c r="M260">
        <v>48.607857186019203</v>
      </c>
      <c r="N260">
        <v>0.75208836017049496</v>
      </c>
      <c r="O260">
        <v>10.122358175750801</v>
      </c>
      <c r="P260">
        <v>85.859003514575093</v>
      </c>
      <c r="Q260">
        <v>3.5068109390274001E-2</v>
      </c>
    </row>
    <row r="261" spans="1:17" x14ac:dyDescent="0.3">
      <c r="A261" t="s">
        <v>620</v>
      </c>
      <c r="B261" t="s">
        <v>621</v>
      </c>
      <c r="C261" t="str">
        <f>IFERROR(VLOOKUP(Table1[[#This Row],[Ticker]],[1]!Table2[[Symbol]:[Industry]],2,FALSE),"-")</f>
        <v>-</v>
      </c>
      <c r="D261" t="s">
        <v>622</v>
      </c>
      <c r="E261">
        <v>29765.163120000001</v>
      </c>
      <c r="F261">
        <v>890.35</v>
      </c>
      <c r="G261">
        <v>8.6506082492018592</v>
      </c>
      <c r="H261">
        <v>4.0961113714139996</v>
      </c>
      <c r="I261">
        <v>5.6331113813840599</v>
      </c>
      <c r="J261">
        <v>5.2770979698570404</v>
      </c>
      <c r="K261">
        <v>865.71195288920603</v>
      </c>
      <c r="L261">
        <v>809.58117964555697</v>
      </c>
      <c r="M261">
        <v>45.124062109767202</v>
      </c>
      <c r="N261">
        <v>2.98105262707079</v>
      </c>
      <c r="O261">
        <v>13.3542988712304</v>
      </c>
      <c r="P261">
        <v>37.1668464027114</v>
      </c>
      <c r="Q261">
        <v>9.5626746027898002E-2</v>
      </c>
    </row>
    <row r="262" spans="1:17" x14ac:dyDescent="0.3">
      <c r="A262" t="s">
        <v>623</v>
      </c>
      <c r="B262" t="s">
        <v>624</v>
      </c>
      <c r="C262" t="str">
        <f>IFERROR(VLOOKUP(Table1[[#This Row],[Ticker]],[1]!Table2[[Symbol]:[Industry]],2,FALSE),"-")</f>
        <v>-</v>
      </c>
      <c r="D262" t="s">
        <v>212</v>
      </c>
      <c r="E262">
        <v>29517.119914819999</v>
      </c>
      <c r="F262">
        <v>13916.05</v>
      </c>
      <c r="G262">
        <v>171.86874950856901</v>
      </c>
      <c r="H262">
        <v>3.65210559867465</v>
      </c>
      <c r="I262">
        <v>49.6352283323736</v>
      </c>
      <c r="J262">
        <v>3.7366221099297898</v>
      </c>
      <c r="K262">
        <v>12723.429471871899</v>
      </c>
      <c r="L262">
        <v>9735.1760000841605</v>
      </c>
      <c r="M262">
        <v>45.803192985838102</v>
      </c>
      <c r="N262">
        <v>0.95304141570352896</v>
      </c>
      <c r="O262">
        <v>4.9565070548036099</v>
      </c>
      <c r="P262">
        <v>216.335400811976</v>
      </c>
      <c r="Q262">
        <v>0.193791203808028</v>
      </c>
    </row>
    <row r="263" spans="1:17" x14ac:dyDescent="0.3">
      <c r="A263" t="s">
        <v>625</v>
      </c>
      <c r="B263" t="s">
        <v>626</v>
      </c>
      <c r="C263" t="str">
        <f>IFERROR(VLOOKUP(Table1[[#This Row],[Ticker]],[1]!Table2[[Symbol]:[Industry]],2,FALSE),"-")</f>
        <v>-</v>
      </c>
      <c r="D263" t="s">
        <v>257</v>
      </c>
      <c r="E263">
        <v>29392.826034239999</v>
      </c>
      <c r="F263">
        <v>1552.9</v>
      </c>
      <c r="G263">
        <v>21.480558222255599</v>
      </c>
      <c r="H263">
        <v>-8.5061033500229293</v>
      </c>
      <c r="I263">
        <v>23.004491941137999</v>
      </c>
      <c r="J263">
        <v>-4.4936224312364201</v>
      </c>
      <c r="K263">
        <v>1639.46677518968</v>
      </c>
      <c r="L263">
        <v>1407.4756693916299</v>
      </c>
      <c r="M263">
        <v>30.000251229153299</v>
      </c>
      <c r="N263">
        <v>0.860066011387429</v>
      </c>
      <c r="O263">
        <v>18.562045205743999</v>
      </c>
      <c r="P263">
        <v>51.413806552262102</v>
      </c>
      <c r="Q263">
        <v>8.3401741175586006E-2</v>
      </c>
    </row>
    <row r="264" spans="1:17" x14ac:dyDescent="0.3">
      <c r="A264" t="s">
        <v>627</v>
      </c>
      <c r="B264" t="s">
        <v>628</v>
      </c>
      <c r="C264" t="str">
        <f>IFERROR(VLOOKUP(Table1[[#This Row],[Ticker]],[1]!Table2[[Symbol]:[Industry]],2,FALSE),"-")</f>
        <v>-</v>
      </c>
      <c r="D264" t="s">
        <v>286</v>
      </c>
      <c r="E264">
        <v>29136.048210090001</v>
      </c>
      <c r="F264">
        <v>1081.75</v>
      </c>
      <c r="G264">
        <v>34.847155122239997</v>
      </c>
      <c r="H264">
        <v>-10.7677485314622</v>
      </c>
      <c r="I264">
        <v>-32.249369452405801</v>
      </c>
      <c r="J264">
        <v>-8.0132902184320098</v>
      </c>
      <c r="K264">
        <v>1230.0088204513499</v>
      </c>
      <c r="L264">
        <v>1143.54862424834</v>
      </c>
      <c r="M264">
        <v>22.429738772248601</v>
      </c>
      <c r="N264">
        <v>0.57370021241717895</v>
      </c>
      <c r="O264">
        <v>39.949156459440701</v>
      </c>
      <c r="P264">
        <v>62.461515356311402</v>
      </c>
    </row>
    <row r="265" spans="1:17" x14ac:dyDescent="0.3">
      <c r="A265" t="s">
        <v>629</v>
      </c>
      <c r="B265" t="s">
        <v>630</v>
      </c>
      <c r="C265" t="str">
        <f>IFERROR(VLOOKUP(Table1[[#This Row],[Ticker]],[1]!Table2[[Symbol]:[Industry]],2,FALSE),"-")</f>
        <v>-</v>
      </c>
      <c r="D265" t="s">
        <v>212</v>
      </c>
      <c r="E265">
        <v>29133.82967232</v>
      </c>
      <c r="F265">
        <v>15493.85</v>
      </c>
      <c r="G265">
        <v>-10.7204929332487</v>
      </c>
      <c r="H265">
        <v>-2.3657769625032801</v>
      </c>
      <c r="I265">
        <v>-10.1706808536201</v>
      </c>
      <c r="J265">
        <v>-3.6660994158073401</v>
      </c>
      <c r="K265">
        <v>15657.0260460883</v>
      </c>
      <c r="L265">
        <v>14959.864129859599</v>
      </c>
      <c r="M265">
        <v>36.731331725340901</v>
      </c>
      <c r="N265">
        <v>0.24475010270084999</v>
      </c>
      <c r="O265">
        <v>17.788670988811599</v>
      </c>
      <c r="P265">
        <v>21.998818897637701</v>
      </c>
      <c r="Q265">
        <v>7.3803762443072005E-2</v>
      </c>
    </row>
    <row r="266" spans="1:17" x14ac:dyDescent="0.3">
      <c r="A266" t="s">
        <v>631</v>
      </c>
      <c r="B266" t="s">
        <v>632</v>
      </c>
      <c r="C266" t="str">
        <f>IFERROR(VLOOKUP(Table1[[#This Row],[Ticker]],[1]!Table2[[Symbol]:[Industry]],2,FALSE),"-")</f>
        <v>-</v>
      </c>
      <c r="D266" t="s">
        <v>487</v>
      </c>
      <c r="E266">
        <v>28659.941748759898</v>
      </c>
      <c r="F266">
        <v>1597.7</v>
      </c>
      <c r="G266">
        <v>135.10660594965199</v>
      </c>
      <c r="H266">
        <v>-1.9133760064822101</v>
      </c>
      <c r="I266">
        <v>72.712611867070294</v>
      </c>
      <c r="J266">
        <v>0.55945307908093</v>
      </c>
      <c r="K266">
        <v>1488.10733998925</v>
      </c>
      <c r="L266">
        <v>1114.9654358041901</v>
      </c>
      <c r="M266">
        <v>50.749865700948597</v>
      </c>
      <c r="N266">
        <v>0.42564281106807</v>
      </c>
      <c r="O266">
        <v>11.156662702635</v>
      </c>
      <c r="P266">
        <v>166.727879799666</v>
      </c>
      <c r="Q266">
        <v>9.1135794261509001E-2</v>
      </c>
    </row>
    <row r="267" spans="1:17" x14ac:dyDescent="0.3">
      <c r="A267" t="s">
        <v>633</v>
      </c>
      <c r="B267" t="s">
        <v>634</v>
      </c>
      <c r="C267" t="str">
        <f>IFERROR(VLOOKUP(Table1[[#This Row],[Ticker]],[1]!Table2[[Symbol]:[Industry]],2,FALSE),"-")</f>
        <v>-</v>
      </c>
      <c r="D267" t="s">
        <v>257</v>
      </c>
      <c r="E267">
        <v>28524.448307479899</v>
      </c>
      <c r="F267">
        <v>3885.55</v>
      </c>
      <c r="G267">
        <v>-4.6010754265034901</v>
      </c>
      <c r="H267">
        <v>-3.9045950644075398</v>
      </c>
      <c r="I267">
        <v>22.3871075594177</v>
      </c>
      <c r="J267">
        <v>-8.8960835606903199</v>
      </c>
      <c r="K267">
        <v>4060.1736700220199</v>
      </c>
      <c r="L267">
        <v>3570.71353078744</v>
      </c>
      <c r="M267">
        <v>28.2236208430506</v>
      </c>
      <c r="N267">
        <v>0.784674324318544</v>
      </c>
      <c r="O267">
        <v>23.995315978432799</v>
      </c>
      <c r="P267">
        <v>53.913646266587399</v>
      </c>
      <c r="Q267">
        <v>9.3261613105421998E-2</v>
      </c>
    </row>
    <row r="268" spans="1:17" hidden="1" x14ac:dyDescent="0.3">
      <c r="A268" t="s">
        <v>635</v>
      </c>
      <c r="B268" t="s">
        <v>636</v>
      </c>
      <c r="C268" t="str">
        <f>IFERROR(VLOOKUP(Table1[[#This Row],[Ticker]],[1]!Table2[[Symbol]:[Industry]],2,FALSE),"-")</f>
        <v>-</v>
      </c>
      <c r="D268" t="s">
        <v>119</v>
      </c>
      <c r="E268">
        <v>28482.48705679</v>
      </c>
      <c r="F268">
        <v>1236.25</v>
      </c>
      <c r="G268">
        <v>-10.9125366045897</v>
      </c>
      <c r="H268">
        <v>5.6761190768288001</v>
      </c>
      <c r="I268">
        <v>1.3472806904152499</v>
      </c>
      <c r="J268">
        <v>3.0519440286352402</v>
      </c>
      <c r="K268">
        <v>1153.0227849878599</v>
      </c>
      <c r="L268">
        <v>1095.0759695691099</v>
      </c>
      <c r="M268">
        <v>62.4695030024738</v>
      </c>
      <c r="N268">
        <v>2.0930415022099198</v>
      </c>
      <c r="O268">
        <v>13.245702730030301</v>
      </c>
      <c r="P268">
        <v>28.782749101515702</v>
      </c>
      <c r="Q268">
        <v>1.5614625946524E-2</v>
      </c>
    </row>
    <row r="269" spans="1:17" x14ac:dyDescent="0.3">
      <c r="A269" t="s">
        <v>637</v>
      </c>
      <c r="B269" t="s">
        <v>638</v>
      </c>
      <c r="C269" t="str">
        <f>IFERROR(VLOOKUP(Table1[[#This Row],[Ticker]],[1]!Table2[[Symbol]:[Industry]],2,FALSE),"-")</f>
        <v>-</v>
      </c>
      <c r="D269" t="s">
        <v>212</v>
      </c>
      <c r="E269">
        <v>28315.848499349999</v>
      </c>
      <c r="F269">
        <v>1331</v>
      </c>
      <c r="G269">
        <v>-12.316565495776301</v>
      </c>
      <c r="H269">
        <v>-4.79523988468185</v>
      </c>
      <c r="I269">
        <v>10.9038710957728</v>
      </c>
      <c r="J269">
        <v>-3.9906598627876302</v>
      </c>
      <c r="K269">
        <v>1336.8535469973301</v>
      </c>
      <c r="L269">
        <v>1229.48796233502</v>
      </c>
      <c r="M269">
        <v>37.458324822886802</v>
      </c>
      <c r="N269">
        <v>0.45223286412461999</v>
      </c>
      <c r="O269">
        <v>13.1442524417731</v>
      </c>
      <c r="P269">
        <v>32.6952793978366</v>
      </c>
      <c r="Q269">
        <v>5.7221838325933999E-2</v>
      </c>
    </row>
    <row r="270" spans="1:17" x14ac:dyDescent="0.3">
      <c r="A270" t="s">
        <v>639</v>
      </c>
      <c r="B270" t="s">
        <v>640</v>
      </c>
      <c r="C270" t="str">
        <f>IFERROR(VLOOKUP(Table1[[#This Row],[Ticker]],[1]!Table2[[Symbol]:[Industry]],2,FALSE),"-")</f>
        <v>-</v>
      </c>
      <c r="D270" t="s">
        <v>416</v>
      </c>
      <c r="E270">
        <v>28244.546946729999</v>
      </c>
      <c r="F270">
        <v>1498.35</v>
      </c>
      <c r="G270">
        <v>35.389624178472097</v>
      </c>
      <c r="H270">
        <v>2.5964625458144499</v>
      </c>
      <c r="I270">
        <v>22.424913617851399</v>
      </c>
      <c r="J270">
        <v>-0.108121482129166</v>
      </c>
      <c r="K270">
        <v>1402.61387188394</v>
      </c>
      <c r="L270">
        <v>1183.7490339148701</v>
      </c>
      <c r="M270">
        <v>52.271555591646496</v>
      </c>
      <c r="N270">
        <v>0.76112743429120899</v>
      </c>
      <c r="O270">
        <v>10.107785230420101</v>
      </c>
      <c r="P270">
        <v>69.285956389108506</v>
      </c>
      <c r="Q270">
        <v>9.7398847066019006E-2</v>
      </c>
    </row>
    <row r="271" spans="1:17" x14ac:dyDescent="0.3">
      <c r="A271" t="s">
        <v>641</v>
      </c>
      <c r="B271" t="s">
        <v>642</v>
      </c>
      <c r="C271" t="str">
        <f>IFERROR(VLOOKUP(Table1[[#This Row],[Ticker]],[1]!Table2[[Symbol]:[Industry]],2,FALSE),"-")</f>
        <v>-</v>
      </c>
      <c r="D271" t="s">
        <v>159</v>
      </c>
      <c r="E271">
        <v>28133.266586752001</v>
      </c>
      <c r="F271">
        <v>208.55</v>
      </c>
      <c r="G271">
        <v>289.39819459610902</v>
      </c>
      <c r="H271">
        <v>20.3450517684714</v>
      </c>
      <c r="I271">
        <v>55.076194890864798</v>
      </c>
      <c r="J271">
        <v>18.4798701381591</v>
      </c>
      <c r="K271">
        <v>161.072331595907</v>
      </c>
      <c r="L271">
        <v>128.15708323587199</v>
      </c>
      <c r="M271">
        <v>83.292921676335695</v>
      </c>
      <c r="N271">
        <v>1.54738018519024</v>
      </c>
      <c r="O271">
        <v>0.24934068568687101</v>
      </c>
      <c r="P271">
        <v>348.49462365591398</v>
      </c>
      <c r="Q271">
        <v>0.177372869463813</v>
      </c>
    </row>
    <row r="272" spans="1:17" x14ac:dyDescent="0.3">
      <c r="A272" t="s">
        <v>643</v>
      </c>
      <c r="B272" t="s">
        <v>644</v>
      </c>
      <c r="C272" t="str">
        <f>IFERROR(VLOOKUP(Table1[[#This Row],[Ticker]],[1]!Table2[[Symbol]:[Industry]],2,FALSE),"-")</f>
        <v>-</v>
      </c>
      <c r="D272" t="s">
        <v>347</v>
      </c>
      <c r="E272">
        <v>28071.251408625001</v>
      </c>
      <c r="F272">
        <v>431.5</v>
      </c>
      <c r="G272">
        <v>18.3485313914322</v>
      </c>
      <c r="H272">
        <v>0.39046323544279898</v>
      </c>
      <c r="I272">
        <v>40.275319018693303</v>
      </c>
      <c r="J272">
        <v>-1.2692642280858499</v>
      </c>
      <c r="K272">
        <v>416.46354249211601</v>
      </c>
      <c r="L272">
        <v>354.77819867277299</v>
      </c>
      <c r="M272">
        <v>52.322504998771798</v>
      </c>
      <c r="N272">
        <v>1.1045343585012</v>
      </c>
      <c r="O272">
        <v>9.0845886442641994</v>
      </c>
      <c r="P272">
        <v>65.167464114832498</v>
      </c>
      <c r="Q272">
        <v>-4.7432751273234E-2</v>
      </c>
    </row>
    <row r="273" spans="1:17" x14ac:dyDescent="0.3">
      <c r="A273" t="s">
        <v>645</v>
      </c>
      <c r="B273" t="s">
        <v>646</v>
      </c>
      <c r="C273" t="str">
        <f>IFERROR(VLOOKUP(Table1[[#This Row],[Ticker]],[1]!Table2[[Symbol]:[Industry]],2,FALSE),"-")</f>
        <v>-</v>
      </c>
      <c r="D273" t="s">
        <v>384</v>
      </c>
      <c r="E273">
        <v>27927.240679259899</v>
      </c>
      <c r="F273">
        <v>6369.65</v>
      </c>
      <c r="G273">
        <v>9.74604955251103</v>
      </c>
      <c r="H273">
        <v>-2.5194434466056399</v>
      </c>
      <c r="I273">
        <v>-9.4798750619512209</v>
      </c>
      <c r="J273">
        <v>-5.7394077124109604</v>
      </c>
      <c r="K273">
        <v>6428.4412579370401</v>
      </c>
      <c r="L273">
        <v>5768.6771601910796</v>
      </c>
      <c r="M273">
        <v>25.912323087005699</v>
      </c>
      <c r="N273">
        <v>1.00785345145242</v>
      </c>
      <c r="O273">
        <v>12.986584820201999</v>
      </c>
      <c r="P273">
        <v>36.7464577071704</v>
      </c>
      <c r="Q273">
        <v>-3.8538936577712998E-2</v>
      </c>
    </row>
    <row r="274" spans="1:17" x14ac:dyDescent="0.3">
      <c r="A274" t="s">
        <v>647</v>
      </c>
      <c r="B274" t="s">
        <v>648</v>
      </c>
      <c r="C274" t="str">
        <f>IFERROR(VLOOKUP(Table1[[#This Row],[Ticker]],[1]!Table2[[Symbol]:[Industry]],2,FALSE),"-")</f>
        <v>-</v>
      </c>
      <c r="D274" t="s">
        <v>649</v>
      </c>
      <c r="E274">
        <v>27548.628512459902</v>
      </c>
      <c r="F274">
        <v>288.5</v>
      </c>
      <c r="G274">
        <v>129.316523867406</v>
      </c>
      <c r="H274">
        <v>-9.8261322848506101</v>
      </c>
      <c r="I274">
        <v>-14.667044743461799</v>
      </c>
      <c r="J274">
        <v>-0.77619933895237803</v>
      </c>
      <c r="K274">
        <v>300.22962404748398</v>
      </c>
      <c r="L274">
        <v>275.60948741439802</v>
      </c>
      <c r="M274">
        <v>37.015761975442103</v>
      </c>
      <c r="N274">
        <v>0.31909977263838901</v>
      </c>
      <c r="O274">
        <v>33.206239168110898</v>
      </c>
      <c r="P274">
        <v>157.01559020044499</v>
      </c>
      <c r="Q274">
        <v>8.0735031868904003E-2</v>
      </c>
    </row>
    <row r="275" spans="1:17" x14ac:dyDescent="0.3">
      <c r="A275" t="s">
        <v>650</v>
      </c>
      <c r="B275" t="s">
        <v>651</v>
      </c>
      <c r="C275" t="str">
        <f>IFERROR(VLOOKUP(Table1[[#This Row],[Ticker]],[1]!Table2[[Symbol]:[Industry]],2,FALSE),"-")</f>
        <v>-</v>
      </c>
      <c r="D275" t="s">
        <v>57</v>
      </c>
      <c r="E275">
        <v>27499.585781254998</v>
      </c>
      <c r="F275">
        <v>363.2</v>
      </c>
      <c r="G275">
        <v>-41.746092069415802</v>
      </c>
      <c r="H275">
        <v>-10.303523954249499</v>
      </c>
      <c r="I275">
        <v>-38.988324492685898</v>
      </c>
      <c r="J275">
        <v>2.01444610308697</v>
      </c>
      <c r="K275">
        <v>401.42317652592601</v>
      </c>
      <c r="L275">
        <v>422.56915853423902</v>
      </c>
      <c r="M275">
        <v>39.115257445474498</v>
      </c>
      <c r="N275">
        <v>1.0517221077652701</v>
      </c>
      <c r="O275">
        <v>43.0892070484581</v>
      </c>
      <c r="P275">
        <v>7.9988105857864804</v>
      </c>
      <c r="Q275">
        <v>5.9861349426370003E-2</v>
      </c>
    </row>
    <row r="276" spans="1:17" x14ac:dyDescent="0.3">
      <c r="A276" t="s">
        <v>652</v>
      </c>
      <c r="B276" t="s">
        <v>653</v>
      </c>
      <c r="C276" t="str">
        <f>IFERROR(VLOOKUP(Table1[[#This Row],[Ticker]],[1]!Table2[[Symbol]:[Industry]],2,FALSE),"-")</f>
        <v>-</v>
      </c>
      <c r="D276" t="s">
        <v>286</v>
      </c>
      <c r="E276">
        <v>27104.274724999999</v>
      </c>
      <c r="F276">
        <v>3227.1</v>
      </c>
      <c r="G276">
        <v>17.093611007676898</v>
      </c>
      <c r="H276">
        <v>9.3153907241546392</v>
      </c>
      <c r="I276">
        <v>18.837003540578301</v>
      </c>
      <c r="J276">
        <v>-4.0422187228016597E-2</v>
      </c>
      <c r="K276">
        <v>2924.5607753231998</v>
      </c>
      <c r="L276">
        <v>2599.71633213421</v>
      </c>
      <c r="M276">
        <v>73.285799063009094</v>
      </c>
      <c r="N276">
        <v>1.05076342476861</v>
      </c>
      <c r="O276">
        <v>4.11824858231848</v>
      </c>
      <c r="P276">
        <v>66.028708133971193</v>
      </c>
      <c r="Q276">
        <v>-5.0794236737541999E-2</v>
      </c>
    </row>
    <row r="277" spans="1:17" x14ac:dyDescent="0.3">
      <c r="A277" t="s">
        <v>654</v>
      </c>
      <c r="B277" t="s">
        <v>655</v>
      </c>
      <c r="C277" t="str">
        <f>IFERROR(VLOOKUP(Table1[[#This Row],[Ticker]],[1]!Table2[[Symbol]:[Industry]],2,FALSE),"-")</f>
        <v>-</v>
      </c>
      <c r="D277" t="s">
        <v>622</v>
      </c>
      <c r="E277">
        <v>27040.54558392</v>
      </c>
      <c r="F277">
        <v>1116.2</v>
      </c>
      <c r="G277">
        <v>-37.013722923011599</v>
      </c>
      <c r="H277">
        <v>9.1074565803310001</v>
      </c>
      <c r="I277">
        <v>3.9054076760332999</v>
      </c>
      <c r="J277">
        <v>-0.197785687892432</v>
      </c>
      <c r="K277">
        <v>1082.7200393676401</v>
      </c>
      <c r="L277">
        <v>1096.86963830021</v>
      </c>
      <c r="M277">
        <v>51.276508306202501</v>
      </c>
      <c r="N277">
        <v>0.83382906487132302</v>
      </c>
      <c r="O277">
        <v>33.300483784268003</v>
      </c>
      <c r="P277">
        <v>25.974832120083502</v>
      </c>
      <c r="Q277">
        <v>-3.0617058163389999E-3</v>
      </c>
    </row>
    <row r="278" spans="1:17" x14ac:dyDescent="0.3">
      <c r="A278" t="s">
        <v>656</v>
      </c>
      <c r="B278" t="s">
        <v>657</v>
      </c>
      <c r="C278" t="str">
        <f>IFERROR(VLOOKUP(Table1[[#This Row],[Ticker]],[1]!Table2[[Symbol]:[Industry]],2,FALSE),"-")</f>
        <v>-</v>
      </c>
      <c r="D278" t="s">
        <v>257</v>
      </c>
      <c r="E278">
        <v>26579.996800000001</v>
      </c>
      <c r="F278">
        <v>2416.6</v>
      </c>
      <c r="G278">
        <v>-16.583783607398299</v>
      </c>
      <c r="H278">
        <v>-9.4768929245569407</v>
      </c>
      <c r="I278">
        <v>-3.5109647357879301</v>
      </c>
      <c r="J278">
        <v>-2.6751727848154201</v>
      </c>
      <c r="K278">
        <v>2557.3338297622099</v>
      </c>
      <c r="L278">
        <v>2343.2656554411601</v>
      </c>
      <c r="M278">
        <v>30.187564731772799</v>
      </c>
      <c r="N278">
        <v>0.55019264536503298</v>
      </c>
      <c r="O278">
        <v>22.486137548622001</v>
      </c>
      <c r="P278">
        <v>28.8715870307167</v>
      </c>
      <c r="Q278">
        <v>7.2262884478846004E-2</v>
      </c>
    </row>
    <row r="279" spans="1:17" hidden="1" x14ac:dyDescent="0.3">
      <c r="A279" t="s">
        <v>658</v>
      </c>
      <c r="B279" t="s">
        <v>659</v>
      </c>
      <c r="C279" t="str">
        <f>IFERROR(VLOOKUP(Table1[[#This Row],[Ticker]],[1]!Table2[[Symbol]:[Industry]],2,FALSE),"-")</f>
        <v>-</v>
      </c>
      <c r="D279" t="s">
        <v>54</v>
      </c>
      <c r="E279">
        <v>26477.872326960001</v>
      </c>
      <c r="F279">
        <v>5827.25</v>
      </c>
      <c r="G279">
        <v>26.240715946610301</v>
      </c>
      <c r="H279">
        <v>19.874249651157001</v>
      </c>
      <c r="I279">
        <v>21.069047162104798</v>
      </c>
      <c r="J279">
        <v>2.9890205289227199</v>
      </c>
      <c r="K279">
        <v>5107.9219465632696</v>
      </c>
      <c r="L279">
        <v>4560.1275283625</v>
      </c>
      <c r="M279">
        <v>70.9277388771918</v>
      </c>
      <c r="N279">
        <v>1.4000850188940801</v>
      </c>
      <c r="O279">
        <v>4.49096915354583</v>
      </c>
      <c r="P279">
        <v>53.344648825030902</v>
      </c>
      <c r="Q279">
        <v>-7.7096089966145004E-2</v>
      </c>
    </row>
    <row r="280" spans="1:17" x14ac:dyDescent="0.3">
      <c r="A280" t="s">
        <v>660</v>
      </c>
      <c r="B280" t="s">
        <v>661</v>
      </c>
      <c r="C280" t="str">
        <f>IFERROR(VLOOKUP(Table1[[#This Row],[Ticker]],[1]!Table2[[Symbol]:[Industry]],2,FALSE),"-")</f>
        <v>-</v>
      </c>
      <c r="D280" t="s">
        <v>54</v>
      </c>
      <c r="E280">
        <v>26420.4969237</v>
      </c>
      <c r="F280">
        <v>1494.5</v>
      </c>
      <c r="G280">
        <v>55.757503652333803</v>
      </c>
      <c r="H280">
        <v>26.639701876505399</v>
      </c>
      <c r="I280">
        <v>59.509874721381401</v>
      </c>
      <c r="J280">
        <v>10.7362051945452</v>
      </c>
      <c r="K280">
        <v>1244.59915908481</v>
      </c>
      <c r="L280">
        <v>1026.9821215790801</v>
      </c>
      <c r="M280">
        <v>73.010462410454494</v>
      </c>
      <c r="N280">
        <v>1.12854585614768</v>
      </c>
      <c r="O280">
        <v>3.0244228839076701</v>
      </c>
      <c r="P280">
        <v>106.365644849489</v>
      </c>
      <c r="Q280">
        <v>3.2819417941011002E-2</v>
      </c>
    </row>
    <row r="281" spans="1:17" x14ac:dyDescent="0.3">
      <c r="A281" t="s">
        <v>662</v>
      </c>
      <c r="B281" t="s">
        <v>663</v>
      </c>
      <c r="C281" t="str">
        <f>IFERROR(VLOOKUP(Table1[[#This Row],[Ticker]],[1]!Table2[[Symbol]:[Industry]],2,FALSE),"-")</f>
        <v>-</v>
      </c>
      <c r="D281" t="s">
        <v>563</v>
      </c>
      <c r="E281">
        <v>26420.212500000001</v>
      </c>
      <c r="F281">
        <v>2573.8000000000002</v>
      </c>
      <c r="G281">
        <v>92.8384276651839</v>
      </c>
      <c r="H281">
        <v>6.47903459017554</v>
      </c>
      <c r="I281">
        <v>21.4552016862702</v>
      </c>
      <c r="J281">
        <v>8.3120439067932299</v>
      </c>
      <c r="K281">
        <v>2296.52760759904</v>
      </c>
      <c r="L281">
        <v>1959.55966144066</v>
      </c>
      <c r="M281">
        <v>62.185726803916701</v>
      </c>
      <c r="N281">
        <v>1.20762590988219</v>
      </c>
      <c r="O281">
        <v>3.6580153858108502</v>
      </c>
      <c r="P281">
        <v>132.42877139115899</v>
      </c>
      <c r="Q281">
        <v>7.8765001727299999E-2</v>
      </c>
    </row>
    <row r="282" spans="1:17" x14ac:dyDescent="0.3">
      <c r="A282" t="s">
        <v>664</v>
      </c>
      <c r="B282" t="s">
        <v>665</v>
      </c>
      <c r="C282" t="str">
        <f>IFERROR(VLOOKUP(Table1[[#This Row],[Ticker]],[1]!Table2[[Symbol]:[Industry]],2,FALSE),"-")</f>
        <v>-</v>
      </c>
      <c r="D282" t="s">
        <v>411</v>
      </c>
      <c r="E282">
        <v>26323.244999999999</v>
      </c>
      <c r="F282">
        <v>747.75</v>
      </c>
      <c r="G282">
        <v>79.798704379161904</v>
      </c>
      <c r="H282">
        <v>-11.7004557750678</v>
      </c>
      <c r="I282">
        <v>75.370613061186802</v>
      </c>
      <c r="J282">
        <v>-0.70057333326952498</v>
      </c>
      <c r="K282">
        <v>785.90422054779003</v>
      </c>
      <c r="L282">
        <v>591.48653068688702</v>
      </c>
      <c r="M282">
        <v>33.814563905040899</v>
      </c>
      <c r="N282">
        <v>0.41305739249183099</v>
      </c>
      <c r="O282">
        <v>29.722500835840801</v>
      </c>
      <c r="P282">
        <v>167.05357142857099</v>
      </c>
      <c r="Q282">
        <v>9.6559996698724004E-2</v>
      </c>
    </row>
    <row r="283" spans="1:17" x14ac:dyDescent="0.3">
      <c r="A283" t="s">
        <v>666</v>
      </c>
      <c r="B283" t="s">
        <v>667</v>
      </c>
      <c r="C283" t="str">
        <f>IFERROR(VLOOKUP(Table1[[#This Row],[Ticker]],[1]!Table2[[Symbol]:[Industry]],2,FALSE),"-")</f>
        <v>-</v>
      </c>
      <c r="D283" t="s">
        <v>304</v>
      </c>
      <c r="E283">
        <v>26285.01445776</v>
      </c>
      <c r="F283">
        <v>537.15</v>
      </c>
      <c r="G283">
        <v>2.2613893884844999E-2</v>
      </c>
      <c r="H283">
        <v>7.4755767203383998</v>
      </c>
      <c r="I283">
        <v>26.054538892778101</v>
      </c>
      <c r="J283">
        <v>7.0522696020938502</v>
      </c>
      <c r="K283">
        <v>489.44747092762299</v>
      </c>
      <c r="L283">
        <v>439.29620330167398</v>
      </c>
      <c r="M283">
        <v>60.3198369540507</v>
      </c>
      <c r="N283">
        <v>0.97401520918198503</v>
      </c>
      <c r="O283">
        <v>1.81513543702875</v>
      </c>
      <c r="P283">
        <v>59.818506396905597</v>
      </c>
      <c r="Q283">
        <v>-1.7405617428240001E-3</v>
      </c>
    </row>
    <row r="284" spans="1:17" x14ac:dyDescent="0.3">
      <c r="A284" t="s">
        <v>668</v>
      </c>
      <c r="B284" t="s">
        <v>669</v>
      </c>
      <c r="C284" t="str">
        <f>IFERROR(VLOOKUP(Table1[[#This Row],[Ticker]],[1]!Table2[[Symbol]:[Industry]],2,FALSE),"-")</f>
        <v>-</v>
      </c>
      <c r="D284" t="s">
        <v>166</v>
      </c>
      <c r="E284">
        <v>26182.57647145</v>
      </c>
      <c r="F284">
        <v>1048.3499999999999</v>
      </c>
      <c r="G284">
        <v>-20.6548847382265</v>
      </c>
      <c r="H284">
        <v>-1.11468154523654</v>
      </c>
      <c r="I284">
        <v>-5.3866907493782703</v>
      </c>
      <c r="J284">
        <v>-2.2357183545682302</v>
      </c>
      <c r="K284">
        <v>1074.3734690143799</v>
      </c>
      <c r="L284">
        <v>1059.12163884293</v>
      </c>
      <c r="M284">
        <v>36.831349416813602</v>
      </c>
      <c r="N284">
        <v>0.79582813131565</v>
      </c>
      <c r="O284">
        <v>28.678399389516802</v>
      </c>
      <c r="P284">
        <v>12.3633440514469</v>
      </c>
      <c r="Q284">
        <v>1.598678863734E-3</v>
      </c>
    </row>
    <row r="285" spans="1:17" x14ac:dyDescent="0.3">
      <c r="A285" t="s">
        <v>670</v>
      </c>
      <c r="B285" t="s">
        <v>671</v>
      </c>
      <c r="C285" t="str">
        <f>IFERROR(VLOOKUP(Table1[[#This Row],[Ticker]],[1]!Table2[[Symbol]:[Industry]],2,FALSE),"-")</f>
        <v>-</v>
      </c>
      <c r="D285" t="s">
        <v>347</v>
      </c>
      <c r="E285">
        <v>25923.721023900001</v>
      </c>
      <c r="F285">
        <v>2094.4499999999998</v>
      </c>
      <c r="G285">
        <v>8.6981369337288594</v>
      </c>
      <c r="H285">
        <v>6.5338544107129399</v>
      </c>
      <c r="I285">
        <v>39.538880395126299</v>
      </c>
      <c r="J285">
        <v>2.1213151658062901</v>
      </c>
      <c r="K285">
        <v>1923.3488298417899</v>
      </c>
      <c r="L285">
        <v>1629.68305953601</v>
      </c>
      <c r="M285">
        <v>42.115194519749203</v>
      </c>
      <c r="N285">
        <v>1.1822825349656501</v>
      </c>
      <c r="O285">
        <v>5.0395091790207598</v>
      </c>
      <c r="P285">
        <v>76.582918809543798</v>
      </c>
      <c r="Q285">
        <v>-5.0033689318770003E-2</v>
      </c>
    </row>
    <row r="286" spans="1:17" x14ac:dyDescent="0.3">
      <c r="A286" t="s">
        <v>672</v>
      </c>
      <c r="B286" t="s">
        <v>673</v>
      </c>
      <c r="C286" t="str">
        <f>IFERROR(VLOOKUP(Table1[[#This Row],[Ticker]],[1]!Table2[[Symbol]:[Industry]],2,FALSE),"-")</f>
        <v>-</v>
      </c>
      <c r="D286" t="s">
        <v>141</v>
      </c>
      <c r="E286">
        <v>25910.758858559999</v>
      </c>
      <c r="F286">
        <v>1139.1500000000001</v>
      </c>
      <c r="G286">
        <v>68.514695085827697</v>
      </c>
      <c r="H286">
        <v>-12.551258500412199</v>
      </c>
      <c r="I286">
        <v>5.1095610995877703</v>
      </c>
      <c r="J286">
        <v>-6.59364366593943</v>
      </c>
      <c r="K286">
        <v>1232.8334043551899</v>
      </c>
      <c r="L286">
        <v>1041.0952202501001</v>
      </c>
      <c r="M286">
        <v>31.223249699793001</v>
      </c>
      <c r="N286">
        <v>0.74826911153005904</v>
      </c>
      <c r="O286">
        <v>27.5600228240354</v>
      </c>
      <c r="P286">
        <v>101.619469026548</v>
      </c>
      <c r="Q286">
        <v>0.15546239031520001</v>
      </c>
    </row>
    <row r="287" spans="1:17" x14ac:dyDescent="0.3">
      <c r="A287" t="s">
        <v>674</v>
      </c>
      <c r="B287" t="s">
        <v>675</v>
      </c>
      <c r="C287" t="str">
        <f>IFERROR(VLOOKUP(Table1[[#This Row],[Ticker]],[1]!Table2[[Symbol]:[Industry]],2,FALSE),"-")</f>
        <v>-</v>
      </c>
      <c r="D287" t="s">
        <v>257</v>
      </c>
      <c r="E287">
        <v>25783.133653575002</v>
      </c>
      <c r="F287">
        <v>5298.7</v>
      </c>
      <c r="G287">
        <v>-20.9662775290208</v>
      </c>
      <c r="H287">
        <v>-10.0774048240587</v>
      </c>
      <c r="I287">
        <v>3.9093022520796499</v>
      </c>
      <c r="J287">
        <v>-4.1655728027383701</v>
      </c>
      <c r="K287">
        <v>5737.6246092359797</v>
      </c>
      <c r="L287">
        <v>5258.3974779371301</v>
      </c>
      <c r="M287">
        <v>18.889630193732099</v>
      </c>
      <c r="N287">
        <v>0.70009804103367401</v>
      </c>
      <c r="O287">
        <v>38.713269292467899</v>
      </c>
      <c r="P287">
        <v>31.661075910050901</v>
      </c>
      <c r="Q287">
        <v>6.1730634924907997E-2</v>
      </c>
    </row>
    <row r="288" spans="1:17" x14ac:dyDescent="0.3">
      <c r="A288" t="s">
        <v>676</v>
      </c>
      <c r="B288" t="s">
        <v>677</v>
      </c>
      <c r="C288" t="str">
        <f>IFERROR(VLOOKUP(Table1[[#This Row],[Ticker]],[1]!Table2[[Symbol]:[Industry]],2,FALSE),"-")</f>
        <v>-</v>
      </c>
      <c r="D288" t="s">
        <v>54</v>
      </c>
      <c r="E288">
        <v>25629.59977008</v>
      </c>
      <c r="F288">
        <v>1018.2</v>
      </c>
      <c r="G288">
        <v>74.525791385619499</v>
      </c>
      <c r="H288">
        <v>20.126226990233501</v>
      </c>
      <c r="I288">
        <v>40.759869220660804</v>
      </c>
      <c r="J288">
        <v>0.107113207372382</v>
      </c>
      <c r="K288">
        <v>845.97440928830304</v>
      </c>
      <c r="L288">
        <v>702.66578335657903</v>
      </c>
      <c r="M288">
        <v>64.435588004026798</v>
      </c>
      <c r="N288">
        <v>2.1216695292994201</v>
      </c>
      <c r="O288">
        <v>5.1561579257513204</v>
      </c>
      <c r="P288">
        <v>104.889827950498</v>
      </c>
      <c r="Q288">
        <v>5.7099060936609998E-2</v>
      </c>
    </row>
    <row r="289" spans="1:17" hidden="1" x14ac:dyDescent="0.3">
      <c r="A289" t="s">
        <v>678</v>
      </c>
      <c r="B289" t="s">
        <v>679</v>
      </c>
      <c r="C289" t="str">
        <f>IFERROR(VLOOKUP(Table1[[#This Row],[Ticker]],[1]!Table2[[Symbol]:[Industry]],2,FALSE),"-")</f>
        <v>-</v>
      </c>
      <c r="D289" t="s">
        <v>133</v>
      </c>
      <c r="E289">
        <v>25525.546031999998</v>
      </c>
      <c r="F289">
        <v>424.3</v>
      </c>
      <c r="G289">
        <v>71.619452301642795</v>
      </c>
      <c r="H289">
        <v>-8.3641092961153198</v>
      </c>
      <c r="I289">
        <v>-9.2620066578077793</v>
      </c>
      <c r="J289">
        <v>-1.5402304448378701</v>
      </c>
      <c r="K289">
        <v>443.75705489146702</v>
      </c>
      <c r="L289">
        <v>403.42915105995303</v>
      </c>
      <c r="M289">
        <v>39.6732319457264</v>
      </c>
      <c r="N289">
        <v>0.31496640324407799</v>
      </c>
      <c r="O289">
        <v>36.071176054678197</v>
      </c>
      <c r="P289">
        <v>102.77180406212599</v>
      </c>
      <c r="Q289">
        <v>3.9497756434686997E-2</v>
      </c>
    </row>
    <row r="290" spans="1:17" x14ac:dyDescent="0.3">
      <c r="A290" t="s">
        <v>680</v>
      </c>
      <c r="B290" t="s">
        <v>681</v>
      </c>
      <c r="C290" t="str">
        <f>IFERROR(VLOOKUP(Table1[[#This Row],[Ticker]],[1]!Table2[[Symbol]:[Industry]],2,FALSE),"-")</f>
        <v>-</v>
      </c>
      <c r="D290" t="s">
        <v>536</v>
      </c>
      <c r="E290">
        <v>25455.129909570001</v>
      </c>
      <c r="F290">
        <v>757.45</v>
      </c>
      <c r="G290">
        <v>-3.1576886654921901</v>
      </c>
      <c r="H290">
        <v>-2.2578159022884101</v>
      </c>
      <c r="I290">
        <v>-12.5447500866035</v>
      </c>
      <c r="J290">
        <v>-0.41290403074030602</v>
      </c>
      <c r="K290">
        <v>756.41981462839897</v>
      </c>
      <c r="L290">
        <v>723.83682766846596</v>
      </c>
      <c r="M290">
        <v>69.962863201859093</v>
      </c>
      <c r="N290">
        <v>0.59278063521311297</v>
      </c>
      <c r="O290">
        <v>14.3903888045415</v>
      </c>
      <c r="P290">
        <v>24.611335033314099</v>
      </c>
      <c r="Q290">
        <v>-2.3812562686210001E-2</v>
      </c>
    </row>
    <row r="291" spans="1:17" x14ac:dyDescent="0.3">
      <c r="A291" t="s">
        <v>682</v>
      </c>
      <c r="B291" t="s">
        <v>683</v>
      </c>
      <c r="C291" t="str">
        <f>IFERROR(VLOOKUP(Table1[[#This Row],[Ticker]],[1]!Table2[[Symbol]:[Industry]],2,FALSE),"-")</f>
        <v>-</v>
      </c>
      <c r="D291" t="s">
        <v>436</v>
      </c>
      <c r="E291">
        <v>25233.820919999998</v>
      </c>
      <c r="F291">
        <v>3614.85</v>
      </c>
      <c r="G291">
        <v>9.7557829682781794</v>
      </c>
      <c r="H291">
        <v>5.0497957668427604</v>
      </c>
      <c r="I291">
        <v>6.4820203833966596</v>
      </c>
      <c r="J291">
        <v>2.15128172739086</v>
      </c>
      <c r="K291">
        <v>3512.0764172694098</v>
      </c>
      <c r="L291">
        <v>3197.61744798685</v>
      </c>
      <c r="M291">
        <v>53.164064478369497</v>
      </c>
      <c r="N291">
        <v>0.89171897903418196</v>
      </c>
      <c r="O291">
        <v>8.9616443282570497</v>
      </c>
      <c r="P291">
        <v>44.242049399465301</v>
      </c>
      <c r="Q291">
        <v>0.106845083479002</v>
      </c>
    </row>
    <row r="292" spans="1:17" x14ac:dyDescent="0.3">
      <c r="A292" t="s">
        <v>684</v>
      </c>
      <c r="B292" t="s">
        <v>685</v>
      </c>
      <c r="C292" t="str">
        <f>IFERROR(VLOOKUP(Table1[[#This Row],[Ticker]],[1]!Table2[[Symbol]:[Industry]],2,FALSE),"-")</f>
        <v>-</v>
      </c>
      <c r="D292" t="s">
        <v>46</v>
      </c>
      <c r="E292">
        <v>25224.632146799999</v>
      </c>
      <c r="F292">
        <v>272.10000000000002</v>
      </c>
      <c r="G292">
        <v>138.34559876631599</v>
      </c>
      <c r="H292">
        <v>-19.8170168363249</v>
      </c>
      <c r="I292">
        <v>14.5353751897573</v>
      </c>
      <c r="J292">
        <v>-3.1926283600532899</v>
      </c>
      <c r="K292">
        <v>280.44103062732597</v>
      </c>
      <c r="L292">
        <v>228.75316836192999</v>
      </c>
      <c r="M292">
        <v>39.8348407847296</v>
      </c>
      <c r="N292">
        <v>0.63844991272807095</v>
      </c>
      <c r="O292">
        <v>29.217199558985602</v>
      </c>
      <c r="P292">
        <v>176.805696846388</v>
      </c>
      <c r="Q292">
        <v>0.181068763681596</v>
      </c>
    </row>
    <row r="293" spans="1:17" x14ac:dyDescent="0.3">
      <c r="A293" t="s">
        <v>686</v>
      </c>
      <c r="B293" t="s">
        <v>687</v>
      </c>
      <c r="C293" t="str">
        <f>IFERROR(VLOOKUP(Table1[[#This Row],[Ticker]],[1]!Table2[[Symbol]:[Industry]],2,FALSE),"-")</f>
        <v>-</v>
      </c>
      <c r="D293" t="s">
        <v>181</v>
      </c>
      <c r="E293">
        <v>25029.68273421</v>
      </c>
      <c r="F293">
        <v>7877.25</v>
      </c>
      <c r="G293">
        <v>21.715135240495201</v>
      </c>
      <c r="H293">
        <v>7.6130964743041503</v>
      </c>
      <c r="I293">
        <v>4.3503074110206601</v>
      </c>
      <c r="J293">
        <v>2.1992298095978602</v>
      </c>
      <c r="K293">
        <v>7551.0756428132099</v>
      </c>
      <c r="L293">
        <v>6823.7768065648797</v>
      </c>
      <c r="M293">
        <v>42.088614714085303</v>
      </c>
      <c r="N293">
        <v>0.61712039474342595</v>
      </c>
      <c r="O293">
        <v>4.0337681297407002</v>
      </c>
      <c r="P293">
        <v>45.807496529384501</v>
      </c>
      <c r="Q293">
        <v>-1.64970450336E-2</v>
      </c>
    </row>
    <row r="294" spans="1:17" x14ac:dyDescent="0.3">
      <c r="A294" t="s">
        <v>688</v>
      </c>
      <c r="B294" t="s">
        <v>689</v>
      </c>
      <c r="C294" t="str">
        <f>IFERROR(VLOOKUP(Table1[[#This Row],[Ticker]],[1]!Table2[[Symbol]:[Industry]],2,FALSE),"-")</f>
        <v>-</v>
      </c>
      <c r="D294" t="s">
        <v>159</v>
      </c>
      <c r="E294">
        <v>25018.502437665</v>
      </c>
      <c r="F294">
        <v>700.65</v>
      </c>
      <c r="G294">
        <v>54.798489302575199</v>
      </c>
      <c r="H294">
        <v>11.3204135302064</v>
      </c>
      <c r="I294">
        <v>64.012941635116405</v>
      </c>
      <c r="J294">
        <v>10.055909780106701</v>
      </c>
      <c r="K294">
        <v>609.71369821381802</v>
      </c>
      <c r="L294">
        <v>519.54159864016901</v>
      </c>
      <c r="M294">
        <v>91.143164962317201</v>
      </c>
      <c r="N294">
        <v>2.0515748468155</v>
      </c>
      <c r="O294">
        <v>3.4182544779847301</v>
      </c>
      <c r="P294">
        <v>124.567307692307</v>
      </c>
      <c r="Q294">
        <v>0.18285320354440801</v>
      </c>
    </row>
    <row r="295" spans="1:17" hidden="1" x14ac:dyDescent="0.3">
      <c r="A295" t="s">
        <v>690</v>
      </c>
      <c r="B295" t="s">
        <v>691</v>
      </c>
      <c r="C295" t="str">
        <f>IFERROR(VLOOKUP(Table1[[#This Row],[Ticker]],[1]!Table2[[Symbol]:[Industry]],2,FALSE),"-")</f>
        <v>-</v>
      </c>
      <c r="D295" t="s">
        <v>692</v>
      </c>
      <c r="E295">
        <v>24784.569002079999</v>
      </c>
      <c r="F295">
        <v>1103.75</v>
      </c>
      <c r="G295">
        <v>125.673135106873</v>
      </c>
      <c r="H295">
        <v>-8.4483388609332906</v>
      </c>
      <c r="I295">
        <v>75.116983587715097</v>
      </c>
      <c r="J295">
        <v>-1.2928341184983101</v>
      </c>
      <c r="K295">
        <v>1122.13896354545</v>
      </c>
      <c r="M295">
        <v>42.878576281686698</v>
      </c>
      <c r="N295">
        <v>1.6762454639601401</v>
      </c>
      <c r="O295">
        <v>31.365798414495998</v>
      </c>
      <c r="P295">
        <v>199.932065217391</v>
      </c>
    </row>
    <row r="296" spans="1:17" x14ac:dyDescent="0.3">
      <c r="A296" t="s">
        <v>693</v>
      </c>
      <c r="B296" t="s">
        <v>694</v>
      </c>
      <c r="C296" t="str">
        <f>IFERROR(VLOOKUP(Table1[[#This Row],[Ticker]],[1]!Table2[[Symbol]:[Industry]],2,FALSE),"-")</f>
        <v>-</v>
      </c>
      <c r="D296" t="s">
        <v>304</v>
      </c>
      <c r="E296">
        <v>24757.733271519999</v>
      </c>
      <c r="F296">
        <v>255.1</v>
      </c>
      <c r="G296">
        <v>42.500441323754401</v>
      </c>
      <c r="H296">
        <v>1.30408582397794</v>
      </c>
      <c r="I296">
        <v>18.413221070909898</v>
      </c>
      <c r="J296">
        <v>0.523435264634595</v>
      </c>
      <c r="K296">
        <v>238.52604538450399</v>
      </c>
      <c r="L296">
        <v>199.47271080550701</v>
      </c>
      <c r="M296">
        <v>43.556627953337497</v>
      </c>
      <c r="N296">
        <v>0.809204690921842</v>
      </c>
      <c r="O296">
        <v>9.6824774598196903</v>
      </c>
      <c r="P296">
        <v>92.673716012084498</v>
      </c>
      <c r="Q296">
        <v>6.0889249561252003E-2</v>
      </c>
    </row>
    <row r="297" spans="1:17" x14ac:dyDescent="0.3">
      <c r="A297" t="s">
        <v>695</v>
      </c>
      <c r="B297" t="s">
        <v>696</v>
      </c>
      <c r="C297" t="str">
        <f>IFERROR(VLOOKUP(Table1[[#This Row],[Ticker]],[1]!Table2[[Symbol]:[Industry]],2,FALSE),"-")</f>
        <v>-</v>
      </c>
      <c r="D297" t="s">
        <v>54</v>
      </c>
      <c r="E297">
        <v>24642.683781632</v>
      </c>
      <c r="F297">
        <v>185.84</v>
      </c>
      <c r="G297">
        <v>67.263118949471107</v>
      </c>
      <c r="H297">
        <v>20.793561478036299</v>
      </c>
      <c r="I297">
        <v>25.963503249464299</v>
      </c>
      <c r="J297">
        <v>8.4028899758812994</v>
      </c>
      <c r="K297">
        <v>161.46485230556999</v>
      </c>
      <c r="L297">
        <v>140.97253532423699</v>
      </c>
      <c r="M297">
        <v>73.700837111382796</v>
      </c>
      <c r="N297">
        <v>1.0825161274792201</v>
      </c>
      <c r="O297">
        <v>3.0456306500215198</v>
      </c>
      <c r="P297">
        <v>112.388571428571</v>
      </c>
    </row>
    <row r="298" spans="1:17" x14ac:dyDescent="0.3">
      <c r="A298" t="s">
        <v>697</v>
      </c>
      <c r="B298" t="s">
        <v>698</v>
      </c>
      <c r="C298" t="str">
        <f>IFERROR(VLOOKUP(Table1[[#This Row],[Ticker]],[1]!Table2[[Symbol]:[Industry]],2,FALSE),"-")</f>
        <v>-</v>
      </c>
      <c r="D298" t="s">
        <v>286</v>
      </c>
      <c r="E298">
        <v>24358.778710725001</v>
      </c>
      <c r="F298">
        <v>1210</v>
      </c>
      <c r="G298">
        <v>-4.1646084675465804</v>
      </c>
      <c r="H298">
        <v>0.43525526826541899</v>
      </c>
      <c r="I298">
        <v>-25.2622959385989</v>
      </c>
      <c r="J298">
        <v>-3.9913699901778501</v>
      </c>
      <c r="K298">
        <v>1237.44174645315</v>
      </c>
      <c r="L298">
        <v>1199.92225159636</v>
      </c>
      <c r="M298">
        <v>27.4991149981878</v>
      </c>
      <c r="N298">
        <v>0.58122340843869302</v>
      </c>
      <c r="O298">
        <v>19.413223140495798</v>
      </c>
      <c r="P298">
        <v>24.306554345592701</v>
      </c>
      <c r="Q298">
        <v>0.100690749510495</v>
      </c>
    </row>
    <row r="299" spans="1:17" x14ac:dyDescent="0.3">
      <c r="A299" t="s">
        <v>699</v>
      </c>
      <c r="B299" t="s">
        <v>700</v>
      </c>
      <c r="C299" t="str">
        <f>IFERROR(VLOOKUP(Table1[[#This Row],[Ticker]],[1]!Table2[[Symbol]:[Industry]],2,FALSE),"-")</f>
        <v>-</v>
      </c>
      <c r="D299" t="s">
        <v>701</v>
      </c>
      <c r="E299">
        <v>24307.996104000002</v>
      </c>
      <c r="F299">
        <v>2206.8000000000002</v>
      </c>
      <c r="G299">
        <v>93.5462415705761</v>
      </c>
      <c r="H299">
        <v>3.4448289239034402</v>
      </c>
      <c r="I299">
        <v>49.684032729203203</v>
      </c>
      <c r="J299">
        <v>0.62528016831764899</v>
      </c>
      <c r="K299">
        <v>2184.5450410336698</v>
      </c>
      <c r="L299">
        <v>1763.57511042799</v>
      </c>
      <c r="M299">
        <v>45.387707461359</v>
      </c>
      <c r="N299">
        <v>0.458305377651609</v>
      </c>
      <c r="O299">
        <v>9.6610476708355897</v>
      </c>
      <c r="P299">
        <v>129.07562152903901</v>
      </c>
      <c r="Q299">
        <v>0.121603016077014</v>
      </c>
    </row>
    <row r="300" spans="1:17" hidden="1" x14ac:dyDescent="0.3">
      <c r="A300" t="s">
        <v>702</v>
      </c>
      <c r="B300" t="s">
        <v>703</v>
      </c>
      <c r="C300" t="str">
        <f>IFERROR(VLOOKUP(Table1[[#This Row],[Ticker]],[1]!Table2[[Symbol]:[Industry]],2,FALSE),"-")</f>
        <v>-</v>
      </c>
      <c r="D300" t="s">
        <v>122</v>
      </c>
      <c r="E300">
        <v>23865.7842265</v>
      </c>
      <c r="F300">
        <v>1454.85</v>
      </c>
      <c r="G300">
        <v>179.74676277612701</v>
      </c>
      <c r="H300">
        <v>30.374147001857501</v>
      </c>
      <c r="I300">
        <v>63.737382188399103</v>
      </c>
      <c r="J300">
        <v>42.797548337442798</v>
      </c>
      <c r="K300">
        <v>1064.0107224631199</v>
      </c>
      <c r="L300">
        <v>864.54263551915699</v>
      </c>
      <c r="M300">
        <v>78.275854209230303</v>
      </c>
      <c r="N300">
        <v>2.6118416686540198</v>
      </c>
      <c r="O300">
        <v>0.35398838368216801</v>
      </c>
      <c r="P300">
        <v>277.88311688311597</v>
      </c>
    </row>
    <row r="301" spans="1:17" x14ac:dyDescent="0.3">
      <c r="A301" t="s">
        <v>704</v>
      </c>
      <c r="B301" t="s">
        <v>705</v>
      </c>
      <c r="C301" t="str">
        <f>IFERROR(VLOOKUP(Table1[[#This Row],[Ticker]],[1]!Table2[[Symbol]:[Industry]],2,FALSE),"-")</f>
        <v>-</v>
      </c>
      <c r="D301" t="s">
        <v>706</v>
      </c>
      <c r="E301">
        <v>23661.521251260001</v>
      </c>
      <c r="F301">
        <v>568.5</v>
      </c>
      <c r="G301">
        <v>93.800171722525306</v>
      </c>
      <c r="H301">
        <v>-18.522080363651799</v>
      </c>
      <c r="I301">
        <v>48.278340836819197</v>
      </c>
      <c r="J301">
        <v>-3.2785438110582201</v>
      </c>
      <c r="K301">
        <v>605.63152014979505</v>
      </c>
      <c r="L301">
        <v>465.96520198520699</v>
      </c>
      <c r="M301">
        <v>32.767751407786598</v>
      </c>
      <c r="N301">
        <v>0.32437692017640501</v>
      </c>
      <c r="O301">
        <v>31.591908531222501</v>
      </c>
      <c r="P301">
        <v>125.64000793808199</v>
      </c>
      <c r="Q301">
        <v>0.25088964963619498</v>
      </c>
    </row>
    <row r="302" spans="1:17" x14ac:dyDescent="0.3">
      <c r="A302" t="s">
        <v>707</v>
      </c>
      <c r="B302" t="s">
        <v>708</v>
      </c>
      <c r="C302" t="str">
        <f>IFERROR(VLOOKUP(Table1[[#This Row],[Ticker]],[1]!Table2[[Symbol]:[Industry]],2,FALSE),"-")</f>
        <v>-</v>
      </c>
      <c r="D302" t="s">
        <v>315</v>
      </c>
      <c r="E302">
        <v>23479.298213189999</v>
      </c>
      <c r="F302">
        <v>393.15</v>
      </c>
      <c r="G302">
        <v>65.486011174684293</v>
      </c>
      <c r="H302">
        <v>-6.6317979272611298</v>
      </c>
      <c r="I302">
        <v>-15.9431962832974</v>
      </c>
      <c r="J302">
        <v>-6.5334554719455502</v>
      </c>
      <c r="K302">
        <v>421.78541203814001</v>
      </c>
      <c r="L302">
        <v>378.08362745935102</v>
      </c>
      <c r="M302">
        <v>30.801404932415799</v>
      </c>
      <c r="N302">
        <v>1.8831072957227899</v>
      </c>
      <c r="O302">
        <v>27.737504769171998</v>
      </c>
      <c r="P302">
        <v>91.733723482077494</v>
      </c>
      <c r="Q302">
        <v>0.14673423802402399</v>
      </c>
    </row>
    <row r="303" spans="1:17" x14ac:dyDescent="0.3">
      <c r="A303" t="s">
        <v>709</v>
      </c>
      <c r="B303" t="s">
        <v>710</v>
      </c>
      <c r="C303" t="str">
        <f>IFERROR(VLOOKUP(Table1[[#This Row],[Ticker]],[1]!Table2[[Symbol]:[Industry]],2,FALSE),"-")</f>
        <v>-</v>
      </c>
      <c r="D303" t="s">
        <v>98</v>
      </c>
      <c r="E303">
        <v>23394.559018299999</v>
      </c>
      <c r="F303">
        <v>295.55</v>
      </c>
      <c r="G303">
        <v>-33.417316309467303</v>
      </c>
      <c r="H303">
        <v>6.3188882654670699</v>
      </c>
      <c r="I303">
        <v>-20.6148214465073</v>
      </c>
      <c r="J303">
        <v>-1.90020443454743</v>
      </c>
      <c r="K303">
        <v>283.73826541577898</v>
      </c>
      <c r="L303">
        <v>291.56565138934599</v>
      </c>
      <c r="M303">
        <v>43.704324150320602</v>
      </c>
      <c r="N303">
        <v>2.7127870495600401</v>
      </c>
      <c r="O303">
        <v>20.893249873117899</v>
      </c>
      <c r="P303">
        <v>17.3515981735159</v>
      </c>
      <c r="Q303">
        <v>-0.116717813532267</v>
      </c>
    </row>
    <row r="304" spans="1:17" hidden="1" x14ac:dyDescent="0.3">
      <c r="A304" t="s">
        <v>711</v>
      </c>
      <c r="B304" t="s">
        <v>712</v>
      </c>
      <c r="C304" t="str">
        <f>IFERROR(VLOOKUP(Table1[[#This Row],[Ticker]],[1]!Table2[[Symbol]:[Industry]],2,FALSE),"-")</f>
        <v>-</v>
      </c>
      <c r="D304" t="s">
        <v>54</v>
      </c>
      <c r="E304">
        <v>23385.7925734899</v>
      </c>
      <c r="F304">
        <v>1273.8499999999999</v>
      </c>
      <c r="G304">
        <v>-31.593173243207101</v>
      </c>
      <c r="H304">
        <v>-5.8388901144199101</v>
      </c>
      <c r="I304">
        <v>-21.643206635581201</v>
      </c>
      <c r="J304">
        <v>0.29063168334658102</v>
      </c>
      <c r="M304">
        <v>27.912084023161501</v>
      </c>
      <c r="O304">
        <v>10.586018762020601</v>
      </c>
      <c r="P304">
        <v>3.4262980554540401</v>
      </c>
    </row>
    <row r="305" spans="1:17" x14ac:dyDescent="0.3">
      <c r="A305" t="s">
        <v>713</v>
      </c>
      <c r="B305" t="s">
        <v>714</v>
      </c>
      <c r="C305" t="str">
        <f>IFERROR(VLOOKUP(Table1[[#This Row],[Ticker]],[1]!Table2[[Symbol]:[Industry]],2,FALSE),"-")</f>
        <v>-</v>
      </c>
      <c r="D305" t="s">
        <v>63</v>
      </c>
      <c r="E305">
        <v>23299.55144811</v>
      </c>
      <c r="F305">
        <v>178.46</v>
      </c>
      <c r="G305">
        <v>102.455622363473</v>
      </c>
      <c r="H305">
        <v>-3.8927906892533501</v>
      </c>
      <c r="I305">
        <v>29.4598759147941</v>
      </c>
      <c r="J305">
        <v>2.21972809473362</v>
      </c>
      <c r="K305">
        <v>165.32870367814201</v>
      </c>
      <c r="L305">
        <v>137.517066541563</v>
      </c>
      <c r="M305">
        <v>53.500014035594802</v>
      </c>
      <c r="N305">
        <v>1.17396954142132</v>
      </c>
      <c r="O305">
        <v>7.9793791325787096</v>
      </c>
      <c r="P305">
        <v>132.67275097783499</v>
      </c>
      <c r="Q305">
        <v>9.9136371540139004E-2</v>
      </c>
    </row>
    <row r="306" spans="1:17" hidden="1" x14ac:dyDescent="0.3">
      <c r="A306" t="s">
        <v>715</v>
      </c>
      <c r="B306" t="s">
        <v>716</v>
      </c>
      <c r="C306" t="str">
        <f>IFERROR(VLOOKUP(Table1[[#This Row],[Ticker]],[1]!Table2[[Symbol]:[Industry]],2,FALSE),"-")</f>
        <v>-</v>
      </c>
      <c r="D306" t="s">
        <v>717</v>
      </c>
      <c r="E306">
        <v>23025.673136879999</v>
      </c>
      <c r="F306">
        <v>102.9</v>
      </c>
      <c r="G306">
        <v>92.368443778394607</v>
      </c>
      <c r="H306">
        <v>2.35988490797099</v>
      </c>
      <c r="I306">
        <v>20.852459518798302</v>
      </c>
      <c r="J306">
        <v>-0.24738761240129101</v>
      </c>
      <c r="K306">
        <v>97.746597315099606</v>
      </c>
      <c r="L306">
        <v>81.508760524130494</v>
      </c>
      <c r="M306">
        <v>50.681017208567297</v>
      </c>
      <c r="N306">
        <v>1.09037109059378</v>
      </c>
      <c r="O306">
        <v>3.5957240038872502</v>
      </c>
      <c r="P306">
        <v>120.626072041166</v>
      </c>
      <c r="Q306">
        <v>2.0612820630179999E-2</v>
      </c>
    </row>
    <row r="307" spans="1:17" x14ac:dyDescent="0.3">
      <c r="A307" t="s">
        <v>718</v>
      </c>
      <c r="B307" t="s">
        <v>719</v>
      </c>
      <c r="C307" t="str">
        <f>IFERROR(VLOOKUP(Table1[[#This Row],[Ticker]],[1]!Table2[[Symbol]:[Industry]],2,FALSE),"-")</f>
        <v>-</v>
      </c>
      <c r="D307" t="s">
        <v>43</v>
      </c>
      <c r="E307">
        <v>22739.473006699998</v>
      </c>
      <c r="F307">
        <v>4444.55</v>
      </c>
      <c r="G307">
        <v>92.997907615261497</v>
      </c>
      <c r="H307">
        <v>8.6811008290495995</v>
      </c>
      <c r="I307">
        <v>63.654739752824497</v>
      </c>
      <c r="J307">
        <v>8.01952231161982</v>
      </c>
      <c r="K307">
        <v>4100.2904269820901</v>
      </c>
      <c r="L307">
        <v>3268.4716262792399</v>
      </c>
      <c r="M307">
        <v>60.135628780047</v>
      </c>
      <c r="N307">
        <v>0.67979079286472199</v>
      </c>
      <c r="O307">
        <v>8.4766736790001094</v>
      </c>
      <c r="P307">
        <v>123.10877967973499</v>
      </c>
      <c r="Q307">
        <v>0.148018970199019</v>
      </c>
    </row>
    <row r="308" spans="1:17" x14ac:dyDescent="0.3">
      <c r="A308" t="s">
        <v>720</v>
      </c>
      <c r="B308" t="s">
        <v>721</v>
      </c>
      <c r="C308" t="str">
        <f>IFERROR(VLOOKUP(Table1[[#This Row],[Ticker]],[1]!Table2[[Symbol]:[Industry]],2,FALSE),"-")</f>
        <v>-</v>
      </c>
      <c r="D308" t="s">
        <v>54</v>
      </c>
      <c r="E308">
        <v>22636.6037982899</v>
      </c>
      <c r="F308">
        <v>426.2</v>
      </c>
      <c r="G308">
        <v>-14.543962561637199</v>
      </c>
      <c r="H308">
        <v>-7.8486455328968798</v>
      </c>
      <c r="I308">
        <v>-5.6384865039015102</v>
      </c>
      <c r="J308">
        <v>-2.8499479321862</v>
      </c>
      <c r="K308">
        <v>440.97249120382997</v>
      </c>
      <c r="L308">
        <v>421.02160219785799</v>
      </c>
      <c r="M308">
        <v>30.434192350718899</v>
      </c>
      <c r="N308">
        <v>1.0722369880171001</v>
      </c>
      <c r="O308">
        <v>13.6320976067573</v>
      </c>
      <c r="P308">
        <v>21.980538065254699</v>
      </c>
      <c r="Q308">
        <v>-0.108401630024935</v>
      </c>
    </row>
    <row r="309" spans="1:17" x14ac:dyDescent="0.3">
      <c r="A309" t="s">
        <v>722</v>
      </c>
      <c r="B309" t="s">
        <v>723</v>
      </c>
      <c r="C309" t="str">
        <f>IFERROR(VLOOKUP(Table1[[#This Row],[Ticker]],[1]!Table2[[Symbol]:[Industry]],2,FALSE),"-")</f>
        <v>-</v>
      </c>
      <c r="D309" t="s">
        <v>226</v>
      </c>
      <c r="E309">
        <v>22618.013621369999</v>
      </c>
      <c r="F309">
        <v>503.25</v>
      </c>
      <c r="G309">
        <v>28.8088639490839</v>
      </c>
      <c r="H309">
        <v>8.2802685622666292</v>
      </c>
      <c r="I309">
        <v>56.247049165948397</v>
      </c>
      <c r="J309">
        <v>8.6685523152295296</v>
      </c>
      <c r="K309">
        <v>438.74496608120597</v>
      </c>
      <c r="L309">
        <v>365.143713758177</v>
      </c>
      <c r="M309">
        <v>85.468043945263105</v>
      </c>
      <c r="N309">
        <v>0.70840209856156799</v>
      </c>
      <c r="O309">
        <v>4.8286140089418703</v>
      </c>
      <c r="P309">
        <v>79.092526690391395</v>
      </c>
      <c r="Q309">
        <v>9.6665777130849007E-2</v>
      </c>
    </row>
    <row r="310" spans="1:17" x14ac:dyDescent="0.3">
      <c r="A310" t="s">
        <v>724</v>
      </c>
      <c r="B310" t="s">
        <v>725</v>
      </c>
      <c r="C310" t="str">
        <f>IFERROR(VLOOKUP(Table1[[#This Row],[Ticker]],[1]!Table2[[Symbol]:[Industry]],2,FALSE),"-")</f>
        <v>-</v>
      </c>
      <c r="D310" t="s">
        <v>539</v>
      </c>
      <c r="E310">
        <v>22517.756685494998</v>
      </c>
      <c r="F310">
        <v>734.65</v>
      </c>
      <c r="G310">
        <v>33.0466795926774</v>
      </c>
      <c r="H310">
        <v>4.6618135336961402</v>
      </c>
      <c r="I310">
        <v>-18.924915414921699</v>
      </c>
      <c r="J310">
        <v>1.47944199981067</v>
      </c>
      <c r="K310">
        <v>704.68350867004699</v>
      </c>
      <c r="L310">
        <v>653.42946214583401</v>
      </c>
      <c r="M310">
        <v>22.408805193955398</v>
      </c>
      <c r="N310">
        <v>1.20584583001904</v>
      </c>
      <c r="O310">
        <v>4.70972571973049</v>
      </c>
      <c r="P310">
        <v>67.728310502283094</v>
      </c>
      <c r="Q310">
        <v>-8.0170865517930998E-2</v>
      </c>
    </row>
    <row r="311" spans="1:17" x14ac:dyDescent="0.3">
      <c r="A311" t="s">
        <v>726</v>
      </c>
      <c r="B311" t="s">
        <v>727</v>
      </c>
      <c r="C311" t="str">
        <f>IFERROR(VLOOKUP(Table1[[#This Row],[Ticker]],[1]!Table2[[Symbol]:[Industry]],2,FALSE),"-")</f>
        <v>-</v>
      </c>
      <c r="D311" t="s">
        <v>212</v>
      </c>
      <c r="E311">
        <v>22507.750340539998</v>
      </c>
      <c r="F311">
        <v>1840.2</v>
      </c>
      <c r="G311">
        <v>15.038234809546701</v>
      </c>
      <c r="H311">
        <v>-13.498518405729699</v>
      </c>
      <c r="I311">
        <v>-18.144088233241899</v>
      </c>
      <c r="J311">
        <v>-3.6190820286277301</v>
      </c>
      <c r="K311">
        <v>1998.1362164756799</v>
      </c>
      <c r="L311">
        <v>1793.6471952701299</v>
      </c>
      <c r="M311">
        <v>46.025560266858598</v>
      </c>
      <c r="N311">
        <v>0.51435882907641695</v>
      </c>
      <c r="O311">
        <v>31.9611998695793</v>
      </c>
      <c r="P311">
        <v>65.284950824089407</v>
      </c>
      <c r="Q311">
        <v>0.216504033924448</v>
      </c>
    </row>
    <row r="312" spans="1:17" x14ac:dyDescent="0.3">
      <c r="A312" t="s">
        <v>728</v>
      </c>
      <c r="B312" t="s">
        <v>729</v>
      </c>
      <c r="C312" t="str">
        <f>IFERROR(VLOOKUP(Table1[[#This Row],[Ticker]],[1]!Table2[[Symbol]:[Industry]],2,FALSE),"-")</f>
        <v>-</v>
      </c>
      <c r="D312" t="s">
        <v>166</v>
      </c>
      <c r="E312">
        <v>22478.779942500001</v>
      </c>
      <c r="F312">
        <v>7861.05</v>
      </c>
      <c r="G312">
        <v>-9.2835082801799693</v>
      </c>
      <c r="H312">
        <v>12.6139789695064</v>
      </c>
      <c r="I312">
        <v>6.7674518343462697</v>
      </c>
      <c r="J312">
        <v>0.72861203020959997</v>
      </c>
      <c r="K312">
        <v>7049.76746841575</v>
      </c>
      <c r="L312">
        <v>6629.9431815879798</v>
      </c>
      <c r="M312">
        <v>44.972679476149501</v>
      </c>
      <c r="N312">
        <v>1.3001827227627401</v>
      </c>
      <c r="O312">
        <v>3.4709103745682799</v>
      </c>
      <c r="P312">
        <v>51.908750978289198</v>
      </c>
      <c r="Q312">
        <v>-9.1232579478826001E-2</v>
      </c>
    </row>
    <row r="313" spans="1:17" x14ac:dyDescent="0.3">
      <c r="A313" t="s">
        <v>730</v>
      </c>
      <c r="B313" t="s">
        <v>731</v>
      </c>
      <c r="C313" t="str">
        <f>IFERROR(VLOOKUP(Table1[[#This Row],[Ticker]],[1]!Table2[[Symbol]:[Industry]],2,FALSE),"-")</f>
        <v>-</v>
      </c>
      <c r="D313" t="s">
        <v>732</v>
      </c>
      <c r="E313">
        <v>22468.160963999999</v>
      </c>
      <c r="F313">
        <v>1414.5</v>
      </c>
      <c r="G313">
        <v>-28.2974038727824</v>
      </c>
      <c r="H313">
        <v>2.1292812057482902</v>
      </c>
      <c r="I313">
        <v>3.12879860890102</v>
      </c>
      <c r="J313">
        <v>-0.24055586569346199</v>
      </c>
      <c r="K313">
        <v>1392.8638665912399</v>
      </c>
      <c r="L313">
        <v>1315.4365079373499</v>
      </c>
      <c r="M313">
        <v>42.5343034838858</v>
      </c>
      <c r="N313">
        <v>0.44668155471554799</v>
      </c>
      <c r="O313">
        <v>9.2258748674443201</v>
      </c>
      <c r="P313">
        <v>27.392263700634899</v>
      </c>
      <c r="Q313">
        <v>3.5824850165410002E-3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Row],[Ticker]],[1]!Table2[[Symbol]:[Industry]],2,FALSE),"-")</f>
        <v>-</v>
      </c>
      <c r="D314" t="s">
        <v>304</v>
      </c>
      <c r="E314">
        <v>22400.65193226</v>
      </c>
      <c r="F314">
        <v>471.95</v>
      </c>
      <c r="G314">
        <v>155.85647503319299</v>
      </c>
      <c r="H314">
        <v>11.863471346090501</v>
      </c>
      <c r="I314">
        <v>16.571907654623601</v>
      </c>
      <c r="J314">
        <v>1.6099904140012999</v>
      </c>
      <c r="K314">
        <v>412.92601983190798</v>
      </c>
      <c r="L314">
        <v>340.66889326995801</v>
      </c>
      <c r="M314">
        <v>51.005784091409403</v>
      </c>
      <c r="N314">
        <v>1.8067600211517301</v>
      </c>
      <c r="O314">
        <v>4.1211992795846903</v>
      </c>
      <c r="P314">
        <v>196.73058786545101</v>
      </c>
      <c r="Q314">
        <v>0.222515849125692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Row],[Ticker]],[1]!Table2[[Symbol]:[Industry]],2,FALSE),"-")</f>
        <v>-</v>
      </c>
      <c r="D315" t="s">
        <v>273</v>
      </c>
      <c r="E315">
        <v>22352.531760000002</v>
      </c>
      <c r="F315">
        <v>2009.15</v>
      </c>
      <c r="G315">
        <v>180.25695255533401</v>
      </c>
      <c r="H315">
        <v>-21.896625037333202</v>
      </c>
      <c r="I315">
        <v>132.01253997001501</v>
      </c>
      <c r="J315">
        <v>-11.256133126676801</v>
      </c>
      <c r="K315">
        <v>2052.46016672421</v>
      </c>
      <c r="L315">
        <v>1348.9942183846699</v>
      </c>
      <c r="M315">
        <v>25.242468165792999</v>
      </c>
      <c r="N315">
        <v>0.35154214814079598</v>
      </c>
      <c r="O315">
        <v>41.044720404151001</v>
      </c>
      <c r="P315">
        <v>237.50209978162201</v>
      </c>
      <c r="Q315">
        <v>0.20241992747592999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Row],[Ticker]],[1]!Table2[[Symbol]:[Industry]],2,FALSE),"-")</f>
        <v>-</v>
      </c>
      <c r="D316" t="s">
        <v>563</v>
      </c>
      <c r="E316">
        <v>22181.157457589899</v>
      </c>
      <c r="F316">
        <v>4427.7</v>
      </c>
      <c r="G316">
        <v>153.00571720526699</v>
      </c>
      <c r="H316">
        <v>17.726311408775601</v>
      </c>
      <c r="I316">
        <v>14.841344556284501</v>
      </c>
      <c r="J316">
        <v>2.7167206776808301</v>
      </c>
      <c r="K316">
        <v>4009.1817430600399</v>
      </c>
      <c r="L316">
        <v>3442.9133831843701</v>
      </c>
      <c r="M316">
        <v>59.937770465333102</v>
      </c>
      <c r="N316">
        <v>1.23616999865425</v>
      </c>
      <c r="O316">
        <v>0.84242383178625402</v>
      </c>
      <c r="P316">
        <v>187.88686605981701</v>
      </c>
      <c r="Q316">
        <v>0.117361120857306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Row],[Ticker]],[1]!Table2[[Symbol]:[Industry]],2,FALSE),"-")</f>
        <v>-</v>
      </c>
      <c r="D317" t="s">
        <v>260</v>
      </c>
      <c r="E317">
        <v>22143.78027377</v>
      </c>
      <c r="F317">
        <v>1665.8</v>
      </c>
      <c r="G317">
        <v>-0.673546452664322</v>
      </c>
      <c r="H317">
        <v>0.36678255717756902</v>
      </c>
      <c r="I317">
        <v>-15.2315693879476</v>
      </c>
      <c r="J317">
        <v>-1.7606140798692</v>
      </c>
      <c r="K317">
        <v>1703.2849917999299</v>
      </c>
      <c r="L317">
        <v>1608.1661961469199</v>
      </c>
      <c r="M317">
        <v>32.780195531618503</v>
      </c>
      <c r="N317">
        <v>0.76069507935734004</v>
      </c>
      <c r="O317">
        <v>13.164845719774201</v>
      </c>
      <c r="P317">
        <v>45.962760131434798</v>
      </c>
      <c r="Q317">
        <v>6.1347651664550001E-2</v>
      </c>
    </row>
    <row r="318" spans="1:17" x14ac:dyDescent="0.3">
      <c r="A318" t="s">
        <v>741</v>
      </c>
      <c r="B318" t="s">
        <v>742</v>
      </c>
      <c r="C318" t="str">
        <f>IFERROR(VLOOKUP(Table1[[#This Row],[Ticker]],[1]!Table2[[Symbol]:[Industry]],2,FALSE),"-")</f>
        <v>-</v>
      </c>
      <c r="D318" t="s">
        <v>416</v>
      </c>
      <c r="E318">
        <v>22109.42393868</v>
      </c>
      <c r="F318">
        <v>989</v>
      </c>
      <c r="G318">
        <v>-29.2040487955373</v>
      </c>
      <c r="H318">
        <v>5.4667904044145503</v>
      </c>
      <c r="I318">
        <v>2.17444272359853</v>
      </c>
      <c r="J318">
        <v>-2.7446140323172301</v>
      </c>
      <c r="K318">
        <v>937.46460076941003</v>
      </c>
      <c r="L318">
        <v>916.81546882275904</v>
      </c>
      <c r="M318">
        <v>51.950484947627103</v>
      </c>
      <c r="N318">
        <v>1.2348736571942101</v>
      </c>
      <c r="O318">
        <v>15.262891809909</v>
      </c>
      <c r="P318">
        <v>34.265544393157697</v>
      </c>
      <c r="Q318">
        <v>-8.8795201586885003E-2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Row],[Ticker]],[1]!Table2[[Symbol]:[Industry]],2,FALSE),"-")</f>
        <v>-</v>
      </c>
      <c r="D319" t="s">
        <v>521</v>
      </c>
      <c r="E319">
        <v>21991.148417550001</v>
      </c>
      <c r="F319">
        <v>1457.6</v>
      </c>
      <c r="G319">
        <v>18.1332558592139</v>
      </c>
      <c r="H319">
        <v>-7.6245948936897703</v>
      </c>
      <c r="I319">
        <v>29.746534358369299</v>
      </c>
      <c r="J319">
        <v>-3.23132472186643</v>
      </c>
      <c r="K319">
        <v>1486.0917695728999</v>
      </c>
      <c r="L319">
        <v>1216.5270857975199</v>
      </c>
      <c r="M319">
        <v>28.4944768567991</v>
      </c>
      <c r="N319">
        <v>0.26960020344621799</v>
      </c>
      <c r="O319">
        <v>16.6300768386388</v>
      </c>
      <c r="P319">
        <v>75.350375939849599</v>
      </c>
      <c r="Q319">
        <v>0.125915695402292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Row],[Ticker]],[1]!Table2[[Symbol]:[Industry]],2,FALSE),"-")</f>
        <v>-</v>
      </c>
      <c r="D320" t="s">
        <v>416</v>
      </c>
      <c r="E320">
        <v>21829.424152129999</v>
      </c>
      <c r="F320">
        <v>6150.75</v>
      </c>
      <c r="G320">
        <v>110.118214767206</v>
      </c>
      <c r="H320">
        <v>29.910396673875301</v>
      </c>
      <c r="I320">
        <v>67.709447033143903</v>
      </c>
      <c r="J320">
        <v>-1.52254601453617</v>
      </c>
      <c r="K320">
        <v>5400.7453045122402</v>
      </c>
      <c r="L320">
        <v>4276.4842409279499</v>
      </c>
      <c r="M320">
        <v>57.668559147737199</v>
      </c>
      <c r="N320">
        <v>1.71414428256717</v>
      </c>
      <c r="O320">
        <v>9.2387107263341708</v>
      </c>
      <c r="P320">
        <v>192.892857142857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Row],[Ticker]],[1]!Table2[[Symbol]:[Industry]],2,FALSE),"-")</f>
        <v>-</v>
      </c>
      <c r="D321" t="s">
        <v>622</v>
      </c>
      <c r="E321">
        <v>21409.105313799999</v>
      </c>
      <c r="F321">
        <v>685.55</v>
      </c>
      <c r="G321">
        <v>137.80351089522699</v>
      </c>
      <c r="H321">
        <v>-4.9514204774864501</v>
      </c>
      <c r="I321">
        <v>-16.3146213899633</v>
      </c>
      <c r="J321">
        <v>-2.32920255247803</v>
      </c>
      <c r="K321">
        <v>671.67706946401404</v>
      </c>
      <c r="L321">
        <v>577.94900879965905</v>
      </c>
      <c r="M321">
        <v>44.075428020994501</v>
      </c>
      <c r="N321">
        <v>0.99790974023568402</v>
      </c>
      <c r="O321">
        <v>14.105462767121301</v>
      </c>
      <c r="P321">
        <v>168.054740957966</v>
      </c>
      <c r="Q321">
        <v>0.14878545086658701</v>
      </c>
    </row>
    <row r="322" spans="1:17" x14ac:dyDescent="0.3">
      <c r="A322" t="s">
        <v>749</v>
      </c>
      <c r="B322" t="s">
        <v>750</v>
      </c>
      <c r="C322" t="str">
        <f>IFERROR(VLOOKUP(Table1[[#This Row],[Ticker]],[1]!Table2[[Symbol]:[Industry]],2,FALSE),"-")</f>
        <v>-</v>
      </c>
      <c r="D322" t="s">
        <v>751</v>
      </c>
      <c r="E322">
        <v>21379.092834075</v>
      </c>
      <c r="F322">
        <v>1561.5</v>
      </c>
      <c r="G322">
        <v>20.945453254104802</v>
      </c>
      <c r="H322">
        <v>9.9781206312129704</v>
      </c>
      <c r="I322">
        <v>21.578248539385701</v>
      </c>
      <c r="J322">
        <v>6.1156037039862703</v>
      </c>
      <c r="K322">
        <v>1372.5821074978501</v>
      </c>
      <c r="L322">
        <v>1215.6416226051599</v>
      </c>
      <c r="M322">
        <v>57.0798196436551</v>
      </c>
      <c r="N322">
        <v>1.4518031729285401</v>
      </c>
      <c r="O322">
        <v>4.6429715017611102</v>
      </c>
      <c r="P322">
        <v>58.022567423974003</v>
      </c>
      <c r="Q322">
        <v>6.5298551664680002E-2</v>
      </c>
    </row>
    <row r="323" spans="1:17" x14ac:dyDescent="0.3">
      <c r="A323" t="s">
        <v>752</v>
      </c>
      <c r="B323" t="s">
        <v>753</v>
      </c>
      <c r="C323" t="str">
        <f>IFERROR(VLOOKUP(Table1[[#This Row],[Ticker]],[1]!Table2[[Symbol]:[Industry]],2,FALSE),"-")</f>
        <v>-</v>
      </c>
      <c r="D323" t="s">
        <v>46</v>
      </c>
      <c r="E323">
        <v>21299.771454500002</v>
      </c>
      <c r="F323">
        <v>827.65</v>
      </c>
      <c r="G323">
        <v>9.4682489936482401</v>
      </c>
      <c r="H323">
        <v>-5.2782323120784396</v>
      </c>
      <c r="I323">
        <v>10.5264990465912</v>
      </c>
      <c r="J323">
        <v>-2.8338493536370502</v>
      </c>
      <c r="K323">
        <v>850.42415847597397</v>
      </c>
      <c r="L323">
        <v>742.45699414361297</v>
      </c>
      <c r="M323">
        <v>34.603119031077</v>
      </c>
      <c r="N323">
        <v>0.69507305963208099</v>
      </c>
      <c r="O323">
        <v>17.054310396906899</v>
      </c>
      <c r="P323">
        <v>50.468139260067197</v>
      </c>
      <c r="Q323">
        <v>7.4111681609923999E-2</v>
      </c>
    </row>
    <row r="324" spans="1:17" x14ac:dyDescent="0.3">
      <c r="A324" t="s">
        <v>754</v>
      </c>
      <c r="B324" t="s">
        <v>755</v>
      </c>
      <c r="C324" t="str">
        <f>IFERROR(VLOOKUP(Table1[[#This Row],[Ticker]],[1]!Table2[[Symbol]:[Industry]],2,FALSE),"-")</f>
        <v>-</v>
      </c>
      <c r="D324" t="s">
        <v>119</v>
      </c>
      <c r="E324">
        <v>21274.973834600001</v>
      </c>
      <c r="F324">
        <v>861.85</v>
      </c>
      <c r="G324">
        <v>51.472551658385697</v>
      </c>
      <c r="H324">
        <v>21.637070742598201</v>
      </c>
      <c r="I324">
        <v>47.581053041992902</v>
      </c>
      <c r="J324">
        <v>19.1587513833176</v>
      </c>
      <c r="K324">
        <v>701.43413567983396</v>
      </c>
      <c r="L324">
        <v>590.24456398279301</v>
      </c>
      <c r="M324">
        <v>78.740106115845506</v>
      </c>
      <c r="N324">
        <v>1.8759591887627201</v>
      </c>
      <c r="O324">
        <v>3.7535534025642399</v>
      </c>
      <c r="P324">
        <v>91.437139049311398</v>
      </c>
    </row>
    <row r="325" spans="1:17" x14ac:dyDescent="0.3">
      <c r="A325" t="s">
        <v>756</v>
      </c>
      <c r="B325" t="s">
        <v>757</v>
      </c>
      <c r="C325" t="str">
        <f>IFERROR(VLOOKUP(Table1[[#This Row],[Ticker]],[1]!Table2[[Symbol]:[Industry]],2,FALSE),"-")</f>
        <v>-</v>
      </c>
      <c r="D325" t="s">
        <v>54</v>
      </c>
      <c r="E325">
        <v>20995.890090059998</v>
      </c>
      <c r="F325">
        <v>1110.8</v>
      </c>
      <c r="G325">
        <v>15.1836934721331</v>
      </c>
      <c r="H325">
        <v>12.4962510277603</v>
      </c>
      <c r="I325">
        <v>-5.1254699785053601</v>
      </c>
      <c r="J325">
        <v>-10.4077962187131</v>
      </c>
      <c r="K325">
        <v>1063.86375467162</v>
      </c>
      <c r="L325">
        <v>935.62846435221104</v>
      </c>
      <c r="M325">
        <v>31.816857559611801</v>
      </c>
      <c r="N325">
        <v>0.73875988331647002</v>
      </c>
      <c r="O325">
        <v>15.6778898091465</v>
      </c>
      <c r="P325">
        <v>57.0812416036201</v>
      </c>
      <c r="Q325">
        <v>1.5935875075861E-2</v>
      </c>
    </row>
    <row r="326" spans="1:17" x14ac:dyDescent="0.3">
      <c r="A326" t="s">
        <v>758</v>
      </c>
      <c r="B326" t="s">
        <v>759</v>
      </c>
      <c r="C326" t="str">
        <f>IFERROR(VLOOKUP(Table1[[#This Row],[Ticker]],[1]!Table2[[Symbol]:[Industry]],2,FALSE),"-")</f>
        <v>-</v>
      </c>
      <c r="D326" t="s">
        <v>556</v>
      </c>
      <c r="E326">
        <v>20871.764661159999</v>
      </c>
      <c r="F326">
        <v>836.1</v>
      </c>
      <c r="G326">
        <v>3.5415581649663901</v>
      </c>
      <c r="H326">
        <v>3.4302835691915101</v>
      </c>
      <c r="I326">
        <v>-9.3035663146348906</v>
      </c>
      <c r="J326">
        <v>5.2981937916014701</v>
      </c>
      <c r="K326">
        <v>789.56576956778997</v>
      </c>
      <c r="L326">
        <v>743.48276346350895</v>
      </c>
      <c r="M326">
        <v>49.823328979063</v>
      </c>
      <c r="N326">
        <v>1.20758773087563</v>
      </c>
      <c r="O326">
        <v>9.2811864609496393</v>
      </c>
      <c r="P326">
        <v>38.427152317880797</v>
      </c>
      <c r="Q326">
        <v>2.8007362008804E-2</v>
      </c>
    </row>
    <row r="327" spans="1:17" x14ac:dyDescent="0.3">
      <c r="A327" t="s">
        <v>760</v>
      </c>
      <c r="B327" t="s">
        <v>761</v>
      </c>
      <c r="C327" t="str">
        <f>IFERROR(VLOOKUP(Table1[[#This Row],[Ticker]],[1]!Table2[[Symbol]:[Industry]],2,FALSE),"-")</f>
        <v>-</v>
      </c>
      <c r="D327" t="s">
        <v>141</v>
      </c>
      <c r="E327">
        <v>20816.658871650001</v>
      </c>
      <c r="F327">
        <v>1453.4</v>
      </c>
      <c r="G327">
        <v>191.63842904781501</v>
      </c>
      <c r="H327">
        <v>-4.7443944279294401</v>
      </c>
      <c r="I327">
        <v>-2.1937040368942</v>
      </c>
      <c r="J327">
        <v>2.5288252332014198</v>
      </c>
      <c r="K327">
        <v>1417.14752369598</v>
      </c>
      <c r="L327">
        <v>1145.32707096998</v>
      </c>
      <c r="M327">
        <v>60.477090971196603</v>
      </c>
      <c r="N327">
        <v>0.81502169405193203</v>
      </c>
      <c r="O327">
        <v>8.36658868859225</v>
      </c>
      <c r="P327">
        <v>227.34234234234199</v>
      </c>
    </row>
    <row r="328" spans="1:17" x14ac:dyDescent="0.3">
      <c r="A328" t="s">
        <v>762</v>
      </c>
      <c r="B328" t="s">
        <v>763</v>
      </c>
      <c r="C328" t="str">
        <f>IFERROR(VLOOKUP(Table1[[#This Row],[Ticker]],[1]!Table2[[Symbol]:[Industry]],2,FALSE),"-")</f>
        <v>-</v>
      </c>
      <c r="D328" t="s">
        <v>133</v>
      </c>
      <c r="E328">
        <v>20797.284811599999</v>
      </c>
      <c r="F328">
        <v>742.6</v>
      </c>
      <c r="G328">
        <v>34.605280341712003</v>
      </c>
      <c r="H328">
        <v>10.4852807446543</v>
      </c>
      <c r="I328">
        <v>0.85419047151253802</v>
      </c>
      <c r="J328">
        <v>3.9727756288111902</v>
      </c>
      <c r="K328">
        <v>686.40330699469996</v>
      </c>
      <c r="L328">
        <v>605.94420441007298</v>
      </c>
      <c r="M328">
        <v>64.346491661872903</v>
      </c>
      <c r="N328">
        <v>1.7117330824805901</v>
      </c>
      <c r="O328">
        <v>3.6830056558039201</v>
      </c>
      <c r="P328">
        <v>76.725368871965699</v>
      </c>
      <c r="Q328">
        <v>6.3196200854194001E-2</v>
      </c>
    </row>
    <row r="329" spans="1:17" hidden="1" x14ac:dyDescent="0.3">
      <c r="A329" t="s">
        <v>764</v>
      </c>
      <c r="B329" t="s">
        <v>765</v>
      </c>
      <c r="C329" t="str">
        <f>IFERROR(VLOOKUP(Table1[[#This Row],[Ticker]],[1]!Table2[[Symbol]:[Industry]],2,FALSE),"-")</f>
        <v>-</v>
      </c>
      <c r="D329" t="s">
        <v>539</v>
      </c>
      <c r="E329">
        <v>20727.424790239998</v>
      </c>
      <c r="F329">
        <v>2107.6</v>
      </c>
      <c r="G329">
        <v>-0.98685929330757405</v>
      </c>
      <c r="H329">
        <v>11.051022443386801</v>
      </c>
      <c r="I329">
        <v>13.0702374557836</v>
      </c>
      <c r="J329">
        <v>-3.85138806535234</v>
      </c>
      <c r="K329">
        <v>1983.3310976422699</v>
      </c>
      <c r="L329">
        <v>1811.92816009228</v>
      </c>
      <c r="M329">
        <v>34.303381950058302</v>
      </c>
      <c r="N329">
        <v>0.95022059294651195</v>
      </c>
      <c r="O329">
        <v>10.552286961472699</v>
      </c>
      <c r="P329">
        <v>44.138968677335498</v>
      </c>
      <c r="Q329">
        <v>-3.1557735743108002E-2</v>
      </c>
    </row>
    <row r="330" spans="1:17" x14ac:dyDescent="0.3">
      <c r="A330" t="s">
        <v>766</v>
      </c>
      <c r="B330" t="s">
        <v>767</v>
      </c>
      <c r="C330" t="str">
        <f>IFERROR(VLOOKUP(Table1[[#This Row],[Ticker]],[1]!Table2[[Symbol]:[Industry]],2,FALSE),"-")</f>
        <v>-</v>
      </c>
      <c r="D330" t="s">
        <v>649</v>
      </c>
      <c r="E330">
        <v>20628.728064909999</v>
      </c>
      <c r="F330">
        <v>1251.8499999999999</v>
      </c>
      <c r="G330">
        <v>28.605099965851</v>
      </c>
      <c r="H330">
        <v>-11.5145849207245</v>
      </c>
      <c r="I330">
        <v>64.006405280064101</v>
      </c>
      <c r="J330">
        <v>5.61089411004561</v>
      </c>
      <c r="K330">
        <v>1268.7967044572499</v>
      </c>
      <c r="L330">
        <v>1039.46616955271</v>
      </c>
      <c r="M330">
        <v>42.590289857568798</v>
      </c>
      <c r="N330">
        <v>0.71750486419741799</v>
      </c>
      <c r="O330">
        <v>19.423253584694599</v>
      </c>
      <c r="P330">
        <v>92.222648752399195</v>
      </c>
      <c r="Q330">
        <v>0.111713713324828</v>
      </c>
    </row>
    <row r="331" spans="1:17" x14ac:dyDescent="0.3">
      <c r="A331" t="s">
        <v>768</v>
      </c>
      <c r="B331" t="s">
        <v>769</v>
      </c>
      <c r="C331" t="str">
        <f>IFERROR(VLOOKUP(Table1[[#This Row],[Ticker]],[1]!Table2[[Symbol]:[Industry]],2,FALSE),"-")</f>
        <v>-</v>
      </c>
      <c r="D331" t="s">
        <v>57</v>
      </c>
      <c r="E331">
        <v>20378.7915292</v>
      </c>
      <c r="F331">
        <v>693.15</v>
      </c>
      <c r="G331">
        <v>-37.303732468466599</v>
      </c>
      <c r="H331">
        <v>-12.3586938575723</v>
      </c>
      <c r="I331">
        <v>-20.804695341612401</v>
      </c>
      <c r="J331">
        <v>-7.0909176843939399</v>
      </c>
      <c r="K331">
        <v>759.34236741323502</v>
      </c>
      <c r="L331">
        <v>733.49309686088895</v>
      </c>
      <c r="M331">
        <v>28.860414802243</v>
      </c>
      <c r="N331">
        <v>0.86234734843485805</v>
      </c>
      <c r="O331">
        <v>24.4680083675972</v>
      </c>
      <c r="P331">
        <v>15.515373718856701</v>
      </c>
    </row>
    <row r="332" spans="1:17" x14ac:dyDescent="0.3">
      <c r="A332" t="s">
        <v>770</v>
      </c>
      <c r="B332" t="s">
        <v>771</v>
      </c>
      <c r="C332" t="str">
        <f>IFERROR(VLOOKUP(Table1[[#This Row],[Ticker]],[1]!Table2[[Symbol]:[Industry]],2,FALSE),"-")</f>
        <v>-</v>
      </c>
      <c r="D332" t="s">
        <v>201</v>
      </c>
      <c r="E332">
        <v>20349.62946104</v>
      </c>
      <c r="F332">
        <v>1238.0999999999999</v>
      </c>
      <c r="G332">
        <v>67.458207056575105</v>
      </c>
      <c r="H332">
        <v>-9.1196877027672691</v>
      </c>
      <c r="I332">
        <v>26.547257254472701</v>
      </c>
      <c r="J332">
        <v>-2.7775870936364302</v>
      </c>
      <c r="K332">
        <v>1257.22638235926</v>
      </c>
      <c r="L332">
        <v>1039.1593418222999</v>
      </c>
      <c r="M332">
        <v>42.765524892187599</v>
      </c>
      <c r="N332">
        <v>0.54467506397759302</v>
      </c>
      <c r="O332">
        <v>15.325902592682301</v>
      </c>
      <c r="P332">
        <v>105.920997920997</v>
      </c>
      <c r="Q332">
        <v>0.14970159972906</v>
      </c>
    </row>
    <row r="333" spans="1:17" x14ac:dyDescent="0.3">
      <c r="A333" t="s">
        <v>772</v>
      </c>
      <c r="B333" t="s">
        <v>773</v>
      </c>
      <c r="C333" t="str">
        <f>IFERROR(VLOOKUP(Table1[[#This Row],[Ticker]],[1]!Table2[[Symbol]:[Industry]],2,FALSE),"-")</f>
        <v>-</v>
      </c>
      <c r="D333" t="s">
        <v>416</v>
      </c>
      <c r="E333">
        <v>20297.83218238</v>
      </c>
      <c r="F333">
        <v>4261.1000000000004</v>
      </c>
      <c r="G333">
        <v>48.289929827080897</v>
      </c>
      <c r="H333">
        <v>5.7573030924649604</v>
      </c>
      <c r="I333">
        <v>33.304347135296297</v>
      </c>
      <c r="J333">
        <v>5.2881835212082704</v>
      </c>
      <c r="K333">
        <v>3919.8112371738498</v>
      </c>
      <c r="L333">
        <v>3276.11882677535</v>
      </c>
      <c r="M333">
        <v>46.1509098997184</v>
      </c>
      <c r="N333">
        <v>2.2825476225536199</v>
      </c>
      <c r="O333">
        <v>15.2284621341906</v>
      </c>
      <c r="P333">
        <v>91.080717488789205</v>
      </c>
      <c r="Q333">
        <v>1.8371883564900001E-3</v>
      </c>
    </row>
    <row r="334" spans="1:17" x14ac:dyDescent="0.3">
      <c r="A334" t="s">
        <v>774</v>
      </c>
      <c r="B334" t="s">
        <v>775</v>
      </c>
      <c r="C334" t="str">
        <f>IFERROR(VLOOKUP(Table1[[#This Row],[Ticker]],[1]!Table2[[Symbol]:[Industry]],2,FALSE),"-")</f>
        <v>-</v>
      </c>
      <c r="D334" t="s">
        <v>482</v>
      </c>
      <c r="E334">
        <v>20226.297346304</v>
      </c>
      <c r="F334">
        <v>171.46</v>
      </c>
      <c r="G334">
        <v>-38.502002057940103</v>
      </c>
      <c r="H334">
        <v>5.1182798179572098</v>
      </c>
      <c r="I334">
        <v>-1.58754173204418</v>
      </c>
      <c r="J334">
        <v>-7.5480805495528998</v>
      </c>
      <c r="K334">
        <v>171.24656193736701</v>
      </c>
      <c r="L334">
        <v>171.00507754401801</v>
      </c>
      <c r="M334">
        <v>29.315266038602399</v>
      </c>
      <c r="N334">
        <v>1.4126430318473999</v>
      </c>
      <c r="O334">
        <v>32.684007931879101</v>
      </c>
      <c r="P334">
        <v>20.534270650263601</v>
      </c>
      <c r="Q334">
        <v>2.1206414411466999E-2</v>
      </c>
    </row>
    <row r="335" spans="1:17" hidden="1" x14ac:dyDescent="0.3">
      <c r="A335" t="s">
        <v>776</v>
      </c>
      <c r="B335" t="s">
        <v>777</v>
      </c>
      <c r="C335" t="str">
        <f>IFERROR(VLOOKUP(Table1[[#This Row],[Ticker]],[1]!Table2[[Symbol]:[Industry]],2,FALSE),"-")</f>
        <v>-</v>
      </c>
      <c r="D335" t="s">
        <v>141</v>
      </c>
      <c r="E335">
        <v>20173.740000000002</v>
      </c>
      <c r="F335">
        <v>137.97999999999999</v>
      </c>
      <c r="G335">
        <v>-8.3651661642787101</v>
      </c>
      <c r="H335">
        <v>-7.6857271383391899</v>
      </c>
      <c r="I335">
        <v>-6.8824072155453697</v>
      </c>
      <c r="J335">
        <v>-5.4716989552425499</v>
      </c>
      <c r="K335">
        <v>142.75297540688501</v>
      </c>
      <c r="L335">
        <v>132.50846395105199</v>
      </c>
      <c r="M335">
        <v>53.328059728626101</v>
      </c>
      <c r="N335">
        <v>5.3473075306279299</v>
      </c>
      <c r="O335">
        <v>12.2264096245832</v>
      </c>
      <c r="P335">
        <v>19.618552232336299</v>
      </c>
    </row>
    <row r="336" spans="1:17" x14ac:dyDescent="0.3">
      <c r="A336" t="s">
        <v>778</v>
      </c>
      <c r="B336" t="s">
        <v>779</v>
      </c>
      <c r="C336" t="str">
        <f>IFERROR(VLOOKUP(Table1[[#This Row],[Ticker]],[1]!Table2[[Symbol]:[Industry]],2,FALSE),"-")</f>
        <v>-</v>
      </c>
      <c r="D336" t="s">
        <v>212</v>
      </c>
      <c r="E336">
        <v>20163.110337549999</v>
      </c>
      <c r="F336">
        <v>543.9</v>
      </c>
      <c r="G336">
        <v>-13.230638608328499</v>
      </c>
      <c r="H336">
        <v>-9.1303738365427503</v>
      </c>
      <c r="I336">
        <v>-0.63305644413462403</v>
      </c>
      <c r="J336">
        <v>-3.3964156493082198</v>
      </c>
      <c r="K336">
        <v>566.28562768974905</v>
      </c>
      <c r="L336">
        <v>513.720280427283</v>
      </c>
      <c r="M336">
        <v>27.015394879756901</v>
      </c>
      <c r="N336">
        <v>0.56177680283814302</v>
      </c>
      <c r="O336">
        <v>14.4328001470858</v>
      </c>
      <c r="P336">
        <v>33.702064896755097</v>
      </c>
      <c r="Q336">
        <v>8.6220275725022999E-2</v>
      </c>
    </row>
    <row r="337" spans="1:17" hidden="1" x14ac:dyDescent="0.3">
      <c r="A337" t="s">
        <v>780</v>
      </c>
      <c r="B337" t="s">
        <v>781</v>
      </c>
      <c r="C337" t="str">
        <f>IFERROR(VLOOKUP(Table1[[#This Row],[Ticker]],[1]!Table2[[Symbol]:[Industry]],2,FALSE),"-")</f>
        <v>-</v>
      </c>
      <c r="D337" t="s">
        <v>141</v>
      </c>
      <c r="E337">
        <v>20155.501969815999</v>
      </c>
      <c r="F337">
        <v>339.62</v>
      </c>
      <c r="G337">
        <v>-14.1413375382715</v>
      </c>
      <c r="H337">
        <v>0.73342195283767597</v>
      </c>
      <c r="I337">
        <v>-11.104491097497601</v>
      </c>
      <c r="J337">
        <v>-1.97980446832139</v>
      </c>
      <c r="K337">
        <v>340.99908473334898</v>
      </c>
      <c r="L337">
        <v>335.87583698798699</v>
      </c>
      <c r="M337">
        <v>42.778347382377802</v>
      </c>
      <c r="N337">
        <v>0.87251939480005203</v>
      </c>
      <c r="O337">
        <v>7.4730581237853997</v>
      </c>
      <c r="P337">
        <v>14.736486486486401</v>
      </c>
      <c r="Q337">
        <v>-0.10379904096142301</v>
      </c>
    </row>
    <row r="338" spans="1:17" x14ac:dyDescent="0.3">
      <c r="A338" t="s">
        <v>782</v>
      </c>
      <c r="B338" t="s">
        <v>783</v>
      </c>
      <c r="C338" t="str">
        <f>IFERROR(VLOOKUP(Table1[[#This Row],[Ticker]],[1]!Table2[[Symbol]:[Industry]],2,FALSE),"-")</f>
        <v>-</v>
      </c>
      <c r="D338" t="s">
        <v>40</v>
      </c>
      <c r="E338">
        <v>20126.70577764</v>
      </c>
      <c r="F338">
        <v>561.04999999999995</v>
      </c>
      <c r="G338">
        <v>49.084424481448998</v>
      </c>
      <c r="H338">
        <v>15.673193335210399</v>
      </c>
      <c r="I338">
        <v>14.1383916200275</v>
      </c>
      <c r="J338">
        <v>8.1124900022145106</v>
      </c>
      <c r="K338">
        <v>493.04117445028299</v>
      </c>
      <c r="L338">
        <v>438.23527840391603</v>
      </c>
      <c r="M338">
        <v>60.724263664836798</v>
      </c>
      <c r="N338">
        <v>0.67159436823086904</v>
      </c>
      <c r="O338">
        <v>2.28143659210411</v>
      </c>
      <c r="P338">
        <v>80.867182462927104</v>
      </c>
      <c r="Q338">
        <v>0.140467706322951</v>
      </c>
    </row>
    <row r="339" spans="1:17" hidden="1" x14ac:dyDescent="0.3">
      <c r="A339" t="s">
        <v>784</v>
      </c>
      <c r="B339" t="s">
        <v>785</v>
      </c>
      <c r="C339" t="str">
        <f>IFERROR(VLOOKUP(Table1[[#This Row],[Ticker]],[1]!Table2[[Symbol]:[Industry]],2,FALSE),"-")</f>
        <v>-</v>
      </c>
      <c r="D339" t="s">
        <v>133</v>
      </c>
      <c r="E339">
        <v>20021.476166485001</v>
      </c>
      <c r="F339">
        <v>14148.75</v>
      </c>
      <c r="G339">
        <v>127.140108043149</v>
      </c>
      <c r="H339">
        <v>-4.1207611598521403</v>
      </c>
      <c r="I339">
        <v>48.229915010292302</v>
      </c>
      <c r="J339">
        <v>4.4808352926864696</v>
      </c>
      <c r="K339">
        <v>12955.467645806</v>
      </c>
      <c r="L339">
        <v>9321.8751147522307</v>
      </c>
      <c r="M339">
        <v>47.202008554994997</v>
      </c>
      <c r="N339">
        <v>0.29014412907472098</v>
      </c>
      <c r="O339">
        <v>10.978708366463399</v>
      </c>
      <c r="P339">
        <v>216.57287972523901</v>
      </c>
    </row>
    <row r="340" spans="1:17" hidden="1" x14ac:dyDescent="0.3">
      <c r="A340" t="s">
        <v>786</v>
      </c>
      <c r="B340" t="s">
        <v>787</v>
      </c>
      <c r="C340" t="str">
        <f>IFERROR(VLOOKUP(Table1[[#This Row],[Ticker]],[1]!Table2[[Symbol]:[Industry]],2,FALSE),"-")</f>
        <v>-</v>
      </c>
      <c r="D340" t="s">
        <v>263</v>
      </c>
      <c r="E340">
        <v>20017.642329720002</v>
      </c>
      <c r="F340">
        <v>696.9</v>
      </c>
      <c r="G340">
        <v>49.585556217719798</v>
      </c>
      <c r="H340">
        <v>2.9830408446264798</v>
      </c>
      <c r="I340">
        <v>37.139758768035001</v>
      </c>
      <c r="J340">
        <v>3.1696776204698098</v>
      </c>
      <c r="K340">
        <v>649.69408211407301</v>
      </c>
      <c r="L340">
        <v>548.45253299025796</v>
      </c>
      <c r="M340">
        <v>58.545063400575401</v>
      </c>
      <c r="N340">
        <v>0.93816947248119398</v>
      </c>
      <c r="O340">
        <v>5.0939876596355296</v>
      </c>
      <c r="P340">
        <v>82.410679230467196</v>
      </c>
      <c r="Q340">
        <v>-3.3375129556102001E-2</v>
      </c>
    </row>
    <row r="341" spans="1:17" x14ac:dyDescent="0.3">
      <c r="A341" t="s">
        <v>788</v>
      </c>
      <c r="B341" t="s">
        <v>789</v>
      </c>
      <c r="C341" t="str">
        <f>IFERROR(VLOOKUP(Table1[[#This Row],[Ticker]],[1]!Table2[[Symbol]:[Industry]],2,FALSE),"-")</f>
        <v>-</v>
      </c>
      <c r="D341" t="s">
        <v>46</v>
      </c>
      <c r="E341">
        <v>19996.913827799999</v>
      </c>
      <c r="F341">
        <v>322.2</v>
      </c>
      <c r="G341">
        <v>82.822342952363002</v>
      </c>
      <c r="H341">
        <v>-1.16502250752917</v>
      </c>
      <c r="I341">
        <v>33.266238077622901</v>
      </c>
      <c r="J341">
        <v>-3.3971526982526901</v>
      </c>
      <c r="K341">
        <v>318.35373461608799</v>
      </c>
      <c r="L341">
        <v>253.26131766784101</v>
      </c>
      <c r="M341">
        <v>40.670019520540997</v>
      </c>
      <c r="N341">
        <v>0.98353275277824803</v>
      </c>
      <c r="O341">
        <v>13.128491620111699</v>
      </c>
      <c r="P341">
        <v>135.957524716221</v>
      </c>
      <c r="Q341">
        <v>0.16470910340737199</v>
      </c>
    </row>
    <row r="342" spans="1:17" hidden="1" x14ac:dyDescent="0.3">
      <c r="A342" t="s">
        <v>790</v>
      </c>
      <c r="B342" t="s">
        <v>791</v>
      </c>
      <c r="C342" t="str">
        <f>IFERROR(VLOOKUP(Table1[[#This Row],[Ticker]],[1]!Table2[[Symbol]:[Industry]],2,FALSE),"-")</f>
        <v>-</v>
      </c>
      <c r="D342" t="s">
        <v>568</v>
      </c>
      <c r="E342">
        <v>19784.394122350001</v>
      </c>
      <c r="F342">
        <v>815.65</v>
      </c>
      <c r="G342">
        <v>-37.603459271932103</v>
      </c>
      <c r="H342">
        <v>-0.571974369789918</v>
      </c>
      <c r="I342">
        <v>-21.041182971310299</v>
      </c>
      <c r="J342">
        <v>-1.39492517750468</v>
      </c>
      <c r="K342">
        <v>834.41230938775902</v>
      </c>
      <c r="L342">
        <v>850.74878167067698</v>
      </c>
      <c r="M342">
        <v>25.385070250914399</v>
      </c>
      <c r="N342">
        <v>1.5569470147537201</v>
      </c>
      <c r="O342">
        <v>17.691411757493999</v>
      </c>
      <c r="P342">
        <v>7.5700626442466197</v>
      </c>
      <c r="Q342">
        <v>-0.16576409617350801</v>
      </c>
    </row>
    <row r="343" spans="1:17" x14ac:dyDescent="0.3">
      <c r="A343" t="s">
        <v>792</v>
      </c>
      <c r="B343" t="s">
        <v>793</v>
      </c>
      <c r="C343" t="str">
        <f>IFERROR(VLOOKUP(Table1[[#This Row],[Ticker]],[1]!Table2[[Symbol]:[Industry]],2,FALSE),"-")</f>
        <v>-</v>
      </c>
      <c r="D343" t="s">
        <v>649</v>
      </c>
      <c r="E343">
        <v>19668.837954703999</v>
      </c>
      <c r="F343">
        <v>140.41999999999999</v>
      </c>
      <c r="G343">
        <v>81.334758031850299</v>
      </c>
      <c r="H343">
        <v>16.309954116362999</v>
      </c>
      <c r="I343">
        <v>28.441591861989298</v>
      </c>
      <c r="J343">
        <v>9.5736495134070001</v>
      </c>
      <c r="K343">
        <v>120.422821750536</v>
      </c>
      <c r="L343">
        <v>100.72760458789899</v>
      </c>
      <c r="M343">
        <v>58.254666526665297</v>
      </c>
      <c r="N343">
        <v>1.6735326347439501</v>
      </c>
      <c r="O343">
        <v>1.9797749608317901</v>
      </c>
      <c r="P343">
        <v>128.325203252032</v>
      </c>
      <c r="Q343">
        <v>8.4729839028262005E-2</v>
      </c>
    </row>
    <row r="344" spans="1:17" x14ac:dyDescent="0.3">
      <c r="A344" t="s">
        <v>794</v>
      </c>
      <c r="B344" t="s">
        <v>795</v>
      </c>
      <c r="C344" t="str">
        <f>IFERROR(VLOOKUP(Table1[[#This Row],[Ticker]],[1]!Table2[[Symbol]:[Industry]],2,FALSE),"-")</f>
        <v>-</v>
      </c>
      <c r="D344" t="s">
        <v>436</v>
      </c>
      <c r="E344">
        <v>19629.624131824999</v>
      </c>
      <c r="F344">
        <v>638.15</v>
      </c>
      <c r="G344">
        <v>64.778131273884895</v>
      </c>
      <c r="H344">
        <v>12.8452723376469</v>
      </c>
      <c r="I344">
        <v>14.0868732018871</v>
      </c>
      <c r="J344">
        <v>-1.2426911231793301</v>
      </c>
      <c r="K344">
        <v>579.17131900076299</v>
      </c>
      <c r="L344">
        <v>494.23692228719602</v>
      </c>
      <c r="M344">
        <v>48.7628633214456</v>
      </c>
      <c r="N344">
        <v>2.1290479718322701</v>
      </c>
      <c r="O344">
        <v>4.9909895792525196</v>
      </c>
      <c r="P344">
        <v>110.99355265333099</v>
      </c>
      <c r="Q344">
        <v>0.157076500819889</v>
      </c>
    </row>
    <row r="345" spans="1:17" x14ac:dyDescent="0.3">
      <c r="A345" t="s">
        <v>796</v>
      </c>
      <c r="B345" t="s">
        <v>797</v>
      </c>
      <c r="C345" t="str">
        <f>IFERROR(VLOOKUP(Table1[[#This Row],[Ticker]],[1]!Table2[[Symbol]:[Industry]],2,FALSE),"-")</f>
        <v>-</v>
      </c>
      <c r="D345" t="s">
        <v>384</v>
      </c>
      <c r="E345">
        <v>19627.95603003</v>
      </c>
      <c r="F345">
        <v>527.25</v>
      </c>
      <c r="G345">
        <v>81.731698702845904</v>
      </c>
      <c r="H345">
        <v>4.82251909552014</v>
      </c>
      <c r="I345">
        <v>24.076021120877101</v>
      </c>
      <c r="J345">
        <v>2.6291123250338999</v>
      </c>
      <c r="K345">
        <v>485.288518737397</v>
      </c>
      <c r="L345">
        <v>405.50989101026499</v>
      </c>
      <c r="M345">
        <v>39.2660998789434</v>
      </c>
      <c r="N345">
        <v>0.87292293663838105</v>
      </c>
      <c r="O345">
        <v>8.93314366998578</v>
      </c>
      <c r="P345">
        <v>110.85782843431301</v>
      </c>
      <c r="Q345">
        <v>2.6221920583725002E-2</v>
      </c>
    </row>
    <row r="346" spans="1:17" x14ac:dyDescent="0.3">
      <c r="A346" t="s">
        <v>798</v>
      </c>
      <c r="B346" t="s">
        <v>799</v>
      </c>
      <c r="C346" t="str">
        <f>IFERROR(VLOOKUP(Table1[[#This Row],[Ticker]],[1]!Table2[[Symbol]:[Industry]],2,FALSE),"-")</f>
        <v>-</v>
      </c>
      <c r="D346" t="s">
        <v>411</v>
      </c>
      <c r="E346">
        <v>19553.390370559999</v>
      </c>
      <c r="F346">
        <v>1346.1</v>
      </c>
      <c r="G346">
        <v>56.5233156066733</v>
      </c>
      <c r="H346">
        <v>-6.3655466520324397</v>
      </c>
      <c r="I346">
        <v>33.511328203681003</v>
      </c>
      <c r="J346">
        <v>2.02112555967607</v>
      </c>
      <c r="K346">
        <v>1265.93362738218</v>
      </c>
      <c r="L346">
        <v>1058.7144870227701</v>
      </c>
      <c r="M346">
        <v>57.971614750580102</v>
      </c>
      <c r="N346">
        <v>0.64372450412464699</v>
      </c>
      <c r="O346">
        <v>14.6794443206299</v>
      </c>
      <c r="P346">
        <v>85.668965517241304</v>
      </c>
      <c r="Q346">
        <v>0.18621372087233201</v>
      </c>
    </row>
    <row r="347" spans="1:17" hidden="1" x14ac:dyDescent="0.3">
      <c r="A347" t="s">
        <v>800</v>
      </c>
      <c r="B347" t="s">
        <v>801</v>
      </c>
      <c r="C347" t="str">
        <f>IFERROR(VLOOKUP(Table1[[#This Row],[Ticker]],[1]!Table2[[Symbol]:[Industry]],2,FALSE),"-")</f>
        <v>-</v>
      </c>
      <c r="D347" t="s">
        <v>40</v>
      </c>
      <c r="E347">
        <v>19485.373274310001</v>
      </c>
      <c r="F347">
        <v>909.25</v>
      </c>
      <c r="G347">
        <v>-10.469396049079201</v>
      </c>
      <c r="H347">
        <v>-7.5233559178284297</v>
      </c>
      <c r="I347">
        <v>-4.5140317171011102</v>
      </c>
      <c r="J347">
        <v>-1.83977564907236</v>
      </c>
      <c r="K347">
        <v>923.64883405856597</v>
      </c>
      <c r="M347">
        <v>24.379555873702099</v>
      </c>
      <c r="N347">
        <v>0.53740408193702605</v>
      </c>
      <c r="O347">
        <v>12.7302722023645</v>
      </c>
      <c r="P347">
        <v>27.847300337457799</v>
      </c>
    </row>
    <row r="348" spans="1:17" x14ac:dyDescent="0.3">
      <c r="A348" t="s">
        <v>802</v>
      </c>
      <c r="B348" t="s">
        <v>803</v>
      </c>
      <c r="C348" t="str">
        <f>IFERROR(VLOOKUP(Table1[[#This Row],[Ticker]],[1]!Table2[[Symbol]:[Industry]],2,FALSE),"-")</f>
        <v>-</v>
      </c>
      <c r="D348" t="s">
        <v>286</v>
      </c>
      <c r="E348">
        <v>19419.608988</v>
      </c>
      <c r="F348">
        <v>385.5</v>
      </c>
      <c r="G348">
        <v>0.273295118650281</v>
      </c>
      <c r="H348">
        <v>14.551649455049199</v>
      </c>
      <c r="I348">
        <v>-25.0229816797364</v>
      </c>
      <c r="J348">
        <v>1.4244223990778999</v>
      </c>
      <c r="K348">
        <v>360.36628295765098</v>
      </c>
      <c r="L348">
        <v>369.09198274926501</v>
      </c>
      <c r="M348">
        <v>63.757668198489498</v>
      </c>
      <c r="N348">
        <v>1.76885587786295</v>
      </c>
      <c r="O348">
        <v>44.747081712062197</v>
      </c>
      <c r="P348">
        <v>30.9665364362153</v>
      </c>
      <c r="Q348">
        <v>0.103587729858442</v>
      </c>
    </row>
    <row r="349" spans="1:17" x14ac:dyDescent="0.3">
      <c r="A349" t="s">
        <v>804</v>
      </c>
      <c r="B349" t="s">
        <v>805</v>
      </c>
      <c r="C349" t="str">
        <f>IFERROR(VLOOKUP(Table1[[#This Row],[Ticker]],[1]!Table2[[Symbol]:[Industry]],2,FALSE),"-")</f>
        <v>-</v>
      </c>
      <c r="D349" t="s">
        <v>257</v>
      </c>
      <c r="E349">
        <v>19339.260775639999</v>
      </c>
      <c r="F349">
        <v>621.1</v>
      </c>
      <c r="G349">
        <v>2.07487042122135</v>
      </c>
      <c r="H349">
        <v>-12.614922114045701</v>
      </c>
      <c r="I349">
        <v>-12.894804362206401</v>
      </c>
      <c r="J349">
        <v>-6.9624984365380502</v>
      </c>
      <c r="K349">
        <v>674.33358785991402</v>
      </c>
      <c r="L349">
        <v>619.92887680141405</v>
      </c>
      <c r="M349">
        <v>19.302478388028799</v>
      </c>
      <c r="N349">
        <v>0.669970870618807</v>
      </c>
      <c r="O349">
        <v>28.6346804057317</v>
      </c>
      <c r="P349">
        <v>34.146868250539903</v>
      </c>
      <c r="Q349">
        <v>0.102025062576483</v>
      </c>
    </row>
    <row r="350" spans="1:17" x14ac:dyDescent="0.3">
      <c r="A350" t="s">
        <v>806</v>
      </c>
      <c r="B350" t="s">
        <v>807</v>
      </c>
      <c r="C350" t="str">
        <f>IFERROR(VLOOKUP(Table1[[#This Row],[Ticker]],[1]!Table2[[Symbol]:[Industry]],2,FALSE),"-")</f>
        <v>-</v>
      </c>
      <c r="D350" t="s">
        <v>141</v>
      </c>
      <c r="E350">
        <v>19184.732966150001</v>
      </c>
      <c r="F350">
        <v>1704.75</v>
      </c>
      <c r="G350">
        <v>186.32919821750701</v>
      </c>
      <c r="H350">
        <v>-12.078003778927901</v>
      </c>
      <c r="I350">
        <v>15.7896092395104</v>
      </c>
      <c r="J350">
        <v>-3.41426887619135</v>
      </c>
      <c r="K350">
        <v>1832.42634974523</v>
      </c>
      <c r="L350">
        <v>1499.8414642996199</v>
      </c>
      <c r="M350">
        <v>30.7179178599803</v>
      </c>
      <c r="N350">
        <v>1.11686120978549</v>
      </c>
      <c r="O350">
        <v>26.751923359553999</v>
      </c>
      <c r="P350">
        <v>215.91859896042899</v>
      </c>
      <c r="Q350">
        <v>0.107052685418512</v>
      </c>
    </row>
    <row r="351" spans="1:17" x14ac:dyDescent="0.3">
      <c r="A351" t="s">
        <v>808</v>
      </c>
      <c r="B351" t="s">
        <v>809</v>
      </c>
      <c r="C351" t="str">
        <f>IFERROR(VLOOKUP(Table1[[#This Row],[Ticker]],[1]!Table2[[Symbol]:[Industry]],2,FALSE),"-")</f>
        <v>-</v>
      </c>
      <c r="D351" t="s">
        <v>57</v>
      </c>
      <c r="E351">
        <v>19180.560299145</v>
      </c>
      <c r="F351">
        <v>1245.05</v>
      </c>
      <c r="G351">
        <v>-35.625876151362903</v>
      </c>
      <c r="H351">
        <v>-4.2885161108236796</v>
      </c>
      <c r="I351">
        <v>-38.896618484875802</v>
      </c>
      <c r="J351">
        <v>-5.0647909829133502</v>
      </c>
      <c r="K351">
        <v>1332.96883761506</v>
      </c>
      <c r="L351">
        <v>1400.9702406973599</v>
      </c>
      <c r="M351">
        <v>22.820305969731201</v>
      </c>
      <c r="N351">
        <v>0.75240560698882897</v>
      </c>
      <c r="O351">
        <v>44.251234890165001</v>
      </c>
      <c r="P351">
        <v>4.6172590538610301</v>
      </c>
      <c r="Q351">
        <v>5.5820161736693998E-2</v>
      </c>
    </row>
    <row r="352" spans="1:17" x14ac:dyDescent="0.3">
      <c r="A352" t="s">
        <v>810</v>
      </c>
      <c r="B352" t="s">
        <v>811</v>
      </c>
      <c r="C352" t="str">
        <f>IFERROR(VLOOKUP(Table1[[#This Row],[Ticker]],[1]!Table2[[Symbol]:[Industry]],2,FALSE),"-")</f>
        <v>-</v>
      </c>
      <c r="D352" t="s">
        <v>812</v>
      </c>
      <c r="E352">
        <v>19110.278004100001</v>
      </c>
      <c r="F352">
        <v>285.7</v>
      </c>
      <c r="G352">
        <v>68.183998949894203</v>
      </c>
      <c r="H352">
        <v>14.006225611753001</v>
      </c>
      <c r="I352">
        <v>27.4419540022514</v>
      </c>
      <c r="J352">
        <v>0.100696389062727</v>
      </c>
      <c r="K352">
        <v>244.647687848674</v>
      </c>
      <c r="L352">
        <v>204.08511530343699</v>
      </c>
      <c r="M352">
        <v>50.6842435484768</v>
      </c>
      <c r="N352">
        <v>2.8222202625016499</v>
      </c>
      <c r="O352">
        <v>11.2705635281764</v>
      </c>
      <c r="P352">
        <v>96.830864622803901</v>
      </c>
      <c r="Q352">
        <v>2.4729597486607E-2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Row],[Ticker]],[1]!Table2[[Symbol]:[Industry]],2,FALSE),"-")</f>
        <v>-</v>
      </c>
      <c r="D353" t="s">
        <v>159</v>
      </c>
      <c r="E353">
        <v>19104.4123965</v>
      </c>
      <c r="F353">
        <v>822.1</v>
      </c>
      <c r="G353">
        <v>135.501335987423</v>
      </c>
      <c r="H353">
        <v>-0.65161254752598097</v>
      </c>
      <c r="I353">
        <v>32.033853684833801</v>
      </c>
      <c r="J353">
        <v>1.47412553705988</v>
      </c>
      <c r="K353">
        <v>810.36963932231095</v>
      </c>
      <c r="L353">
        <v>655.06498345771899</v>
      </c>
      <c r="M353">
        <v>47.265577452731598</v>
      </c>
      <c r="N353">
        <v>1.2303338591972299</v>
      </c>
      <c r="O353">
        <v>19.2069091351417</v>
      </c>
      <c r="P353">
        <v>174.03333333333299</v>
      </c>
      <c r="Q353">
        <v>0.17808430375767101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Row],[Ticker]],[1]!Table2[[Symbol]:[Industry]],2,FALSE),"-")</f>
        <v>-</v>
      </c>
      <c r="D354" t="s">
        <v>46</v>
      </c>
      <c r="E354">
        <v>18950.434085429999</v>
      </c>
      <c r="F354">
        <v>1691.1</v>
      </c>
      <c r="G354">
        <v>226.42592733469701</v>
      </c>
      <c r="H354">
        <v>18.152320232135398</v>
      </c>
      <c r="I354">
        <v>104.19244795745099</v>
      </c>
      <c r="J354">
        <v>2.5371059091427801</v>
      </c>
      <c r="K354">
        <v>1487.60310879451</v>
      </c>
      <c r="L354">
        <v>1058.4133322625401</v>
      </c>
      <c r="M354">
        <v>49.272182399171001</v>
      </c>
      <c r="N354">
        <v>0.58642561723639897</v>
      </c>
      <c r="O354">
        <v>5.0795340311040098</v>
      </c>
      <c r="P354">
        <v>284.34090909090901</v>
      </c>
      <c r="Q354">
        <v>0.190476505029154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Row],[Ticker]],[1]!Table2[[Symbol]:[Industry]],2,FALSE),"-")</f>
        <v>-</v>
      </c>
      <c r="D355" t="s">
        <v>396</v>
      </c>
      <c r="E355">
        <v>18937.1454857299</v>
      </c>
      <c r="F355">
        <v>8172.15</v>
      </c>
      <c r="G355">
        <v>2.8050644338747901</v>
      </c>
      <c r="H355">
        <v>-2.23019889427934</v>
      </c>
      <c r="I355">
        <v>19.0877685978279</v>
      </c>
      <c r="J355">
        <v>1.54549564111307</v>
      </c>
      <c r="K355">
        <v>7865.0186185644798</v>
      </c>
      <c r="L355">
        <v>7162.1384256113697</v>
      </c>
      <c r="M355">
        <v>46.469675875259803</v>
      </c>
      <c r="N355">
        <v>0.75772070471490505</v>
      </c>
      <c r="O355">
        <v>9.8854034739939998</v>
      </c>
      <c r="P355">
        <v>48.947435570298502</v>
      </c>
      <c r="Q355">
        <v>9.8467576405030007E-3</v>
      </c>
    </row>
    <row r="356" spans="1:17" x14ac:dyDescent="0.3">
      <c r="A356" t="s">
        <v>819</v>
      </c>
      <c r="B356" t="s">
        <v>820</v>
      </c>
      <c r="C356" t="str">
        <f>IFERROR(VLOOKUP(Table1[[#This Row],[Ticker]],[1]!Table2[[Symbol]:[Industry]],2,FALSE),"-")</f>
        <v>-</v>
      </c>
      <c r="D356" t="s">
        <v>536</v>
      </c>
      <c r="E356">
        <v>18862.6567215</v>
      </c>
      <c r="F356">
        <v>2104.4</v>
      </c>
      <c r="G356">
        <v>-6.7894947278319897</v>
      </c>
      <c r="H356">
        <v>-6.8392549214953604</v>
      </c>
      <c r="I356">
        <v>-48.483794384790201</v>
      </c>
      <c r="J356">
        <v>-4.4573373600201602</v>
      </c>
      <c r="K356">
        <v>2326.05731566335</v>
      </c>
      <c r="L356">
        <v>2502.6474246328098</v>
      </c>
      <c r="M356">
        <v>39.7069728724667</v>
      </c>
      <c r="N356">
        <v>1.2317412509021599</v>
      </c>
      <c r="O356">
        <v>85.135905721345694</v>
      </c>
      <c r="P356">
        <v>25.932796744561799</v>
      </c>
      <c r="Q356">
        <v>5.6564940300649E-2</v>
      </c>
    </row>
    <row r="357" spans="1:17" x14ac:dyDescent="0.3">
      <c r="A357" t="s">
        <v>821</v>
      </c>
      <c r="B357" t="s">
        <v>822</v>
      </c>
      <c r="C357" t="str">
        <f>IFERROR(VLOOKUP(Table1[[#This Row],[Ticker]],[1]!Table2[[Symbol]:[Industry]],2,FALSE),"-")</f>
        <v>-</v>
      </c>
      <c r="D357" t="s">
        <v>706</v>
      </c>
      <c r="E357">
        <v>18822.679184519999</v>
      </c>
      <c r="F357">
        <v>1448.6</v>
      </c>
      <c r="G357">
        <v>95.018955304173303</v>
      </c>
      <c r="H357">
        <v>-13.9817441382484</v>
      </c>
      <c r="I357">
        <v>36.823406966556703</v>
      </c>
      <c r="J357">
        <v>-1.3974004505034601</v>
      </c>
      <c r="K357">
        <v>1506.0221328448799</v>
      </c>
      <c r="L357">
        <v>1168.21242838272</v>
      </c>
      <c r="M357">
        <v>36.991114100663502</v>
      </c>
      <c r="N357">
        <v>0.67775496990932105</v>
      </c>
      <c r="O357">
        <v>30.9505729670026</v>
      </c>
      <c r="P357">
        <v>137.436485821996</v>
      </c>
      <c r="Q357">
        <v>0.24010520860086201</v>
      </c>
    </row>
    <row r="358" spans="1:17" x14ac:dyDescent="0.3">
      <c r="A358" t="s">
        <v>823</v>
      </c>
      <c r="B358" t="s">
        <v>824</v>
      </c>
      <c r="C358" t="str">
        <f>IFERROR(VLOOKUP(Table1[[#This Row],[Ticker]],[1]!Table2[[Symbol]:[Industry]],2,FALSE),"-")</f>
        <v>-</v>
      </c>
      <c r="D358" t="s">
        <v>122</v>
      </c>
      <c r="E358">
        <v>18807.401202995999</v>
      </c>
      <c r="F358">
        <v>74.209999999999994</v>
      </c>
      <c r="G358">
        <v>393.63385701969099</v>
      </c>
      <c r="H358">
        <v>5.7167554764885402</v>
      </c>
      <c r="I358">
        <v>15.980935325877599</v>
      </c>
      <c r="J358">
        <v>-7.5118653990309801</v>
      </c>
      <c r="K358">
        <v>69.109192661165196</v>
      </c>
      <c r="L358">
        <v>49.961942425917897</v>
      </c>
      <c r="M358">
        <v>40.855587869173299</v>
      </c>
      <c r="N358">
        <v>1.0912996134086199</v>
      </c>
      <c r="O358">
        <v>23.163994070879902</v>
      </c>
      <c r="P358">
        <v>447.67527675276699</v>
      </c>
      <c r="Q358">
        <v>0.15716855516546399</v>
      </c>
    </row>
    <row r="359" spans="1:17" x14ac:dyDescent="0.3">
      <c r="A359" t="s">
        <v>825</v>
      </c>
      <c r="B359" t="s">
        <v>826</v>
      </c>
      <c r="C359" t="str">
        <f>IFERROR(VLOOKUP(Table1[[#This Row],[Ticker]],[1]!Table2[[Symbol]:[Industry]],2,FALSE),"-")</f>
        <v>-</v>
      </c>
      <c r="D359" t="s">
        <v>622</v>
      </c>
      <c r="E359">
        <v>18664.314190469999</v>
      </c>
      <c r="F359">
        <v>37.46</v>
      </c>
      <c r="G359">
        <v>-9.6999079807405693</v>
      </c>
      <c r="H359">
        <v>-0.26626116073367101</v>
      </c>
      <c r="I359">
        <v>-25.2605189003528</v>
      </c>
      <c r="J359">
        <v>-0.104747662965857</v>
      </c>
      <c r="K359">
        <v>38.174126268939098</v>
      </c>
      <c r="L359">
        <v>38.459474579275202</v>
      </c>
      <c r="M359">
        <v>41.091306300738303</v>
      </c>
      <c r="N359">
        <v>2.0665641896188802</v>
      </c>
      <c r="O359">
        <v>41.2172984516817</v>
      </c>
      <c r="P359">
        <v>16.155038759689901</v>
      </c>
      <c r="Q359">
        <v>5.5394115944019003E-2</v>
      </c>
    </row>
    <row r="360" spans="1:17" x14ac:dyDescent="0.3">
      <c r="A360" t="s">
        <v>827</v>
      </c>
      <c r="B360" t="s">
        <v>828</v>
      </c>
      <c r="C360" t="str">
        <f>IFERROR(VLOOKUP(Table1[[#This Row],[Ticker]],[1]!Table2[[Symbol]:[Industry]],2,FALSE),"-")</f>
        <v>-</v>
      </c>
      <c r="D360" t="s">
        <v>77</v>
      </c>
      <c r="E360">
        <v>18649.376091499998</v>
      </c>
      <c r="F360">
        <v>801.25</v>
      </c>
      <c r="G360">
        <v>-29.9870313126785</v>
      </c>
      <c r="H360">
        <v>1.1727668000333999</v>
      </c>
      <c r="I360">
        <v>-21.737895662576001</v>
      </c>
      <c r="J360">
        <v>-2.63237412805347</v>
      </c>
      <c r="K360">
        <v>811.82425932943704</v>
      </c>
      <c r="L360">
        <v>845.30290180242503</v>
      </c>
      <c r="M360">
        <v>36.528662049498102</v>
      </c>
      <c r="N360">
        <v>0.54522154336100004</v>
      </c>
      <c r="O360">
        <v>32.068642745709802</v>
      </c>
      <c r="P360">
        <v>14.464285714285699</v>
      </c>
      <c r="Q360">
        <v>-8.6707484006266003E-2</v>
      </c>
    </row>
    <row r="361" spans="1:17" x14ac:dyDescent="0.3">
      <c r="A361" t="s">
        <v>829</v>
      </c>
      <c r="B361" t="s">
        <v>830</v>
      </c>
      <c r="C361" t="str">
        <f>IFERROR(VLOOKUP(Table1[[#This Row],[Ticker]],[1]!Table2[[Symbol]:[Industry]],2,FALSE),"-")</f>
        <v>-</v>
      </c>
      <c r="D361" t="s">
        <v>831</v>
      </c>
      <c r="E361">
        <v>18470.65891582</v>
      </c>
      <c r="F361">
        <v>1926.45</v>
      </c>
      <c r="G361">
        <v>6.2529487598045304</v>
      </c>
      <c r="H361">
        <v>-7.63107597554849</v>
      </c>
      <c r="I361">
        <v>11.5538728733877</v>
      </c>
      <c r="J361">
        <v>4.4459642826373598</v>
      </c>
      <c r="K361">
        <v>1917.26411542305</v>
      </c>
      <c r="L361">
        <v>1669.5700655350299</v>
      </c>
      <c r="M361">
        <v>54.094656409343301</v>
      </c>
      <c r="N361">
        <v>0.69330203453648798</v>
      </c>
      <c r="O361">
        <v>16.099561369358099</v>
      </c>
      <c r="P361">
        <v>54.103671706263498</v>
      </c>
      <c r="Q361">
        <v>7.1392396970316005E-2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Row],[Ticker]],[1]!Table2[[Symbol]:[Industry]],2,FALSE),"-")</f>
        <v>-</v>
      </c>
      <c r="D362" t="s">
        <v>295</v>
      </c>
      <c r="E362">
        <v>18358.919425279899</v>
      </c>
      <c r="F362">
        <v>1665.05</v>
      </c>
      <c r="G362">
        <v>-18.136631905609502</v>
      </c>
      <c r="H362">
        <v>-11.4758456599273</v>
      </c>
      <c r="I362">
        <v>-34.350905257327497</v>
      </c>
      <c r="J362">
        <v>-3.4426512677590599</v>
      </c>
      <c r="K362">
        <v>1800.43419504705</v>
      </c>
      <c r="L362">
        <v>1822.0595589219199</v>
      </c>
      <c r="M362">
        <v>24.232815720534301</v>
      </c>
      <c r="N362">
        <v>0.99772005094693905</v>
      </c>
      <c r="O362">
        <v>47.680249842347003</v>
      </c>
      <c r="P362">
        <v>10.634551495016501</v>
      </c>
      <c r="Q362">
        <v>5.6741915717404001E-2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Row],[Ticker]],[1]!Table2[[Symbol]:[Industry]],2,FALSE),"-")</f>
        <v>-</v>
      </c>
      <c r="D363" t="s">
        <v>174</v>
      </c>
      <c r="E363">
        <v>18116.827283359999</v>
      </c>
      <c r="F363">
        <v>326.89999999999998</v>
      </c>
      <c r="G363">
        <v>-5.7050441084526504</v>
      </c>
      <c r="H363">
        <v>2.9333192677623998</v>
      </c>
      <c r="I363">
        <v>-21.632057205384701</v>
      </c>
      <c r="J363">
        <v>-4.2083929894754801</v>
      </c>
      <c r="K363">
        <v>320.60761058710898</v>
      </c>
      <c r="L363">
        <v>315.11379879718697</v>
      </c>
      <c r="M363">
        <v>34.050400803499798</v>
      </c>
      <c r="N363">
        <v>0.85468693780849403</v>
      </c>
      <c r="O363">
        <v>24.426430100948298</v>
      </c>
      <c r="P363">
        <v>28.447937131630599</v>
      </c>
      <c r="Q363">
        <v>-6.0702615086478999E-2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Row],[Ticker]],[1]!Table2[[Symbol]:[Industry]],2,FALSE),"-")</f>
        <v>-</v>
      </c>
      <c r="D364" t="s">
        <v>568</v>
      </c>
      <c r="E364">
        <v>18029.843311199998</v>
      </c>
      <c r="F364">
        <v>1418.8</v>
      </c>
      <c r="G364">
        <v>-39.167456063970597</v>
      </c>
      <c r="H364">
        <v>-5.8986259607258704</v>
      </c>
      <c r="I364">
        <v>-13.1727535736897</v>
      </c>
      <c r="J364">
        <v>-10.5126452682983</v>
      </c>
      <c r="K364">
        <v>1498.2575332122999</v>
      </c>
      <c r="L364">
        <v>1490.0534127406499</v>
      </c>
      <c r="M364">
        <v>15.8251026270017</v>
      </c>
      <c r="N364">
        <v>1.0207422386767899</v>
      </c>
      <c r="O364">
        <v>24.6123484634902</v>
      </c>
      <c r="P364">
        <v>11.8045705279747</v>
      </c>
      <c r="Q364">
        <v>-0.113141852301861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Row],[Ticker]],[1]!Table2[[Symbol]:[Industry]],2,FALSE),"-")</f>
        <v>-</v>
      </c>
      <c r="D365" t="s">
        <v>257</v>
      </c>
      <c r="E365">
        <v>18009.051375790001</v>
      </c>
      <c r="F365">
        <v>1275.7</v>
      </c>
      <c r="G365">
        <v>123.415399993298</v>
      </c>
      <c r="H365">
        <v>-3.1311233934293301</v>
      </c>
      <c r="I365">
        <v>39.290707469269996</v>
      </c>
      <c r="J365">
        <v>9.9074933599362591</v>
      </c>
      <c r="K365">
        <v>1232.7060363318101</v>
      </c>
      <c r="L365">
        <v>974.92670321566004</v>
      </c>
      <c r="M365">
        <v>56.395884373859197</v>
      </c>
      <c r="N365">
        <v>0.95684908452959805</v>
      </c>
      <c r="O365">
        <v>13.663086932664401</v>
      </c>
      <c r="P365">
        <v>178.53711790393001</v>
      </c>
      <c r="Q365">
        <v>0.18170968776694699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Row],[Ticker]],[1]!Table2[[Symbol]:[Industry]],2,FALSE),"-")</f>
        <v>-</v>
      </c>
      <c r="D366" t="s">
        <v>521</v>
      </c>
      <c r="E366">
        <v>17979.955903894999</v>
      </c>
      <c r="F366">
        <v>1625</v>
      </c>
      <c r="G366">
        <v>10.3198849852983</v>
      </c>
      <c r="H366">
        <v>-8.6834564628867099</v>
      </c>
      <c r="I366">
        <v>-0.56639177271449004</v>
      </c>
      <c r="J366">
        <v>-3.3197940834656801</v>
      </c>
      <c r="K366">
        <v>1723.32526579724</v>
      </c>
      <c r="L366">
        <v>1597.3270074086699</v>
      </c>
      <c r="M366">
        <v>23.753806149741798</v>
      </c>
      <c r="N366">
        <v>0.92214245830080399</v>
      </c>
      <c r="O366">
        <v>17.043076923076899</v>
      </c>
      <c r="P366">
        <v>42.945109078114001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Row],[Ticker]],[1]!Table2[[Symbol]:[Industry]],2,FALSE),"-")</f>
        <v>-</v>
      </c>
      <c r="D367" t="s">
        <v>286</v>
      </c>
      <c r="E367">
        <v>17789.37677223</v>
      </c>
      <c r="F367">
        <v>2245.6</v>
      </c>
      <c r="G367">
        <v>-5.79409208038917</v>
      </c>
      <c r="H367">
        <v>5.0797213666441898</v>
      </c>
      <c r="I367">
        <v>-10.8574239118318</v>
      </c>
      <c r="J367">
        <v>4.7031760159679896</v>
      </c>
      <c r="K367">
        <v>2100.2005028613498</v>
      </c>
      <c r="L367">
        <v>2004.10397313422</v>
      </c>
      <c r="M367">
        <v>65.455032657687795</v>
      </c>
      <c r="N367">
        <v>0.99864708125756696</v>
      </c>
      <c r="O367">
        <v>4.9340933380833603</v>
      </c>
      <c r="P367">
        <v>28.319999999999901</v>
      </c>
      <c r="Q367">
        <v>4.3740051353136002E-2</v>
      </c>
    </row>
    <row r="368" spans="1:17" hidden="1" x14ac:dyDescent="0.3">
      <c r="A368" t="s">
        <v>844</v>
      </c>
      <c r="B368" t="s">
        <v>845</v>
      </c>
      <c r="C368" t="str">
        <f>IFERROR(VLOOKUP(Table1[[#This Row],[Ticker]],[1]!Table2[[Symbol]:[Industry]],2,FALSE),"-")</f>
        <v>-</v>
      </c>
      <c r="D368" t="s">
        <v>846</v>
      </c>
      <c r="E368">
        <v>17778.535426574999</v>
      </c>
      <c r="F368">
        <v>1701.1</v>
      </c>
      <c r="G368">
        <v>-4.3543817201653701</v>
      </c>
      <c r="H368">
        <v>-5.2351465128191004</v>
      </c>
      <c r="I368">
        <v>3.7886278510947</v>
      </c>
      <c r="J368">
        <v>-1.1466544661729801</v>
      </c>
      <c r="K368">
        <v>1663.51920818542</v>
      </c>
      <c r="M368">
        <v>36.016872689624201</v>
      </c>
      <c r="O368">
        <v>13.9527364646405</v>
      </c>
      <c r="P368">
        <v>38.115536069500202</v>
      </c>
    </row>
    <row r="369" spans="1:17" x14ac:dyDescent="0.3">
      <c r="A369" t="s">
        <v>847</v>
      </c>
      <c r="B369" t="s">
        <v>848</v>
      </c>
      <c r="C369" t="str">
        <f>IFERROR(VLOOKUP(Table1[[#This Row],[Ticker]],[1]!Table2[[Symbol]:[Industry]],2,FALSE),"-")</f>
        <v>-</v>
      </c>
      <c r="D369" t="s">
        <v>174</v>
      </c>
      <c r="E369">
        <v>17688.136706460002</v>
      </c>
      <c r="F369">
        <v>1826.8</v>
      </c>
      <c r="G369">
        <v>59.994230263813499</v>
      </c>
      <c r="H369">
        <v>8.0920332681489793</v>
      </c>
      <c r="I369">
        <v>8.6215177701549504</v>
      </c>
      <c r="J369">
        <v>0.75336392028408306</v>
      </c>
      <c r="K369">
        <v>1664.17592776581</v>
      </c>
      <c r="L369">
        <v>1412.1247953908401</v>
      </c>
      <c r="M369">
        <v>48.138645387338599</v>
      </c>
      <c r="N369">
        <v>0.63648956505575804</v>
      </c>
      <c r="O369">
        <v>4.6721042259688996</v>
      </c>
      <c r="P369">
        <v>88.223172428004702</v>
      </c>
      <c r="Q369">
        <v>4.0186863674645003E-2</v>
      </c>
    </row>
    <row r="370" spans="1:17" x14ac:dyDescent="0.3">
      <c r="A370" t="s">
        <v>849</v>
      </c>
      <c r="B370" t="s">
        <v>850</v>
      </c>
      <c r="C370" t="str">
        <f>IFERROR(VLOOKUP(Table1[[#This Row],[Ticker]],[1]!Table2[[Symbol]:[Industry]],2,FALSE),"-")</f>
        <v>-</v>
      </c>
      <c r="D370" t="s">
        <v>27</v>
      </c>
      <c r="E370">
        <v>17662.772013444999</v>
      </c>
      <c r="F370">
        <v>91.26</v>
      </c>
      <c r="G370">
        <v>-6.6435898507336804</v>
      </c>
      <c r="H370">
        <v>18.784426724754798</v>
      </c>
      <c r="I370">
        <v>-13.402707695000201</v>
      </c>
      <c r="J370">
        <v>-4.5171454724928504</v>
      </c>
      <c r="K370">
        <v>87.297421197163601</v>
      </c>
      <c r="L370">
        <v>84.651808427296601</v>
      </c>
      <c r="M370">
        <v>41.979948201314102</v>
      </c>
      <c r="N370">
        <v>0.68556899454890297</v>
      </c>
      <c r="O370">
        <v>22.068814376506602</v>
      </c>
      <c r="P370">
        <v>40.292083013066801</v>
      </c>
      <c r="Q370">
        <v>8.2715993328474999E-2</v>
      </c>
    </row>
    <row r="371" spans="1:17" x14ac:dyDescent="0.3">
      <c r="A371" t="s">
        <v>851</v>
      </c>
      <c r="B371" t="s">
        <v>852</v>
      </c>
      <c r="C371" t="str">
        <f>IFERROR(VLOOKUP(Table1[[#This Row],[Ticker]],[1]!Table2[[Symbol]:[Industry]],2,FALSE),"-")</f>
        <v>-</v>
      </c>
      <c r="D371" t="s">
        <v>133</v>
      </c>
      <c r="E371">
        <v>17635.85378211</v>
      </c>
      <c r="F371">
        <v>696.8</v>
      </c>
      <c r="G371">
        <v>75.078847672602507</v>
      </c>
      <c r="H371">
        <v>6.7233437216848397</v>
      </c>
      <c r="I371">
        <v>10.0535664429758</v>
      </c>
      <c r="J371">
        <v>7.8340230630546603</v>
      </c>
      <c r="K371">
        <v>616.95712643840704</v>
      </c>
      <c r="L371">
        <v>538.68671180486695</v>
      </c>
      <c r="M371">
        <v>59.155932774612701</v>
      </c>
      <c r="N371">
        <v>0.98163129081804501</v>
      </c>
      <c r="O371">
        <v>0.71756601607348902</v>
      </c>
      <c r="P371">
        <v>124.774193548387</v>
      </c>
      <c r="Q371">
        <v>0.174368163456844</v>
      </c>
    </row>
    <row r="372" spans="1:17" x14ac:dyDescent="0.3">
      <c r="A372" t="s">
        <v>853</v>
      </c>
      <c r="B372" t="s">
        <v>854</v>
      </c>
      <c r="C372" t="str">
        <f>IFERROR(VLOOKUP(Table1[[#This Row],[Ticker]],[1]!Table2[[Symbol]:[Industry]],2,FALSE),"-")</f>
        <v>-</v>
      </c>
      <c r="D372" t="s">
        <v>436</v>
      </c>
      <c r="E372">
        <v>17504.466650549999</v>
      </c>
      <c r="F372">
        <v>289.39999999999998</v>
      </c>
      <c r="G372">
        <v>13.383982283835</v>
      </c>
      <c r="H372">
        <v>-7.5666316569804701</v>
      </c>
      <c r="I372">
        <v>16.753669207820401</v>
      </c>
      <c r="J372">
        <v>-1.79535210393644</v>
      </c>
      <c r="K372">
        <v>309.74458216253601</v>
      </c>
      <c r="L372">
        <v>267.452775929469</v>
      </c>
      <c r="M372">
        <v>18.474399243844999</v>
      </c>
      <c r="N372">
        <v>0.59794589224065497</v>
      </c>
      <c r="O372">
        <v>22.978576364892799</v>
      </c>
      <c r="P372">
        <v>55.758880516684499</v>
      </c>
      <c r="Q372">
        <v>5.2912094003944997E-2</v>
      </c>
    </row>
    <row r="373" spans="1:17" x14ac:dyDescent="0.3">
      <c r="A373" t="s">
        <v>855</v>
      </c>
      <c r="B373" t="s">
        <v>856</v>
      </c>
      <c r="C373" t="str">
        <f>IFERROR(VLOOKUP(Table1[[#This Row],[Ticker]],[1]!Table2[[Symbol]:[Industry]],2,FALSE),"-")</f>
        <v>-</v>
      </c>
      <c r="D373" t="s">
        <v>57</v>
      </c>
      <c r="E373">
        <v>17496.652283159001</v>
      </c>
      <c r="F373">
        <v>209.92</v>
      </c>
      <c r="G373">
        <v>17.194688584595902</v>
      </c>
      <c r="H373">
        <v>-5.7319269756568199</v>
      </c>
      <c r="I373">
        <v>3.7568664178275402</v>
      </c>
      <c r="J373">
        <v>1.4088977664525599</v>
      </c>
      <c r="K373">
        <v>202.15214586368899</v>
      </c>
      <c r="L373">
        <v>180.39902681250399</v>
      </c>
      <c r="M373">
        <v>50.196996246487203</v>
      </c>
      <c r="N373">
        <v>0.61482907548423804</v>
      </c>
      <c r="O373">
        <v>9.7560975609756095</v>
      </c>
      <c r="P373">
        <v>67.4670921420024</v>
      </c>
      <c r="Q373">
        <v>1.1646318110907E-2</v>
      </c>
    </row>
    <row r="374" spans="1:17" x14ac:dyDescent="0.3">
      <c r="A374" t="s">
        <v>857</v>
      </c>
      <c r="B374" t="s">
        <v>858</v>
      </c>
      <c r="C374" t="str">
        <f>IFERROR(VLOOKUP(Table1[[#This Row],[Ticker]],[1]!Table2[[Symbol]:[Industry]],2,FALSE),"-")</f>
        <v>-</v>
      </c>
      <c r="D374" t="s">
        <v>590</v>
      </c>
      <c r="E374">
        <v>17415.415707804899</v>
      </c>
      <c r="F374">
        <v>1021.05</v>
      </c>
      <c r="G374">
        <v>144.01807580802401</v>
      </c>
      <c r="H374">
        <v>36.773209738737201</v>
      </c>
      <c r="I374">
        <v>50.963686165140203</v>
      </c>
      <c r="J374">
        <v>20.334976179061702</v>
      </c>
      <c r="K374">
        <v>787.20771364988104</v>
      </c>
      <c r="L374">
        <v>650.12515648061606</v>
      </c>
      <c r="M374">
        <v>72.606774602631404</v>
      </c>
      <c r="N374">
        <v>2.7267117337917499</v>
      </c>
      <c r="O374">
        <v>6.8312031732040399</v>
      </c>
      <c r="P374">
        <v>172.28</v>
      </c>
    </row>
    <row r="375" spans="1:17" x14ac:dyDescent="0.3">
      <c r="A375" t="s">
        <v>859</v>
      </c>
      <c r="B375" t="s">
        <v>860</v>
      </c>
      <c r="C375" t="str">
        <f>IFERROR(VLOOKUP(Table1[[#This Row],[Ticker]],[1]!Table2[[Symbol]:[Industry]],2,FALSE),"-")</f>
        <v>-</v>
      </c>
      <c r="D375" t="s">
        <v>141</v>
      </c>
      <c r="E375">
        <v>17352.665168514999</v>
      </c>
      <c r="F375">
        <v>514.25</v>
      </c>
      <c r="G375">
        <v>145.91171102222799</v>
      </c>
      <c r="H375">
        <v>4.2813000340108296</v>
      </c>
      <c r="I375">
        <v>38.805754538381301</v>
      </c>
      <c r="J375">
        <v>1.1371320387763</v>
      </c>
      <c r="K375">
        <v>477.24050107316799</v>
      </c>
      <c r="L375">
        <v>367.59543695549399</v>
      </c>
      <c r="M375">
        <v>42.936578188899098</v>
      </c>
      <c r="N375">
        <v>0.76547160494778599</v>
      </c>
      <c r="O375">
        <v>9.8687408847836604</v>
      </c>
      <c r="P375">
        <v>176.10738255033499</v>
      </c>
      <c r="Q375">
        <v>0.22619462974284801</v>
      </c>
    </row>
    <row r="376" spans="1:17" x14ac:dyDescent="0.3">
      <c r="A376" t="s">
        <v>861</v>
      </c>
      <c r="B376" t="s">
        <v>862</v>
      </c>
      <c r="C376" t="str">
        <f>IFERROR(VLOOKUP(Table1[[#This Row],[Ticker]],[1]!Table2[[Symbol]:[Industry]],2,FALSE),"-")</f>
        <v>-</v>
      </c>
      <c r="D376" t="s">
        <v>24</v>
      </c>
      <c r="E376">
        <v>17305.627447294999</v>
      </c>
      <c r="F376">
        <v>213.36</v>
      </c>
      <c r="G376">
        <v>50.215510660168199</v>
      </c>
      <c r="H376">
        <v>6.5400895163605703</v>
      </c>
      <c r="I376">
        <v>8.4187322310091393</v>
      </c>
      <c r="J376">
        <v>-0.49859188027007001</v>
      </c>
      <c r="K376">
        <v>208.371885529292</v>
      </c>
      <c r="L376">
        <v>183.33884076030901</v>
      </c>
      <c r="M376">
        <v>50.307936161814801</v>
      </c>
      <c r="N376">
        <v>0.79414766013670401</v>
      </c>
      <c r="O376">
        <v>9.0879265091863495</v>
      </c>
      <c r="P376">
        <v>84.567474048442904</v>
      </c>
      <c r="Q376">
        <v>0.19783659072776699</v>
      </c>
    </row>
    <row r="377" spans="1:17" x14ac:dyDescent="0.3">
      <c r="A377" t="s">
        <v>863</v>
      </c>
      <c r="B377" t="s">
        <v>864</v>
      </c>
      <c r="C377" t="str">
        <f>IFERROR(VLOOKUP(Table1[[#This Row],[Ticker]],[1]!Table2[[Symbol]:[Industry]],2,FALSE),"-")</f>
        <v>-</v>
      </c>
      <c r="D377" t="s">
        <v>166</v>
      </c>
      <c r="E377">
        <v>17241.612162059999</v>
      </c>
      <c r="F377">
        <v>1135.05</v>
      </c>
      <c r="G377">
        <v>-1.23910082506719</v>
      </c>
      <c r="H377">
        <v>14.9210816614075</v>
      </c>
      <c r="I377">
        <v>1.45601012886841</v>
      </c>
      <c r="J377">
        <v>6.3763173765925503</v>
      </c>
      <c r="K377">
        <v>1028.91950457039</v>
      </c>
      <c r="L377">
        <v>983.29246621739003</v>
      </c>
      <c r="M377">
        <v>64.342660944825298</v>
      </c>
      <c r="N377">
        <v>2.47596297492588</v>
      </c>
      <c r="O377">
        <v>4.66499273159772</v>
      </c>
      <c r="P377">
        <v>36.358721768380498</v>
      </c>
      <c r="Q377">
        <v>-6.0319826249519998E-3</v>
      </c>
    </row>
    <row r="378" spans="1:17" x14ac:dyDescent="0.3">
      <c r="A378" t="s">
        <v>865</v>
      </c>
      <c r="B378" t="s">
        <v>866</v>
      </c>
      <c r="C378" t="str">
        <f>IFERROR(VLOOKUP(Table1[[#This Row],[Ticker]],[1]!Table2[[Symbol]:[Industry]],2,FALSE),"-")</f>
        <v>-</v>
      </c>
      <c r="D378" t="s">
        <v>536</v>
      </c>
      <c r="E378">
        <v>17199.685264719999</v>
      </c>
      <c r="F378">
        <v>419.15</v>
      </c>
      <c r="G378">
        <v>-48.556939002358497</v>
      </c>
      <c r="H378">
        <v>-14.612973660312401</v>
      </c>
      <c r="I378">
        <v>-40.0122515982873</v>
      </c>
      <c r="J378">
        <v>-4.8771842970435104</v>
      </c>
      <c r="K378">
        <v>453.81386085541197</v>
      </c>
      <c r="L378">
        <v>477.95421461055099</v>
      </c>
      <c r="M378">
        <v>25.262779199130499</v>
      </c>
      <c r="N378">
        <v>0.69191053463618601</v>
      </c>
      <c r="O378">
        <v>63.4313660492355</v>
      </c>
      <c r="P378">
        <v>37.751413172078301</v>
      </c>
      <c r="Q378">
        <v>3.3904057243404999E-2</v>
      </c>
    </row>
    <row r="379" spans="1:17" hidden="1" x14ac:dyDescent="0.3">
      <c r="A379" t="s">
        <v>867</v>
      </c>
      <c r="B379" t="s">
        <v>868</v>
      </c>
      <c r="C379" t="str">
        <f>IFERROR(VLOOKUP(Table1[[#This Row],[Ticker]],[1]!Table2[[Symbol]:[Industry]],2,FALSE),"-")</f>
        <v>-</v>
      </c>
      <c r="D379" t="s">
        <v>57</v>
      </c>
      <c r="E379">
        <v>17185.990334875001</v>
      </c>
      <c r="F379">
        <v>421.75</v>
      </c>
      <c r="G379">
        <v>2.6991990232634699</v>
      </c>
      <c r="H379">
        <v>-3.6015768189376098</v>
      </c>
      <c r="I379">
        <v>8.8564633778168194</v>
      </c>
      <c r="J379">
        <v>0.36619263798660501</v>
      </c>
      <c r="K379">
        <v>407.45990896749498</v>
      </c>
      <c r="M379">
        <v>32.411915425158</v>
      </c>
      <c r="O379">
        <v>15.4593953764078</v>
      </c>
      <c r="P379">
        <v>44.434931506849303</v>
      </c>
    </row>
    <row r="380" spans="1:17" x14ac:dyDescent="0.3">
      <c r="A380" t="s">
        <v>869</v>
      </c>
      <c r="B380" t="s">
        <v>870</v>
      </c>
      <c r="C380" t="str">
        <f>IFERROR(VLOOKUP(Table1[[#This Row],[Ticker]],[1]!Table2[[Symbol]:[Industry]],2,FALSE),"-")</f>
        <v>-</v>
      </c>
      <c r="D380" t="s">
        <v>487</v>
      </c>
      <c r="E380">
        <v>17127.875713339999</v>
      </c>
      <c r="F380">
        <v>606.95000000000005</v>
      </c>
      <c r="G380">
        <v>136.29918737898601</v>
      </c>
      <c r="H380">
        <v>5.7600825195460903</v>
      </c>
      <c r="I380">
        <v>5.2746971600285697</v>
      </c>
      <c r="J380">
        <v>3.53451936499552</v>
      </c>
      <c r="K380">
        <v>568.21478022832196</v>
      </c>
      <c r="L380">
        <v>467.98101482402802</v>
      </c>
      <c r="M380">
        <v>56.464974312777301</v>
      </c>
      <c r="N380">
        <v>0.79519191962982005</v>
      </c>
      <c r="O380">
        <v>12.801713485460001</v>
      </c>
      <c r="P380">
        <v>171.62676213918101</v>
      </c>
      <c r="Q380">
        <v>0.23810777509745501</v>
      </c>
    </row>
    <row r="381" spans="1:17" x14ac:dyDescent="0.3">
      <c r="A381" t="s">
        <v>871</v>
      </c>
      <c r="B381" t="s">
        <v>872</v>
      </c>
      <c r="C381" t="str">
        <f>IFERROR(VLOOKUP(Table1[[#This Row],[Ticker]],[1]!Table2[[Symbol]:[Industry]],2,FALSE),"-")</f>
        <v>-</v>
      </c>
      <c r="D381" t="s">
        <v>416</v>
      </c>
      <c r="E381">
        <v>17004.634585807999</v>
      </c>
      <c r="F381">
        <v>107.54</v>
      </c>
      <c r="G381">
        <v>-34.604412513390699</v>
      </c>
      <c r="H381">
        <v>-7.8278049020526996</v>
      </c>
      <c r="I381">
        <v>-20.376954903493701</v>
      </c>
      <c r="J381">
        <v>-0.25379369437645499</v>
      </c>
      <c r="K381">
        <v>113.94747584395201</v>
      </c>
      <c r="L381">
        <v>114.87483776189799</v>
      </c>
      <c r="M381">
        <v>33.444447932964003</v>
      </c>
      <c r="N381">
        <v>1.09880284586043</v>
      </c>
      <c r="O381">
        <v>27.3944578761391</v>
      </c>
      <c r="P381">
        <v>2.9090909090908998</v>
      </c>
      <c r="Q381">
        <v>0.12656045133129801</v>
      </c>
    </row>
    <row r="382" spans="1:17" x14ac:dyDescent="0.3">
      <c r="A382" t="s">
        <v>873</v>
      </c>
      <c r="B382" t="s">
        <v>874</v>
      </c>
      <c r="C382" t="str">
        <f>IFERROR(VLOOKUP(Table1[[#This Row],[Ticker]],[1]!Table2[[Symbol]:[Industry]],2,FALSE),"-")</f>
        <v>-</v>
      </c>
      <c r="D382" t="s">
        <v>21</v>
      </c>
      <c r="E382">
        <v>16960.697980500001</v>
      </c>
      <c r="F382">
        <v>767.15</v>
      </c>
      <c r="G382">
        <v>28.369008446713899</v>
      </c>
      <c r="H382">
        <v>-0.73603685421726495</v>
      </c>
      <c r="I382">
        <v>29.8899101758713</v>
      </c>
      <c r="J382">
        <v>2.7666824815093198</v>
      </c>
      <c r="K382">
        <v>730.12598616928199</v>
      </c>
      <c r="L382">
        <v>616.45606534593605</v>
      </c>
      <c r="M382">
        <v>42.892081979168999</v>
      </c>
      <c r="N382">
        <v>0.58072659713686903</v>
      </c>
      <c r="O382">
        <v>9.4310108844424203</v>
      </c>
      <c r="P382">
        <v>68.1240412009642</v>
      </c>
      <c r="Q382">
        <v>5.0171299703803997E-2</v>
      </c>
    </row>
    <row r="383" spans="1:17" x14ac:dyDescent="0.3">
      <c r="A383" t="s">
        <v>875</v>
      </c>
      <c r="B383" t="s">
        <v>876</v>
      </c>
      <c r="C383" t="str">
        <f>IFERROR(VLOOKUP(Table1[[#This Row],[Ticker]],[1]!Table2[[Symbol]:[Industry]],2,FALSE),"-")</f>
        <v>-</v>
      </c>
      <c r="D383" t="s">
        <v>622</v>
      </c>
      <c r="E383">
        <v>16934.788676553999</v>
      </c>
      <c r="F383">
        <v>178.27</v>
      </c>
      <c r="G383">
        <v>28.7314614135596</v>
      </c>
      <c r="H383">
        <v>3.08723272724297</v>
      </c>
      <c r="I383">
        <v>2.7956088487830799</v>
      </c>
      <c r="J383">
        <v>-0.20852748733611301</v>
      </c>
      <c r="K383">
        <v>166.11320812322799</v>
      </c>
      <c r="L383">
        <v>147.838082184987</v>
      </c>
      <c r="M383">
        <v>44.614179933779397</v>
      </c>
      <c r="N383">
        <v>1.4500577223153199</v>
      </c>
      <c r="O383">
        <v>8.6554103326414698</v>
      </c>
      <c r="P383">
        <v>58.321492007104801</v>
      </c>
      <c r="Q383">
        <v>2.9585390859903998E-2</v>
      </c>
    </row>
    <row r="384" spans="1:17" x14ac:dyDescent="0.3">
      <c r="A384" t="s">
        <v>877</v>
      </c>
      <c r="B384" t="s">
        <v>878</v>
      </c>
      <c r="C384" t="str">
        <f>IFERROR(VLOOKUP(Table1[[#This Row],[Ticker]],[1]!Table2[[Symbol]:[Industry]],2,FALSE),"-")</f>
        <v>-</v>
      </c>
      <c r="D384" t="s">
        <v>539</v>
      </c>
      <c r="E384">
        <v>16931.2568374</v>
      </c>
      <c r="F384">
        <v>1636.3</v>
      </c>
      <c r="G384">
        <v>-8.9291131206316496</v>
      </c>
      <c r="H384">
        <v>10.595912604904299</v>
      </c>
      <c r="I384">
        <v>1.5136651219758099</v>
      </c>
      <c r="J384">
        <v>-0.32973272830397499</v>
      </c>
      <c r="K384">
        <v>1488.27286687068</v>
      </c>
      <c r="L384">
        <v>1424.5563344669399</v>
      </c>
      <c r="M384">
        <v>53.938345870438297</v>
      </c>
      <c r="N384">
        <v>2.3091849243228499</v>
      </c>
      <c r="O384">
        <v>3.2817942920002299</v>
      </c>
      <c r="P384">
        <v>31.641190667739298</v>
      </c>
      <c r="Q384">
        <v>-2.9957385653071E-2</v>
      </c>
    </row>
    <row r="385" spans="1:17" x14ac:dyDescent="0.3">
      <c r="A385" t="s">
        <v>879</v>
      </c>
      <c r="B385" t="s">
        <v>880</v>
      </c>
      <c r="C385" t="str">
        <f>IFERROR(VLOOKUP(Table1[[#This Row],[Ticker]],[1]!Table2[[Symbol]:[Industry]],2,FALSE),"-")</f>
        <v>-</v>
      </c>
      <c r="D385" t="s">
        <v>315</v>
      </c>
      <c r="E385">
        <v>16849.6596602549</v>
      </c>
      <c r="F385">
        <v>789.05</v>
      </c>
      <c r="G385">
        <v>37.575045888625603</v>
      </c>
      <c r="H385">
        <v>-0.87711916346586705</v>
      </c>
      <c r="I385">
        <v>-19.714024468246201</v>
      </c>
      <c r="J385">
        <v>-2.8689910583159199</v>
      </c>
      <c r="K385">
        <v>815.07159391315304</v>
      </c>
      <c r="L385">
        <v>748.58566217017699</v>
      </c>
      <c r="M385">
        <v>34.2128548106502</v>
      </c>
      <c r="N385">
        <v>0.43233964249488199</v>
      </c>
      <c r="O385">
        <v>21.4118243457322</v>
      </c>
      <c r="P385">
        <v>65.419287211739999</v>
      </c>
      <c r="Q385">
        <v>0.188320874976663</v>
      </c>
    </row>
    <row r="386" spans="1:17" x14ac:dyDescent="0.3">
      <c r="A386" t="s">
        <v>881</v>
      </c>
      <c r="B386" t="s">
        <v>882</v>
      </c>
      <c r="C386" t="str">
        <f>IFERROR(VLOOKUP(Table1[[#This Row],[Ticker]],[1]!Table2[[Symbol]:[Industry]],2,FALSE),"-")</f>
        <v>-</v>
      </c>
      <c r="D386" t="s">
        <v>89</v>
      </c>
      <c r="E386">
        <v>16777.555749765001</v>
      </c>
      <c r="F386">
        <v>2912.7</v>
      </c>
      <c r="G386">
        <v>13.405928588728701</v>
      </c>
      <c r="H386">
        <v>-12.7192615914527</v>
      </c>
      <c r="I386">
        <v>54.629035295138102</v>
      </c>
      <c r="J386">
        <v>-5.3972844591198399</v>
      </c>
      <c r="K386">
        <v>3051.5902736881999</v>
      </c>
      <c r="L386">
        <v>2596.2360819538799</v>
      </c>
      <c r="M386">
        <v>44.445494012339601</v>
      </c>
      <c r="N386">
        <v>0.43289449851226203</v>
      </c>
      <c r="O386">
        <v>25.4849452398118</v>
      </c>
      <c r="P386">
        <v>67.878962536022996</v>
      </c>
      <c r="Q386">
        <v>0.154630733398538</v>
      </c>
    </row>
    <row r="387" spans="1:17" x14ac:dyDescent="0.3">
      <c r="A387" t="s">
        <v>883</v>
      </c>
      <c r="B387" t="s">
        <v>884</v>
      </c>
      <c r="C387" t="str">
        <f>IFERROR(VLOOKUP(Table1[[#This Row],[Ticker]],[1]!Table2[[Symbol]:[Industry]],2,FALSE),"-")</f>
        <v>-</v>
      </c>
      <c r="D387" t="s">
        <v>706</v>
      </c>
      <c r="E387">
        <v>16724.83520478</v>
      </c>
      <c r="F387">
        <v>927.75</v>
      </c>
      <c r="G387">
        <v>33.326788916795302</v>
      </c>
      <c r="H387">
        <v>0.87632157017968204</v>
      </c>
      <c r="I387">
        <v>13.8447237909772</v>
      </c>
      <c r="J387">
        <v>6.4662162531453804</v>
      </c>
      <c r="K387">
        <v>856.239431154915</v>
      </c>
      <c r="L387">
        <v>742.93206511160304</v>
      </c>
      <c r="M387">
        <v>62.314313711594899</v>
      </c>
      <c r="N387">
        <v>1.33191914333101</v>
      </c>
      <c r="O387">
        <v>7.6205874427378104</v>
      </c>
      <c r="P387">
        <v>60.774629581492</v>
      </c>
      <c r="Q387">
        <v>0.19019345909909199</v>
      </c>
    </row>
    <row r="388" spans="1:17" x14ac:dyDescent="0.3">
      <c r="A388" t="s">
        <v>885</v>
      </c>
      <c r="B388" t="s">
        <v>886</v>
      </c>
      <c r="C388" t="str">
        <f>IFERROR(VLOOKUP(Table1[[#This Row],[Ticker]],[1]!Table2[[Symbol]:[Industry]],2,FALSE),"-")</f>
        <v>-</v>
      </c>
      <c r="D388" t="s">
        <v>887</v>
      </c>
      <c r="E388">
        <v>16713.918680300001</v>
      </c>
      <c r="F388">
        <v>194.44</v>
      </c>
      <c r="G388">
        <v>28.755708227120699</v>
      </c>
      <c r="H388">
        <v>10.4118908588817</v>
      </c>
      <c r="I388">
        <v>17.4422252195358</v>
      </c>
      <c r="J388">
        <v>-0.61119478561201501</v>
      </c>
      <c r="K388">
        <v>178.39059973033901</v>
      </c>
      <c r="L388">
        <v>159.10477008328999</v>
      </c>
      <c r="M388">
        <v>48.022614954137701</v>
      </c>
      <c r="N388">
        <v>1.2482239998406399</v>
      </c>
      <c r="O388">
        <v>3.32236165398067</v>
      </c>
      <c r="P388">
        <v>60.2307375360527</v>
      </c>
      <c r="Q388">
        <v>2.4687419226576999E-2</v>
      </c>
    </row>
    <row r="389" spans="1:17" x14ac:dyDescent="0.3">
      <c r="A389" t="s">
        <v>888</v>
      </c>
      <c r="B389" t="s">
        <v>889</v>
      </c>
      <c r="C389" t="str">
        <f>IFERROR(VLOOKUP(Table1[[#This Row],[Ticker]],[1]!Table2[[Symbol]:[Industry]],2,FALSE),"-")</f>
        <v>-</v>
      </c>
      <c r="D389" t="s">
        <v>57</v>
      </c>
      <c r="E389">
        <v>16634.914535379899</v>
      </c>
      <c r="F389">
        <v>205.59</v>
      </c>
      <c r="G389">
        <v>-19.4433322476931</v>
      </c>
      <c r="H389">
        <v>-8.7985083229367795</v>
      </c>
      <c r="I389">
        <v>-25.599499934929401</v>
      </c>
      <c r="J389">
        <v>-3.9366974670496901</v>
      </c>
      <c r="K389">
        <v>214.21507501077801</v>
      </c>
      <c r="L389">
        <v>212.398010646557</v>
      </c>
      <c r="M389">
        <v>34.564796456814499</v>
      </c>
      <c r="N389">
        <v>0.96697144179643701</v>
      </c>
      <c r="O389">
        <v>40.692640692640602</v>
      </c>
      <c r="P389">
        <v>12.328916814642801</v>
      </c>
      <c r="Q389">
        <v>3.5170944061470998E-2</v>
      </c>
    </row>
    <row r="390" spans="1:17" x14ac:dyDescent="0.3">
      <c r="A390" t="s">
        <v>890</v>
      </c>
      <c r="B390" t="s">
        <v>891</v>
      </c>
      <c r="C390" t="str">
        <f>IFERROR(VLOOKUP(Table1[[#This Row],[Ticker]],[1]!Table2[[Symbol]:[Industry]],2,FALSE),"-")</f>
        <v>-</v>
      </c>
      <c r="D390" t="s">
        <v>54</v>
      </c>
      <c r="E390">
        <v>16488.125</v>
      </c>
      <c r="F390">
        <v>6535.55</v>
      </c>
      <c r="G390">
        <v>39.774061620899801</v>
      </c>
      <c r="H390">
        <v>-2.5474132011538901</v>
      </c>
      <c r="I390">
        <v>9.3941503125424699</v>
      </c>
      <c r="J390">
        <v>-5.7189253137146601</v>
      </c>
      <c r="K390">
        <v>6560.6424312773897</v>
      </c>
      <c r="L390">
        <v>5696.2831166428005</v>
      </c>
      <c r="M390">
        <v>40.1825968793027</v>
      </c>
      <c r="N390">
        <v>0.62497328752070103</v>
      </c>
      <c r="O390">
        <v>15.8617101850647</v>
      </c>
      <c r="P390">
        <v>71.6674108901789</v>
      </c>
      <c r="Q390">
        <v>8.1783525476176996E-2</v>
      </c>
    </row>
    <row r="391" spans="1:17" x14ac:dyDescent="0.3">
      <c r="A391" t="s">
        <v>892</v>
      </c>
      <c r="B391" t="s">
        <v>893</v>
      </c>
      <c r="C391" t="str">
        <f>IFERROR(VLOOKUP(Table1[[#This Row],[Ticker]],[1]!Table2[[Symbol]:[Industry]],2,FALSE),"-")</f>
        <v>-</v>
      </c>
      <c r="D391" t="s">
        <v>133</v>
      </c>
      <c r="E391">
        <v>16474.34857437</v>
      </c>
      <c r="F391">
        <v>924.7</v>
      </c>
      <c r="G391">
        <v>265.82424190013398</v>
      </c>
      <c r="H391">
        <v>6.3192489409773396</v>
      </c>
      <c r="I391">
        <v>-15.0967672928477</v>
      </c>
      <c r="J391">
        <v>4.4928006025486198</v>
      </c>
      <c r="K391">
        <v>904.852631965505</v>
      </c>
      <c r="L391">
        <v>821.52468096085602</v>
      </c>
      <c r="M391">
        <v>49.299985104043003</v>
      </c>
      <c r="N391">
        <v>1.7529620165980999</v>
      </c>
      <c r="O391">
        <v>42.100140586136</v>
      </c>
      <c r="P391">
        <v>358.33952912019799</v>
      </c>
      <c r="Q391">
        <v>0.21278986183829199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Row],[Ticker]],[1]!Table2[[Symbol]:[Industry]],2,FALSE),"-")</f>
        <v>-</v>
      </c>
      <c r="D392" t="s">
        <v>54</v>
      </c>
      <c r="E392">
        <v>16395.031793819999</v>
      </c>
      <c r="F392">
        <v>689.1</v>
      </c>
      <c r="G392">
        <v>110.797250419164</v>
      </c>
      <c r="H392">
        <v>34.205607490239402</v>
      </c>
      <c r="I392">
        <v>44.881527360642501</v>
      </c>
      <c r="J392">
        <v>5.3532418319426496</v>
      </c>
      <c r="K392">
        <v>542.80384539695001</v>
      </c>
      <c r="L392">
        <v>449.40054951242797</v>
      </c>
      <c r="M392">
        <v>78.734663346277401</v>
      </c>
      <c r="N392">
        <v>1.7041639332798499</v>
      </c>
      <c r="O392">
        <v>1.2262371208823</v>
      </c>
      <c r="P392">
        <v>139.52033368091699</v>
      </c>
      <c r="Q392">
        <v>7.9054969654371005E-2</v>
      </c>
    </row>
    <row r="393" spans="1:17" x14ac:dyDescent="0.3">
      <c r="A393" t="s">
        <v>896</v>
      </c>
      <c r="B393" t="s">
        <v>897</v>
      </c>
      <c r="C393" t="str">
        <f>IFERROR(VLOOKUP(Table1[[#This Row],[Ticker]],[1]!Table2[[Symbol]:[Industry]],2,FALSE),"-")</f>
        <v>-</v>
      </c>
      <c r="D393" t="s">
        <v>54</v>
      </c>
      <c r="E393">
        <v>16329.681335039901</v>
      </c>
      <c r="F393">
        <v>1206.05</v>
      </c>
      <c r="G393">
        <v>20.720224064282899</v>
      </c>
      <c r="H393">
        <v>19.584782872182299</v>
      </c>
      <c r="I393">
        <v>17.269759452667898</v>
      </c>
      <c r="J393">
        <v>9.3086854704889603</v>
      </c>
      <c r="K393">
        <v>1046.47920519228</v>
      </c>
      <c r="L393">
        <v>929.34396155459001</v>
      </c>
      <c r="M393">
        <v>76.653186497078593</v>
      </c>
      <c r="N393">
        <v>1.36695893522365</v>
      </c>
      <c r="O393">
        <v>0.90792255710792003</v>
      </c>
      <c r="P393">
        <v>52.471554993678801</v>
      </c>
      <c r="Q393">
        <v>3.637195213938E-2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Row],[Ticker]],[1]!Table2[[Symbol]:[Industry]],2,FALSE),"-")</f>
        <v>-</v>
      </c>
      <c r="D394" t="s">
        <v>54</v>
      </c>
      <c r="E394">
        <v>16295.01993504</v>
      </c>
      <c r="F394">
        <v>1510.55</v>
      </c>
      <c r="G394">
        <v>34.902366829779098</v>
      </c>
      <c r="H394">
        <v>-10.1224324685178</v>
      </c>
      <c r="I394">
        <v>-1.2852915629720001</v>
      </c>
      <c r="J394">
        <v>-4.3936446710486798</v>
      </c>
      <c r="K394">
        <v>1592.8496903242899</v>
      </c>
      <c r="L394">
        <v>1436.5892050311199</v>
      </c>
      <c r="M394">
        <v>41.397970090012201</v>
      </c>
      <c r="N394">
        <v>0.50854815674423104</v>
      </c>
      <c r="O394">
        <v>19.0956936215285</v>
      </c>
      <c r="P394">
        <v>67.829565024165305</v>
      </c>
    </row>
    <row r="395" spans="1:17" x14ac:dyDescent="0.3">
      <c r="A395" t="s">
        <v>900</v>
      </c>
      <c r="B395" t="s">
        <v>901</v>
      </c>
      <c r="C395" t="str">
        <f>IFERROR(VLOOKUP(Table1[[#This Row],[Ticker]],[1]!Table2[[Symbol]:[Industry]],2,FALSE),"-")</f>
        <v>-</v>
      </c>
      <c r="D395" t="s">
        <v>539</v>
      </c>
      <c r="E395">
        <v>16248.728096999999</v>
      </c>
      <c r="F395">
        <v>3466.9</v>
      </c>
      <c r="G395">
        <v>-47.973328642308303</v>
      </c>
      <c r="H395">
        <v>-4.5079744573884204</v>
      </c>
      <c r="I395">
        <v>-7.0418258824959699</v>
      </c>
      <c r="J395">
        <v>-1.7007473948382801</v>
      </c>
      <c r="K395">
        <v>3542.7050751450201</v>
      </c>
      <c r="L395">
        <v>3559.8170778817898</v>
      </c>
      <c r="M395">
        <v>26.275140996909901</v>
      </c>
      <c r="N395">
        <v>1.34863842954948</v>
      </c>
      <c r="O395">
        <v>36.267270472179703</v>
      </c>
      <c r="P395">
        <v>20.547992837149401</v>
      </c>
      <c r="Q395">
        <v>-6.5920354636073E-2</v>
      </c>
    </row>
    <row r="396" spans="1:17" x14ac:dyDescent="0.3">
      <c r="A396" t="s">
        <v>902</v>
      </c>
      <c r="B396" t="s">
        <v>903</v>
      </c>
      <c r="C396" t="str">
        <f>IFERROR(VLOOKUP(Table1[[#This Row],[Ticker]],[1]!Table2[[Symbol]:[Industry]],2,FALSE),"-")</f>
        <v>-</v>
      </c>
      <c r="D396" t="s">
        <v>904</v>
      </c>
      <c r="E396">
        <v>16221.96086485</v>
      </c>
      <c r="F396">
        <v>723.45</v>
      </c>
      <c r="G396">
        <v>-6.9807234599421397</v>
      </c>
      <c r="H396">
        <v>2.9020816640976999</v>
      </c>
      <c r="I396">
        <v>-15.0398339867138</v>
      </c>
      <c r="J396">
        <v>4.9987255356405704</v>
      </c>
      <c r="K396">
        <v>700.58044845971301</v>
      </c>
      <c r="L396">
        <v>682.99676557714201</v>
      </c>
      <c r="M396">
        <v>65.949907425770107</v>
      </c>
      <c r="N396">
        <v>0.94908348140156895</v>
      </c>
      <c r="O396">
        <v>17.423457046098498</v>
      </c>
      <c r="P396">
        <v>21.792929292929301</v>
      </c>
      <c r="Q396">
        <v>6.0425139978438E-2</v>
      </c>
    </row>
    <row r="397" spans="1:17" x14ac:dyDescent="0.3">
      <c r="A397" t="s">
        <v>905</v>
      </c>
      <c r="B397" t="s">
        <v>906</v>
      </c>
      <c r="C397" t="str">
        <f>IFERROR(VLOOKUP(Table1[[#This Row],[Ticker]],[1]!Table2[[Symbol]:[Industry]],2,FALSE),"-")</f>
        <v>-</v>
      </c>
      <c r="D397" t="s">
        <v>21</v>
      </c>
      <c r="E397">
        <v>16207.016348879901</v>
      </c>
      <c r="F397">
        <v>604.04999999999995</v>
      </c>
      <c r="G397">
        <v>-8.1283278320271997</v>
      </c>
      <c r="H397">
        <v>-12.584231537033199</v>
      </c>
      <c r="I397">
        <v>-37.850065363438098</v>
      </c>
      <c r="J397">
        <v>-7.4511740854293</v>
      </c>
      <c r="K397">
        <v>643.09538062986701</v>
      </c>
      <c r="L397">
        <v>636.30316645008702</v>
      </c>
      <c r="M397">
        <v>27.396226181301401</v>
      </c>
      <c r="N397">
        <v>0.98664636133557304</v>
      </c>
      <c r="O397">
        <v>44.027812267196403</v>
      </c>
      <c r="P397">
        <v>28.6307495741056</v>
      </c>
      <c r="Q397">
        <v>5.9200544564146002E-2</v>
      </c>
    </row>
    <row r="398" spans="1:17" x14ac:dyDescent="0.3">
      <c r="A398" t="s">
        <v>907</v>
      </c>
      <c r="B398" t="s">
        <v>908</v>
      </c>
      <c r="C398" t="str">
        <f>IFERROR(VLOOKUP(Table1[[#This Row],[Ticker]],[1]!Table2[[Symbol]:[Industry]],2,FALSE),"-")</f>
        <v>-</v>
      </c>
      <c r="D398" t="s">
        <v>130</v>
      </c>
      <c r="E398">
        <v>16175.023991279901</v>
      </c>
      <c r="F398">
        <v>2757.3</v>
      </c>
      <c r="G398">
        <v>-38.630089832796202</v>
      </c>
      <c r="H398">
        <v>-1.76325043825392</v>
      </c>
      <c r="I398">
        <v>-12.6431598076274</v>
      </c>
      <c r="J398">
        <v>0.910861873696307</v>
      </c>
      <c r="K398">
        <v>2761.8514056878998</v>
      </c>
      <c r="L398">
        <v>2696.43325893981</v>
      </c>
      <c r="M398">
        <v>36.651549914384098</v>
      </c>
      <c r="N398">
        <v>1.79710380787904</v>
      </c>
      <c r="O398">
        <v>19.392158996119299</v>
      </c>
      <c r="P398">
        <v>23.6457399103139</v>
      </c>
      <c r="Q398">
        <v>-7.4407030438530003E-2</v>
      </c>
    </row>
    <row r="399" spans="1:17" x14ac:dyDescent="0.3">
      <c r="A399" t="s">
        <v>909</v>
      </c>
      <c r="B399" t="s">
        <v>910</v>
      </c>
      <c r="C399" t="str">
        <f>IFERROR(VLOOKUP(Table1[[#This Row],[Ticker]],[1]!Table2[[Symbol]:[Industry]],2,FALSE),"-")</f>
        <v>-</v>
      </c>
      <c r="D399" t="s">
        <v>539</v>
      </c>
      <c r="E399">
        <v>16161.94644876</v>
      </c>
      <c r="F399">
        <v>5431.35</v>
      </c>
      <c r="G399">
        <v>-7.3085010025148396</v>
      </c>
      <c r="H399">
        <v>2.2012321791299301</v>
      </c>
      <c r="I399">
        <v>10.4939619993475</v>
      </c>
      <c r="J399">
        <v>3.8397015059477999</v>
      </c>
      <c r="K399">
        <v>5088.4327572258699</v>
      </c>
      <c r="L399">
        <v>4724.8880675455503</v>
      </c>
      <c r="M399">
        <v>46.879863076111199</v>
      </c>
      <c r="N399">
        <v>1.9402479007581399</v>
      </c>
      <c r="O399">
        <v>9.7121341839505799</v>
      </c>
      <c r="P399">
        <v>35.074608306391397</v>
      </c>
      <c r="Q399">
        <v>5.4819478441859998E-2</v>
      </c>
    </row>
    <row r="400" spans="1:17" x14ac:dyDescent="0.3">
      <c r="A400" t="s">
        <v>911</v>
      </c>
      <c r="B400" t="s">
        <v>912</v>
      </c>
      <c r="C400" t="str">
        <f>IFERROR(VLOOKUP(Table1[[#This Row],[Ticker]],[1]!Table2[[Symbol]:[Industry]],2,FALSE),"-")</f>
        <v>-</v>
      </c>
      <c r="D400" t="s">
        <v>590</v>
      </c>
      <c r="E400">
        <v>16071.39020256</v>
      </c>
      <c r="F400">
        <v>675.7</v>
      </c>
      <c r="G400">
        <v>19.155760816129799</v>
      </c>
      <c r="H400">
        <v>-12.297658117715301</v>
      </c>
      <c r="I400">
        <v>-17.7080601598039</v>
      </c>
      <c r="J400">
        <v>-5.1425468133016299</v>
      </c>
      <c r="K400">
        <v>705.45194800591105</v>
      </c>
      <c r="L400">
        <v>638.83110230118302</v>
      </c>
      <c r="M400">
        <v>33.224689100846099</v>
      </c>
      <c r="N400">
        <v>1.5092369911962</v>
      </c>
      <c r="O400">
        <v>22.236199496818099</v>
      </c>
      <c r="P400">
        <v>56.3034929447143</v>
      </c>
      <c r="Q400">
        <v>9.8076133245230998E-2</v>
      </c>
    </row>
    <row r="401" spans="1:17" x14ac:dyDescent="0.3">
      <c r="A401" t="s">
        <v>913</v>
      </c>
      <c r="B401" t="s">
        <v>914</v>
      </c>
      <c r="C401" t="str">
        <f>IFERROR(VLOOKUP(Table1[[#This Row],[Ticker]],[1]!Table2[[Symbol]:[Industry]],2,FALSE),"-")</f>
        <v>-</v>
      </c>
      <c r="D401" t="s">
        <v>257</v>
      </c>
      <c r="E401">
        <v>15994.204318</v>
      </c>
      <c r="F401">
        <v>919.8</v>
      </c>
      <c r="G401">
        <v>51.594640658271302</v>
      </c>
      <c r="H401">
        <v>-3.3532619363324598</v>
      </c>
      <c r="I401">
        <v>9.0895671880423805</v>
      </c>
      <c r="J401">
        <v>-3.5576816140530401</v>
      </c>
      <c r="K401">
        <v>945.00562864865503</v>
      </c>
      <c r="L401">
        <v>813.71548808970294</v>
      </c>
      <c r="M401">
        <v>29.048593382867999</v>
      </c>
      <c r="N401">
        <v>0.788339467667168</v>
      </c>
      <c r="O401">
        <v>15.242444009567301</v>
      </c>
      <c r="P401">
        <v>78.5950060191837</v>
      </c>
      <c r="Q401">
        <v>0.160488498213611</v>
      </c>
    </row>
    <row r="402" spans="1:17" x14ac:dyDescent="0.3">
      <c r="A402" t="s">
        <v>915</v>
      </c>
      <c r="B402" t="s">
        <v>916</v>
      </c>
      <c r="C402" t="str">
        <f>IFERROR(VLOOKUP(Table1[[#This Row],[Ticker]],[1]!Table2[[Symbol]:[Industry]],2,FALSE),"-")</f>
        <v>-</v>
      </c>
      <c r="D402" t="s">
        <v>539</v>
      </c>
      <c r="E402">
        <v>15979.753243159999</v>
      </c>
      <c r="F402">
        <v>831.1</v>
      </c>
      <c r="G402">
        <v>67.403071137017207</v>
      </c>
      <c r="H402">
        <v>-3.50750537083601</v>
      </c>
      <c r="I402">
        <v>23.192840842263902</v>
      </c>
      <c r="J402">
        <v>-0.46586062126972599</v>
      </c>
      <c r="K402">
        <v>806.50516156642004</v>
      </c>
      <c r="L402">
        <v>678.28582688782899</v>
      </c>
      <c r="M402">
        <v>55.521780091517101</v>
      </c>
      <c r="N402">
        <v>0.721048291971082</v>
      </c>
      <c r="O402">
        <v>11.4907953314883</v>
      </c>
      <c r="P402">
        <v>97.410926365795703</v>
      </c>
      <c r="Q402">
        <v>0.124439715177009</v>
      </c>
    </row>
    <row r="403" spans="1:17" x14ac:dyDescent="0.3">
      <c r="A403" t="s">
        <v>917</v>
      </c>
      <c r="B403" t="s">
        <v>918</v>
      </c>
      <c r="C403" t="str">
        <f>IFERROR(VLOOKUP(Table1[[#This Row],[Ticker]],[1]!Table2[[Symbol]:[Industry]],2,FALSE),"-")</f>
        <v>-</v>
      </c>
      <c r="D403" t="s">
        <v>706</v>
      </c>
      <c r="E403">
        <v>15978.3699825</v>
      </c>
      <c r="F403">
        <v>4057.75</v>
      </c>
      <c r="G403">
        <v>84.553764131638303</v>
      </c>
      <c r="H403">
        <v>-19.690580710524401</v>
      </c>
      <c r="I403">
        <v>25.815564802460401</v>
      </c>
      <c r="J403">
        <v>-4.5982651104306802</v>
      </c>
      <c r="K403">
        <v>4366.2982977881502</v>
      </c>
      <c r="L403">
        <v>3550.0673877157701</v>
      </c>
      <c r="M403">
        <v>23.606266232120301</v>
      </c>
      <c r="N403">
        <v>0.42833105294254797</v>
      </c>
      <c r="O403">
        <v>35.247366151192097</v>
      </c>
      <c r="P403">
        <v>112.999658801606</v>
      </c>
      <c r="Q403">
        <v>0.12989431537884699</v>
      </c>
    </row>
    <row r="404" spans="1:17" x14ac:dyDescent="0.3">
      <c r="A404" t="s">
        <v>919</v>
      </c>
      <c r="B404" t="s">
        <v>920</v>
      </c>
      <c r="C404" t="str">
        <f>IFERROR(VLOOKUP(Table1[[#This Row],[Ticker]],[1]!Table2[[Symbol]:[Industry]],2,FALSE),"-")</f>
        <v>-</v>
      </c>
      <c r="D404" t="s">
        <v>133</v>
      </c>
      <c r="E404">
        <v>15933.70400645</v>
      </c>
      <c r="F404">
        <v>54.53</v>
      </c>
      <c r="G404">
        <v>-8.8000979142638407</v>
      </c>
      <c r="H404">
        <v>-8.0267567604252594</v>
      </c>
      <c r="I404">
        <v>-21.024800780120199</v>
      </c>
      <c r="J404">
        <v>-0.32329374353053802</v>
      </c>
      <c r="K404">
        <v>57.9069239736667</v>
      </c>
      <c r="L404">
        <v>56.005831488857098</v>
      </c>
      <c r="M404">
        <v>34.164220711906701</v>
      </c>
      <c r="N404">
        <v>0.64671337582553801</v>
      </c>
      <c r="O404">
        <v>35.154960572162103</v>
      </c>
      <c r="P404">
        <v>39.284802043422701</v>
      </c>
    </row>
    <row r="405" spans="1:17" x14ac:dyDescent="0.3">
      <c r="A405" t="s">
        <v>921</v>
      </c>
      <c r="B405" t="s">
        <v>922</v>
      </c>
      <c r="C405" t="str">
        <f>IFERROR(VLOOKUP(Table1[[#This Row],[Ticker]],[1]!Table2[[Symbol]:[Industry]],2,FALSE),"-")</f>
        <v>-</v>
      </c>
      <c r="D405" t="s">
        <v>923</v>
      </c>
      <c r="E405">
        <v>15849.0098152799</v>
      </c>
      <c r="F405">
        <v>829</v>
      </c>
      <c r="G405">
        <v>48.506767926471902</v>
      </c>
      <c r="H405">
        <v>-1.83737849655689</v>
      </c>
      <c r="I405">
        <v>45.879705113171298</v>
      </c>
      <c r="J405">
        <v>1.4829722621894701</v>
      </c>
      <c r="K405">
        <v>748.864826267941</v>
      </c>
      <c r="L405">
        <v>607.230064886528</v>
      </c>
      <c r="M405">
        <v>52.675380964231501</v>
      </c>
      <c r="N405">
        <v>0.71938455541859703</v>
      </c>
      <c r="O405">
        <v>5.7539203860072297</v>
      </c>
      <c r="P405">
        <v>85.728688249131807</v>
      </c>
      <c r="Q405">
        <v>-9.0578326839140001E-3</v>
      </c>
    </row>
    <row r="406" spans="1:17" hidden="1" x14ac:dyDescent="0.3">
      <c r="A406" t="s">
        <v>924</v>
      </c>
      <c r="B406" t="s">
        <v>925</v>
      </c>
      <c r="C406" t="str">
        <f>IFERROR(VLOOKUP(Table1[[#This Row],[Ticker]],[1]!Table2[[Symbol]:[Industry]],2,FALSE),"-")</f>
        <v>-</v>
      </c>
      <c r="D406" t="s">
        <v>257</v>
      </c>
      <c r="E406">
        <v>15655.29552</v>
      </c>
      <c r="F406">
        <v>14694.8</v>
      </c>
      <c r="G406">
        <v>-14.7356053894593</v>
      </c>
      <c r="H406">
        <v>-7.4352315637745896</v>
      </c>
      <c r="I406">
        <v>-7.5761528589677596</v>
      </c>
      <c r="J406">
        <v>-3.3761478478185301</v>
      </c>
      <c r="K406">
        <v>15723.8792397003</v>
      </c>
      <c r="L406">
        <v>15088.5534932066</v>
      </c>
      <c r="M406">
        <v>34.355959222888004</v>
      </c>
      <c r="N406">
        <v>1.3771897339213699</v>
      </c>
      <c r="O406">
        <v>21.091474535209699</v>
      </c>
      <c r="P406">
        <v>15.5042720262845</v>
      </c>
      <c r="Q406">
        <v>6.5842186843659001E-2</v>
      </c>
    </row>
    <row r="407" spans="1:17" x14ac:dyDescent="0.3">
      <c r="A407" t="s">
        <v>926</v>
      </c>
      <c r="B407" t="s">
        <v>927</v>
      </c>
      <c r="C407" t="str">
        <f>IFERROR(VLOOKUP(Table1[[#This Row],[Ticker]],[1]!Table2[[Symbol]:[Industry]],2,FALSE),"-")</f>
        <v>-</v>
      </c>
      <c r="D407" t="s">
        <v>221</v>
      </c>
      <c r="E407">
        <v>15646.6974345</v>
      </c>
      <c r="F407">
        <v>2310.1</v>
      </c>
      <c r="G407">
        <v>104.96741156762</v>
      </c>
      <c r="H407">
        <v>1.56162357101106</v>
      </c>
      <c r="I407">
        <v>13.1612428520954</v>
      </c>
      <c r="J407">
        <v>5.7377137255481401</v>
      </c>
      <c r="K407">
        <v>2044.8281064591199</v>
      </c>
      <c r="L407">
        <v>1681.35925233648</v>
      </c>
      <c r="M407">
        <v>51.5848593726678</v>
      </c>
      <c r="N407">
        <v>0.56764456269448305</v>
      </c>
      <c r="O407">
        <v>4.4110644560841399</v>
      </c>
      <c r="P407">
        <v>138.14236379568001</v>
      </c>
      <c r="Q407">
        <v>5.8829698298409998E-2</v>
      </c>
    </row>
    <row r="408" spans="1:17" hidden="1" x14ac:dyDescent="0.3">
      <c r="A408" t="s">
        <v>928</v>
      </c>
      <c r="B408" t="s">
        <v>929</v>
      </c>
      <c r="C408" t="str">
        <f>IFERROR(VLOOKUP(Table1[[#This Row],[Ticker]],[1]!Table2[[Symbol]:[Industry]],2,FALSE),"-")</f>
        <v>-</v>
      </c>
      <c r="D408" t="s">
        <v>46</v>
      </c>
      <c r="E408">
        <v>15644.261095649999</v>
      </c>
      <c r="F408">
        <v>1580.75</v>
      </c>
      <c r="G408">
        <v>489.569224748274</v>
      </c>
      <c r="H408">
        <v>-16.650482472350902</v>
      </c>
      <c r="I408">
        <v>75.535517014946507</v>
      </c>
      <c r="J408">
        <v>10.898568729488201</v>
      </c>
      <c r="K408">
        <v>1826.6059609264601</v>
      </c>
      <c r="L408">
        <v>1445.1002644528101</v>
      </c>
      <c r="M408">
        <v>38.921332719882002</v>
      </c>
      <c r="N408">
        <v>1.21594680357808</v>
      </c>
      <c r="O408">
        <v>92.171437608730002</v>
      </c>
      <c r="P408">
        <v>598.45793566631301</v>
      </c>
      <c r="Q408">
        <v>0.28615979341326397</v>
      </c>
    </row>
    <row r="409" spans="1:17" x14ac:dyDescent="0.3">
      <c r="A409" t="s">
        <v>930</v>
      </c>
      <c r="B409" t="s">
        <v>931</v>
      </c>
      <c r="C409" t="str">
        <f>IFERROR(VLOOKUP(Table1[[#This Row],[Ticker]],[1]!Table2[[Symbol]:[Industry]],2,FALSE),"-")</f>
        <v>-</v>
      </c>
      <c r="D409" t="s">
        <v>237</v>
      </c>
      <c r="E409">
        <v>15631.57555575</v>
      </c>
      <c r="F409">
        <v>671.1</v>
      </c>
      <c r="G409">
        <v>56.873659161352798</v>
      </c>
      <c r="H409">
        <v>-3.2894817430093699</v>
      </c>
      <c r="I409">
        <v>7.9059117181886203</v>
      </c>
      <c r="J409">
        <v>3.96848449122019</v>
      </c>
      <c r="K409">
        <v>680.61940855943499</v>
      </c>
      <c r="L409">
        <v>582.70668472919601</v>
      </c>
      <c r="M409">
        <v>53.241694186952898</v>
      </c>
      <c r="N409">
        <v>0.68114686890478604</v>
      </c>
      <c r="O409">
        <v>23.379526151095199</v>
      </c>
      <c r="P409">
        <v>165.25691699604701</v>
      </c>
      <c r="Q409">
        <v>8.7316220775692996E-2</v>
      </c>
    </row>
    <row r="410" spans="1:17" x14ac:dyDescent="0.3">
      <c r="A410" t="s">
        <v>932</v>
      </c>
      <c r="B410" t="s">
        <v>933</v>
      </c>
      <c r="C410" t="str">
        <f>IFERROR(VLOOKUP(Table1[[#This Row],[Ticker]],[1]!Table2[[Symbol]:[Industry]],2,FALSE),"-")</f>
        <v>-</v>
      </c>
      <c r="D410" t="s">
        <v>21</v>
      </c>
      <c r="E410">
        <v>15626.69464086</v>
      </c>
      <c r="F410">
        <v>587.29999999999995</v>
      </c>
      <c r="G410">
        <v>5.73267976338719</v>
      </c>
      <c r="H410">
        <v>-20.098332979578299</v>
      </c>
      <c r="I410">
        <v>-45.546192534204003</v>
      </c>
      <c r="J410">
        <v>-1.85422957539109</v>
      </c>
      <c r="K410">
        <v>665.84833129239996</v>
      </c>
      <c r="L410">
        <v>650.17859348446598</v>
      </c>
      <c r="M410">
        <v>22.257204418845301</v>
      </c>
      <c r="N410">
        <v>1.45742707962745</v>
      </c>
      <c r="O410">
        <v>46.747829048186603</v>
      </c>
      <c r="P410">
        <v>33.888065655989898</v>
      </c>
      <c r="Q410">
        <v>1.7927809339540999E-2</v>
      </c>
    </row>
    <row r="411" spans="1:17" hidden="1" x14ac:dyDescent="0.3">
      <c r="A411" t="s">
        <v>934</v>
      </c>
      <c r="B411" t="s">
        <v>935</v>
      </c>
      <c r="C411" t="str">
        <f>IFERROR(VLOOKUP(Table1[[#This Row],[Ticker]],[1]!Table2[[Symbol]:[Industry]],2,FALSE),"-")</f>
        <v>-</v>
      </c>
      <c r="D411" t="s">
        <v>717</v>
      </c>
      <c r="E411">
        <v>15502.9956089399</v>
      </c>
      <c r="F411">
        <v>865.06</v>
      </c>
      <c r="G411">
        <v>-2.1103327050148</v>
      </c>
      <c r="H411">
        <v>2.4266313028308801E-2</v>
      </c>
      <c r="I411">
        <v>-0.81583583934894199</v>
      </c>
      <c r="J411">
        <v>-1.7791764404799499</v>
      </c>
      <c r="K411">
        <v>853.87931337145199</v>
      </c>
      <c r="L411">
        <v>795.48336078624902</v>
      </c>
      <c r="M411">
        <v>63.673105172010501</v>
      </c>
      <c r="N411">
        <v>0.497082492006715</v>
      </c>
      <c r="O411">
        <v>3.80782835872657</v>
      </c>
      <c r="P411">
        <v>28.534070309946198</v>
      </c>
      <c r="Q411">
        <v>-2.790653939747E-3</v>
      </c>
    </row>
    <row r="412" spans="1:17" x14ac:dyDescent="0.3">
      <c r="A412" t="s">
        <v>936</v>
      </c>
      <c r="B412" t="s">
        <v>937</v>
      </c>
      <c r="C412" t="str">
        <f>IFERROR(VLOOKUP(Table1[[#This Row],[Ticker]],[1]!Table2[[Symbol]:[Industry]],2,FALSE),"-")</f>
        <v>-</v>
      </c>
      <c r="D412" t="s">
        <v>70</v>
      </c>
      <c r="E412">
        <v>15493.5</v>
      </c>
      <c r="F412">
        <v>101.83</v>
      </c>
      <c r="G412">
        <v>138.83326202454299</v>
      </c>
      <c r="H412">
        <v>14.460618636568601</v>
      </c>
      <c r="I412">
        <v>20.815713055162501</v>
      </c>
      <c r="J412">
        <v>-1.37802701519258</v>
      </c>
      <c r="K412">
        <v>91.034829103552696</v>
      </c>
      <c r="L412">
        <v>74.252498788192199</v>
      </c>
      <c r="M412">
        <v>54.866927317822302</v>
      </c>
      <c r="N412">
        <v>1.25473990358214</v>
      </c>
      <c r="O412">
        <v>29.4314052833153</v>
      </c>
      <c r="P412">
        <v>174.47439353099699</v>
      </c>
      <c r="Q412">
        <v>8.3487651493224999E-2</v>
      </c>
    </row>
    <row r="413" spans="1:17" x14ac:dyDescent="0.3">
      <c r="A413" t="s">
        <v>938</v>
      </c>
      <c r="B413" t="s">
        <v>939</v>
      </c>
      <c r="C413" t="str">
        <f>IFERROR(VLOOKUP(Table1[[#This Row],[Ticker]],[1]!Table2[[Symbol]:[Industry]],2,FALSE),"-")</f>
        <v>-</v>
      </c>
      <c r="D413" t="s">
        <v>54</v>
      </c>
      <c r="E413">
        <v>15313.521180239901</v>
      </c>
      <c r="F413">
        <v>6736.85</v>
      </c>
      <c r="G413">
        <v>26.237958822705501</v>
      </c>
      <c r="H413">
        <v>5.1777472930513104</v>
      </c>
      <c r="I413">
        <v>6.0377526396040597</v>
      </c>
      <c r="J413">
        <v>1.64131140719927</v>
      </c>
      <c r="K413">
        <v>6355.2028798745896</v>
      </c>
      <c r="L413">
        <v>5583.25260542255</v>
      </c>
      <c r="M413">
        <v>57.075104380748101</v>
      </c>
      <c r="N413">
        <v>0.66516537371201701</v>
      </c>
      <c r="O413">
        <v>11.9158063486644</v>
      </c>
      <c r="P413">
        <v>53.872862023809503</v>
      </c>
      <c r="Q413">
        <v>1.244556906777E-3</v>
      </c>
    </row>
    <row r="414" spans="1:17" x14ac:dyDescent="0.3">
      <c r="A414" t="s">
        <v>940</v>
      </c>
      <c r="B414" t="s">
        <v>941</v>
      </c>
      <c r="C414" t="str">
        <f>IFERROR(VLOOKUP(Table1[[#This Row],[Ticker]],[1]!Table2[[Symbol]:[Industry]],2,FALSE),"-")</f>
        <v>-</v>
      </c>
      <c r="D414" t="s">
        <v>942</v>
      </c>
      <c r="E414">
        <v>15273.527058447</v>
      </c>
      <c r="F414">
        <v>199.41</v>
      </c>
      <c r="G414">
        <v>8.0674234532575095</v>
      </c>
      <c r="H414">
        <v>-3.7265024914786098</v>
      </c>
      <c r="I414">
        <v>-14.482681061075599</v>
      </c>
      <c r="J414">
        <v>2.12059114903859</v>
      </c>
      <c r="K414">
        <v>206.35814136308699</v>
      </c>
      <c r="L414">
        <v>197.56064135065199</v>
      </c>
      <c r="M414">
        <v>43.633270117369896</v>
      </c>
      <c r="N414">
        <v>0.76003236819144304</v>
      </c>
      <c r="O414">
        <v>19.126422947695701</v>
      </c>
      <c r="P414">
        <v>46.409691629955901</v>
      </c>
      <c r="Q414">
        <v>-3.7917175984190001E-3</v>
      </c>
    </row>
    <row r="415" spans="1:17" x14ac:dyDescent="0.3">
      <c r="A415" t="s">
        <v>943</v>
      </c>
      <c r="B415" t="s">
        <v>944</v>
      </c>
      <c r="C415" t="str">
        <f>IFERROR(VLOOKUP(Table1[[#This Row],[Ticker]],[1]!Table2[[Symbol]:[Industry]],2,FALSE),"-")</f>
        <v>-</v>
      </c>
      <c r="D415" t="s">
        <v>812</v>
      </c>
      <c r="E415">
        <v>15262.097490300001</v>
      </c>
      <c r="F415">
        <v>379.1</v>
      </c>
      <c r="G415">
        <v>29.039485593072101</v>
      </c>
      <c r="H415">
        <v>2.3094870620575798</v>
      </c>
      <c r="I415">
        <v>-11.640161259182401</v>
      </c>
      <c r="J415">
        <v>0.36956140924471997</v>
      </c>
      <c r="K415">
        <v>357.39682351024402</v>
      </c>
      <c r="L415">
        <v>326.56919691563297</v>
      </c>
      <c r="M415">
        <v>49.604683436910697</v>
      </c>
      <c r="N415">
        <v>1.7805405973442601</v>
      </c>
      <c r="O415">
        <v>13.4133474017409</v>
      </c>
      <c r="P415">
        <v>64.969538729329798</v>
      </c>
      <c r="Q415">
        <v>0.20826877103861999</v>
      </c>
    </row>
    <row r="416" spans="1:17" x14ac:dyDescent="0.3">
      <c r="A416" t="s">
        <v>945</v>
      </c>
      <c r="B416" t="s">
        <v>946</v>
      </c>
      <c r="C416" t="str">
        <f>IFERROR(VLOOKUP(Table1[[#This Row],[Ticker]],[1]!Table2[[Symbol]:[Industry]],2,FALSE),"-")</f>
        <v>-</v>
      </c>
      <c r="D416" t="s">
        <v>556</v>
      </c>
      <c r="E416">
        <v>15236.171120535</v>
      </c>
      <c r="F416">
        <v>306.05</v>
      </c>
      <c r="G416">
        <v>-11.3108592809574</v>
      </c>
      <c r="H416">
        <v>-5.7735180900089498</v>
      </c>
      <c r="I416">
        <v>-25.4533140517212</v>
      </c>
      <c r="J416">
        <v>-3.4942466831363799</v>
      </c>
      <c r="K416">
        <v>321.37622112667299</v>
      </c>
      <c r="L416">
        <v>318.49318740717399</v>
      </c>
      <c r="M416">
        <v>19.829632856188798</v>
      </c>
      <c r="N416">
        <v>0.467458674972134</v>
      </c>
      <c r="O416">
        <v>28.083646462996199</v>
      </c>
      <c r="P416">
        <v>19.085603112840399</v>
      </c>
      <c r="Q416">
        <v>-5.3068470360364002E-2</v>
      </c>
    </row>
    <row r="417" spans="1:17" x14ac:dyDescent="0.3">
      <c r="A417" t="s">
        <v>947</v>
      </c>
      <c r="B417" t="s">
        <v>948</v>
      </c>
      <c r="C417" t="str">
        <f>IFERROR(VLOOKUP(Table1[[#This Row],[Ticker]],[1]!Table2[[Symbol]:[Industry]],2,FALSE),"-")</f>
        <v>-</v>
      </c>
      <c r="D417" t="s">
        <v>46</v>
      </c>
      <c r="E417">
        <v>15198.545481900001</v>
      </c>
      <c r="F417">
        <v>1598.65</v>
      </c>
      <c r="G417">
        <v>0.95349248079016302</v>
      </c>
      <c r="H417">
        <v>-6.91919737417299</v>
      </c>
      <c r="I417">
        <v>17.982245901137301</v>
      </c>
      <c r="J417">
        <v>-4.2882367884434602</v>
      </c>
      <c r="K417">
        <v>1657.2045344471501</v>
      </c>
      <c r="L417">
        <v>1443.98312876106</v>
      </c>
      <c r="M417">
        <v>25.324968627283901</v>
      </c>
      <c r="N417">
        <v>0.59735742048166396</v>
      </c>
      <c r="O417">
        <v>16.3481687673974</v>
      </c>
      <c r="P417">
        <v>55.973462120103399</v>
      </c>
      <c r="Q417">
        <v>-3.1918870526672E-2</v>
      </c>
    </row>
    <row r="418" spans="1:17" x14ac:dyDescent="0.3">
      <c r="A418" t="s">
        <v>949</v>
      </c>
      <c r="B418" t="s">
        <v>950</v>
      </c>
      <c r="C418" t="str">
        <f>IFERROR(VLOOKUP(Table1[[#This Row],[Ticker]],[1]!Table2[[Symbol]:[Industry]],2,FALSE),"-")</f>
        <v>-</v>
      </c>
      <c r="D418" t="s">
        <v>951</v>
      </c>
      <c r="E418">
        <v>15181.991343135</v>
      </c>
      <c r="F418">
        <v>482.75</v>
      </c>
      <c r="G418">
        <v>158.88226736572801</v>
      </c>
      <c r="H418">
        <v>-19.1757603609305</v>
      </c>
      <c r="I418">
        <v>16.438406245513299</v>
      </c>
      <c r="J418">
        <v>-1.45931984847426</v>
      </c>
      <c r="K418">
        <v>473.68385599093102</v>
      </c>
      <c r="L418">
        <v>384.62893722026303</v>
      </c>
      <c r="M418">
        <v>44.424643003662702</v>
      </c>
      <c r="N418">
        <v>0.57605644035202497</v>
      </c>
      <c r="O418">
        <v>27.975142413257299</v>
      </c>
      <c r="P418">
        <v>195.712098009188</v>
      </c>
      <c r="Q418">
        <v>0.12059300821190599</v>
      </c>
    </row>
    <row r="419" spans="1:17" hidden="1" x14ac:dyDescent="0.3">
      <c r="A419" t="s">
        <v>952</v>
      </c>
      <c r="B419" t="s">
        <v>953</v>
      </c>
      <c r="C419" t="str">
        <f>IFERROR(VLOOKUP(Table1[[#This Row],[Ticker]],[1]!Table2[[Symbol]:[Industry]],2,FALSE),"-")</f>
        <v>-</v>
      </c>
      <c r="D419" t="s">
        <v>181</v>
      </c>
      <c r="E419">
        <v>15078.974521284999</v>
      </c>
      <c r="F419">
        <v>451.65</v>
      </c>
      <c r="G419">
        <v>8.6638226043881801</v>
      </c>
      <c r="H419">
        <v>-4.4623985823386301</v>
      </c>
      <c r="I419">
        <v>-1.8945256129697701</v>
      </c>
      <c r="J419">
        <v>-3.4621990023512699</v>
      </c>
      <c r="K419">
        <v>454.56336367893601</v>
      </c>
      <c r="M419">
        <v>50.181424382464897</v>
      </c>
      <c r="N419">
        <v>1.01582641913884</v>
      </c>
      <c r="O419">
        <v>13.1407062991254</v>
      </c>
      <c r="P419">
        <v>76.219274287943705</v>
      </c>
    </row>
    <row r="420" spans="1:17" x14ac:dyDescent="0.3">
      <c r="A420" t="s">
        <v>954</v>
      </c>
      <c r="B420" t="s">
        <v>955</v>
      </c>
      <c r="C420" t="str">
        <f>IFERROR(VLOOKUP(Table1[[#This Row],[Ticker]],[1]!Table2[[Symbol]:[Industry]],2,FALSE),"-")</f>
        <v>-</v>
      </c>
      <c r="D420" t="s">
        <v>257</v>
      </c>
      <c r="E420">
        <v>15027.74220087</v>
      </c>
      <c r="F420">
        <v>1970.1</v>
      </c>
      <c r="G420">
        <v>100.663537593762</v>
      </c>
      <c r="H420">
        <v>-12.1633554170701</v>
      </c>
      <c r="I420">
        <v>84.763618123637798</v>
      </c>
      <c r="J420">
        <v>-3.5753210978568699</v>
      </c>
      <c r="K420">
        <v>2066.61032472436</v>
      </c>
      <c r="L420">
        <v>1478.1375616354701</v>
      </c>
      <c r="M420">
        <v>27.613810544863799</v>
      </c>
      <c r="N420">
        <v>0.57227702693985405</v>
      </c>
      <c r="O420">
        <v>36.236739251814598</v>
      </c>
      <c r="P420">
        <v>158.50938197086899</v>
      </c>
      <c r="Q420">
        <v>0.15080566520205499</v>
      </c>
    </row>
    <row r="421" spans="1:17" x14ac:dyDescent="0.3">
      <c r="A421" t="s">
        <v>956</v>
      </c>
      <c r="B421" t="s">
        <v>957</v>
      </c>
      <c r="C421" t="str">
        <f>IFERROR(VLOOKUP(Table1[[#This Row],[Ticker]],[1]!Table2[[Symbol]:[Industry]],2,FALSE),"-")</f>
        <v>-</v>
      </c>
      <c r="D421" t="s">
        <v>958</v>
      </c>
      <c r="E421">
        <v>15006.098190965</v>
      </c>
      <c r="F421">
        <v>1295.1500000000001</v>
      </c>
      <c r="G421">
        <v>42.829513683702103</v>
      </c>
      <c r="H421">
        <v>-8.2264362976443195</v>
      </c>
      <c r="I421">
        <v>-2.32813844509058</v>
      </c>
      <c r="J421">
        <v>-1.890041330121</v>
      </c>
      <c r="K421">
        <v>1396.0296152357901</v>
      </c>
      <c r="L421">
        <v>1211.87488626346</v>
      </c>
      <c r="M421">
        <v>28.987866910669698</v>
      </c>
      <c r="N421">
        <v>0.73628270019915998</v>
      </c>
      <c r="O421">
        <v>30.872871868123301</v>
      </c>
      <c r="P421">
        <v>101.00100876852601</v>
      </c>
      <c r="Q421">
        <v>0.19301535179635901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Row],[Ticker]],[1]!Table2[[Symbol]:[Industry]],2,FALSE),"-")</f>
        <v>-</v>
      </c>
      <c r="D422" t="s">
        <v>212</v>
      </c>
      <c r="E422">
        <v>14984.063346839999</v>
      </c>
      <c r="F422">
        <v>632.04999999999995</v>
      </c>
      <c r="G422">
        <v>-4.4070310839667401</v>
      </c>
      <c r="H422">
        <v>-2.8558725639043998</v>
      </c>
      <c r="I422">
        <v>2.7535959721665799</v>
      </c>
      <c r="J422">
        <v>2.40339374983472</v>
      </c>
      <c r="K422">
        <v>645.00124079725504</v>
      </c>
      <c r="L422">
        <v>597.20218803809098</v>
      </c>
      <c r="M422">
        <v>32.506983416145303</v>
      </c>
      <c r="N422">
        <v>0.53330870702413202</v>
      </c>
      <c r="O422">
        <v>14.231469029348901</v>
      </c>
      <c r="P422">
        <v>28.569975589910399</v>
      </c>
      <c r="Q422">
        <v>5.6323035604316E-2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Row],[Ticker]],[1]!Table2[[Symbol]:[Industry]],2,FALSE),"-")</f>
        <v>-</v>
      </c>
      <c r="D423" t="s">
        <v>263</v>
      </c>
      <c r="E423">
        <v>14789.503292345</v>
      </c>
      <c r="F423">
        <v>3654.2</v>
      </c>
      <c r="G423">
        <v>125.906189820158</v>
      </c>
      <c r="H423">
        <v>-8.2396082163750002</v>
      </c>
      <c r="I423">
        <v>-6.8328600012418601</v>
      </c>
      <c r="J423">
        <v>-1.91244730504766</v>
      </c>
      <c r="K423">
        <v>3816.1947096030499</v>
      </c>
      <c r="L423">
        <v>3305.3618385592099</v>
      </c>
      <c r="M423">
        <v>30.508727089682299</v>
      </c>
      <c r="N423">
        <v>0.65240677404203995</v>
      </c>
      <c r="O423">
        <v>17.6714465546494</v>
      </c>
      <c r="P423">
        <v>170.681481481481</v>
      </c>
      <c r="Q423">
        <v>0.26393783867499199</v>
      </c>
    </row>
    <row r="424" spans="1:17" x14ac:dyDescent="0.3">
      <c r="A424" t="s">
        <v>963</v>
      </c>
      <c r="B424" t="s">
        <v>964</v>
      </c>
      <c r="C424" t="str">
        <f>IFERROR(VLOOKUP(Table1[[#This Row],[Ticker]],[1]!Table2[[Symbol]:[Industry]],2,FALSE),"-")</f>
        <v>-</v>
      </c>
      <c r="D424" t="s">
        <v>54</v>
      </c>
      <c r="E424">
        <v>14730.701204794999</v>
      </c>
      <c r="F424">
        <v>11639.05</v>
      </c>
      <c r="G424">
        <v>162.40065346947699</v>
      </c>
      <c r="H424">
        <v>45.9034294092314</v>
      </c>
      <c r="I424">
        <v>66.218979747948495</v>
      </c>
      <c r="J424">
        <v>2.3204845189353702</v>
      </c>
      <c r="K424">
        <v>8520.67479605874</v>
      </c>
      <c r="L424">
        <v>6567.7331640366401</v>
      </c>
      <c r="M424">
        <v>76.315134404049203</v>
      </c>
      <c r="N424">
        <v>2.4292275679413602</v>
      </c>
      <c r="O424">
        <v>1.7776364909507201</v>
      </c>
      <c r="P424">
        <v>242.32499999999999</v>
      </c>
      <c r="Q424">
        <v>0.16817661006595899</v>
      </c>
    </row>
    <row r="425" spans="1:17" hidden="1" x14ac:dyDescent="0.3">
      <c r="A425" t="s">
        <v>965</v>
      </c>
      <c r="B425" t="s">
        <v>966</v>
      </c>
      <c r="C425" t="str">
        <f>IFERROR(VLOOKUP(Table1[[#This Row],[Ticker]],[1]!Table2[[Symbol]:[Industry]],2,FALSE),"-")</f>
        <v>-</v>
      </c>
      <c r="D425" t="s">
        <v>54</v>
      </c>
      <c r="E425">
        <v>14720.272727699999</v>
      </c>
      <c r="F425">
        <v>883.45</v>
      </c>
      <c r="G425">
        <v>-14.365857551452001</v>
      </c>
      <c r="H425">
        <v>22.488382152530299</v>
      </c>
      <c r="I425">
        <v>4.8229295374620804</v>
      </c>
      <c r="J425">
        <v>20.643812065267099</v>
      </c>
      <c r="O425">
        <v>0</v>
      </c>
      <c r="P425">
        <v>21.855172413793099</v>
      </c>
    </row>
    <row r="426" spans="1:17" hidden="1" x14ac:dyDescent="0.3">
      <c r="A426" t="s">
        <v>967</v>
      </c>
      <c r="B426" t="s">
        <v>968</v>
      </c>
      <c r="C426" t="str">
        <f>IFERROR(VLOOKUP(Table1[[#This Row],[Ticker]],[1]!Table2[[Symbol]:[Industry]],2,FALSE),"-")</f>
        <v>-</v>
      </c>
      <c r="D426" t="s">
        <v>539</v>
      </c>
      <c r="E426">
        <v>14585.1963647799</v>
      </c>
      <c r="F426">
        <v>3312.45</v>
      </c>
      <c r="G426">
        <v>-7.4930149345413897</v>
      </c>
      <c r="H426">
        <v>14.0732782318878</v>
      </c>
      <c r="I426">
        <v>3.9508627648352399</v>
      </c>
      <c r="J426">
        <v>6.3008110244049398</v>
      </c>
      <c r="K426">
        <v>2910.1783401215598</v>
      </c>
      <c r="L426">
        <v>2674.7668310469899</v>
      </c>
      <c r="M426">
        <v>59.2802121045749</v>
      </c>
      <c r="N426">
        <v>2.1140218406095599</v>
      </c>
      <c r="O426">
        <v>1.7041766668176099</v>
      </c>
      <c r="P426">
        <v>46.116012351124802</v>
      </c>
      <c r="Q426">
        <v>9.5350833744549997E-3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Row],[Ticker]],[1]!Table2[[Symbol]:[Industry]],2,FALSE),"-")</f>
        <v>-</v>
      </c>
      <c r="D427" t="s">
        <v>295</v>
      </c>
      <c r="E427">
        <v>14499.15629474</v>
      </c>
      <c r="F427">
        <v>1046.75</v>
      </c>
      <c r="G427">
        <v>110.862862220266</v>
      </c>
      <c r="H427">
        <v>1.8222473915962201</v>
      </c>
      <c r="I427">
        <v>31.468415241621699</v>
      </c>
      <c r="J427">
        <v>5.1656721717992804</v>
      </c>
      <c r="K427">
        <v>985.27302892467003</v>
      </c>
      <c r="L427">
        <v>817.57093354133895</v>
      </c>
      <c r="M427">
        <v>55.645142516341998</v>
      </c>
      <c r="N427">
        <v>0.93273612063203704</v>
      </c>
      <c r="O427">
        <v>10.527824217817001</v>
      </c>
      <c r="P427">
        <v>159.723342224427</v>
      </c>
      <c r="Q427">
        <v>0.13059680395696299</v>
      </c>
    </row>
    <row r="428" spans="1:17" x14ac:dyDescent="0.3">
      <c r="A428" t="s">
        <v>971</v>
      </c>
      <c r="B428" t="s">
        <v>972</v>
      </c>
      <c r="C428" t="str">
        <f>IFERROR(VLOOKUP(Table1[[#This Row],[Ticker]],[1]!Table2[[Symbol]:[Industry]],2,FALSE),"-")</f>
        <v>-</v>
      </c>
      <c r="D428" t="s">
        <v>119</v>
      </c>
      <c r="E428">
        <v>14492.8571174399</v>
      </c>
      <c r="F428">
        <v>2315.9499999999998</v>
      </c>
      <c r="G428">
        <v>26.841436009238802</v>
      </c>
      <c r="H428">
        <v>7.7687974706149001</v>
      </c>
      <c r="I428">
        <v>32.468512017652799</v>
      </c>
      <c r="J428">
        <v>-0.73630611859100403</v>
      </c>
      <c r="K428">
        <v>2099.0960497095398</v>
      </c>
      <c r="L428">
        <v>1790.82607998495</v>
      </c>
      <c r="M428">
        <v>48.763639919117701</v>
      </c>
      <c r="N428">
        <v>1.2017076189904501</v>
      </c>
      <c r="O428">
        <v>7.2562015587555901</v>
      </c>
      <c r="P428">
        <v>60.813109745512499</v>
      </c>
      <c r="Q428">
        <v>-4.9006854461288003E-2</v>
      </c>
    </row>
    <row r="429" spans="1:17" x14ac:dyDescent="0.3">
      <c r="A429" t="s">
        <v>973</v>
      </c>
      <c r="B429" t="s">
        <v>974</v>
      </c>
      <c r="C429" t="str">
        <f>IFERROR(VLOOKUP(Table1[[#This Row],[Ticker]],[1]!Table2[[Symbol]:[Industry]],2,FALSE),"-")</f>
        <v>-</v>
      </c>
      <c r="D429" t="s">
        <v>54</v>
      </c>
      <c r="E429">
        <v>14366.7646610799</v>
      </c>
      <c r="F429">
        <v>985.55</v>
      </c>
      <c r="G429">
        <v>268.345359508971</v>
      </c>
      <c r="H429">
        <v>15.6332097387372</v>
      </c>
      <c r="I429">
        <v>102.516571591643</v>
      </c>
      <c r="J429">
        <v>10.782957833292199</v>
      </c>
      <c r="K429">
        <v>785.88073683732</v>
      </c>
      <c r="L429">
        <v>569.44259748996797</v>
      </c>
      <c r="M429">
        <v>58.450275285538297</v>
      </c>
      <c r="N429">
        <v>0.52986119734419701</v>
      </c>
      <c r="O429">
        <v>0.958855461417496</v>
      </c>
      <c r="P429">
        <v>362.15709261430197</v>
      </c>
      <c r="Q429">
        <v>7.4953953865905004E-2</v>
      </c>
    </row>
    <row r="430" spans="1:17" x14ac:dyDescent="0.3">
      <c r="A430" t="s">
        <v>975</v>
      </c>
      <c r="B430" t="s">
        <v>976</v>
      </c>
      <c r="C430" t="str">
        <f>IFERROR(VLOOKUP(Table1[[#This Row],[Ticker]],[1]!Table2[[Symbol]:[Industry]],2,FALSE),"-")</f>
        <v>-</v>
      </c>
      <c r="D430" t="s">
        <v>622</v>
      </c>
      <c r="E430">
        <v>14280.897498</v>
      </c>
      <c r="F430">
        <v>504.55</v>
      </c>
      <c r="G430">
        <v>27.2687616390212</v>
      </c>
      <c r="H430">
        <v>-3.2803305393050599</v>
      </c>
      <c r="I430">
        <v>4.0879158257795698</v>
      </c>
      <c r="J430">
        <v>-3.6949320532031402</v>
      </c>
      <c r="K430">
        <v>507.12160546488099</v>
      </c>
      <c r="L430">
        <v>449.08113707521602</v>
      </c>
      <c r="M430">
        <v>34.193465091039698</v>
      </c>
      <c r="N430">
        <v>1.6253445583736701</v>
      </c>
      <c r="O430">
        <v>17.3322762857992</v>
      </c>
      <c r="P430">
        <v>50.566994926887403</v>
      </c>
      <c r="Q430">
        <v>2.4225583655248E-2</v>
      </c>
    </row>
    <row r="431" spans="1:17" x14ac:dyDescent="0.3">
      <c r="A431" t="s">
        <v>977</v>
      </c>
      <c r="B431" t="s">
        <v>978</v>
      </c>
      <c r="C431" t="str">
        <f>IFERROR(VLOOKUP(Table1[[#This Row],[Ticker]],[1]!Table2[[Symbol]:[Industry]],2,FALSE),"-")</f>
        <v>-</v>
      </c>
      <c r="D431" t="s">
        <v>979</v>
      </c>
      <c r="E431">
        <v>14262.0606996799</v>
      </c>
      <c r="F431">
        <v>1475.1</v>
      </c>
      <c r="G431">
        <v>-39.232747357228099</v>
      </c>
      <c r="H431">
        <v>0.72481279217232697</v>
      </c>
      <c r="I431">
        <v>-6.0479074154116397</v>
      </c>
      <c r="J431">
        <v>2.8154379589493899</v>
      </c>
      <c r="K431">
        <v>1438.9480268879699</v>
      </c>
      <c r="L431">
        <v>1462.82943314108</v>
      </c>
      <c r="M431">
        <v>46.360852306259801</v>
      </c>
      <c r="N431">
        <v>0.569224517259592</v>
      </c>
      <c r="O431">
        <v>27.140532845230801</v>
      </c>
      <c r="P431">
        <v>22.4962630792227</v>
      </c>
      <c r="Q431">
        <v>-2.4493850094486999E-2</v>
      </c>
    </row>
    <row r="432" spans="1:17" x14ac:dyDescent="0.3">
      <c r="A432" t="s">
        <v>980</v>
      </c>
      <c r="B432" t="s">
        <v>981</v>
      </c>
      <c r="C432" t="str">
        <f>IFERROR(VLOOKUP(Table1[[#This Row],[Ticker]],[1]!Table2[[Symbol]:[Industry]],2,FALSE),"-")</f>
        <v>-</v>
      </c>
      <c r="D432" t="s">
        <v>304</v>
      </c>
      <c r="E432">
        <v>14152.960336979901</v>
      </c>
      <c r="F432">
        <v>386.8</v>
      </c>
      <c r="G432">
        <v>126.17825670323199</v>
      </c>
      <c r="H432">
        <v>39.370655936728603</v>
      </c>
      <c r="I432">
        <v>13.251613494096301</v>
      </c>
      <c r="J432">
        <v>-1.91730310298619</v>
      </c>
      <c r="K432">
        <v>303.37126020977502</v>
      </c>
      <c r="L432">
        <v>260.95573204167198</v>
      </c>
      <c r="M432">
        <v>61.770002495317001</v>
      </c>
      <c r="N432">
        <v>3.6782615235702898</v>
      </c>
      <c r="O432">
        <v>8.5444674250258501</v>
      </c>
      <c r="P432">
        <v>153.30713817943601</v>
      </c>
      <c r="Q432">
        <v>0.12073544572506199</v>
      </c>
    </row>
    <row r="433" spans="1:17" x14ac:dyDescent="0.3">
      <c r="A433" t="s">
        <v>982</v>
      </c>
      <c r="B433" t="s">
        <v>983</v>
      </c>
      <c r="C433" t="str">
        <f>IFERROR(VLOOKUP(Table1[[#This Row],[Ticker]],[1]!Table2[[Symbol]:[Industry]],2,FALSE),"-")</f>
        <v>-</v>
      </c>
      <c r="D433" t="s">
        <v>347</v>
      </c>
      <c r="E433">
        <v>14054.075487800001</v>
      </c>
      <c r="F433">
        <v>1000.1</v>
      </c>
      <c r="G433">
        <v>5.1550767599302496</v>
      </c>
      <c r="H433">
        <v>14.2035027207949</v>
      </c>
      <c r="I433">
        <v>20.205930327790501</v>
      </c>
      <c r="J433">
        <v>-0.47099268295049601</v>
      </c>
      <c r="K433">
        <v>870.81661118144098</v>
      </c>
      <c r="L433">
        <v>787.984076118085</v>
      </c>
      <c r="M433">
        <v>82.800627600409399</v>
      </c>
      <c r="N433">
        <v>2.0823208460283</v>
      </c>
      <c r="O433">
        <v>2.0897910208978998</v>
      </c>
      <c r="P433">
        <v>54.539133122150901</v>
      </c>
      <c r="Q433">
        <v>-2.8991295186003001E-2</v>
      </c>
    </row>
    <row r="434" spans="1:17" x14ac:dyDescent="0.3">
      <c r="A434" t="s">
        <v>984</v>
      </c>
      <c r="B434" t="s">
        <v>985</v>
      </c>
      <c r="C434" t="str">
        <f>IFERROR(VLOOKUP(Table1[[#This Row],[Ticker]],[1]!Table2[[Symbol]:[Industry]],2,FALSE),"-")</f>
        <v>-</v>
      </c>
      <c r="D434" t="s">
        <v>136</v>
      </c>
      <c r="E434">
        <v>13809.109007499999</v>
      </c>
      <c r="F434">
        <v>1722.1</v>
      </c>
      <c r="G434">
        <v>84.523137087633302</v>
      </c>
      <c r="H434">
        <v>28.2907338306571</v>
      </c>
      <c r="I434">
        <v>85.929543580474302</v>
      </c>
      <c r="J434">
        <v>0.68804793549774201</v>
      </c>
      <c r="K434">
        <v>1382.18386278658</v>
      </c>
      <c r="L434">
        <v>1017.45804470224</v>
      </c>
      <c r="M434">
        <v>54.345663810819502</v>
      </c>
      <c r="N434">
        <v>1.3618349257278299</v>
      </c>
      <c r="O434">
        <v>3.6525172754195498</v>
      </c>
      <c r="P434">
        <v>164.93846153846101</v>
      </c>
      <c r="Q434">
        <v>0.24514777119550299</v>
      </c>
    </row>
    <row r="435" spans="1:17" x14ac:dyDescent="0.3">
      <c r="A435" t="s">
        <v>986</v>
      </c>
      <c r="B435" t="s">
        <v>987</v>
      </c>
      <c r="C435" t="str">
        <f>IFERROR(VLOOKUP(Table1[[#This Row],[Ticker]],[1]!Table2[[Symbol]:[Industry]],2,FALSE),"-")</f>
        <v>-</v>
      </c>
      <c r="D435" t="s">
        <v>988</v>
      </c>
      <c r="E435">
        <v>13778.91541342</v>
      </c>
      <c r="F435">
        <v>798.6</v>
      </c>
      <c r="G435">
        <v>48.6128962751106</v>
      </c>
      <c r="H435">
        <v>0.45820973873722098</v>
      </c>
      <c r="I435">
        <v>21.205224714480899</v>
      </c>
      <c r="J435">
        <v>3.77089283932736</v>
      </c>
      <c r="K435">
        <v>752.00221992867705</v>
      </c>
      <c r="L435">
        <v>648.44571902095504</v>
      </c>
      <c r="M435">
        <v>48.679541883385099</v>
      </c>
      <c r="N435">
        <v>0.72398819863031605</v>
      </c>
      <c r="O435">
        <v>7.6821938392186402</v>
      </c>
      <c r="P435">
        <v>76.408217362491698</v>
      </c>
      <c r="Q435">
        <v>6.7076606903832006E-2</v>
      </c>
    </row>
    <row r="436" spans="1:17" x14ac:dyDescent="0.3">
      <c r="A436" t="s">
        <v>989</v>
      </c>
      <c r="B436" t="s">
        <v>990</v>
      </c>
      <c r="C436" t="str">
        <f>IFERROR(VLOOKUP(Table1[[#This Row],[Ticker]],[1]!Table2[[Symbol]:[Industry]],2,FALSE),"-")</f>
        <v>-</v>
      </c>
      <c r="D436" t="s">
        <v>347</v>
      </c>
      <c r="E436">
        <v>13745.572146054999</v>
      </c>
      <c r="F436">
        <v>4158.8</v>
      </c>
      <c r="G436">
        <v>34.449235912901699</v>
      </c>
      <c r="H436">
        <v>-9.0170183733635803</v>
      </c>
      <c r="I436">
        <v>0.41639548383423802</v>
      </c>
      <c r="J436">
        <v>-4.4950812787584704</v>
      </c>
      <c r="K436">
        <v>4220.5510800501097</v>
      </c>
      <c r="L436">
        <v>3722.48521034233</v>
      </c>
      <c r="M436">
        <v>30.717702448585101</v>
      </c>
      <c r="N436">
        <v>0.86352454621849295</v>
      </c>
      <c r="O436">
        <v>17.5339040107723</v>
      </c>
      <c r="P436">
        <v>68.498673095233201</v>
      </c>
      <c r="Q436">
        <v>2.4322511984192999E-2</v>
      </c>
    </row>
    <row r="437" spans="1:17" hidden="1" x14ac:dyDescent="0.3">
      <c r="A437" t="s">
        <v>991</v>
      </c>
      <c r="B437" t="s">
        <v>992</v>
      </c>
      <c r="C437" t="str">
        <f>IFERROR(VLOOKUP(Table1[[#This Row],[Ticker]],[1]!Table2[[Symbol]:[Industry]],2,FALSE),"-")</f>
        <v>-</v>
      </c>
      <c r="D437" t="s">
        <v>993</v>
      </c>
      <c r="E437">
        <v>13701.6607079</v>
      </c>
      <c r="F437">
        <v>2443.4</v>
      </c>
      <c r="G437">
        <v>58.944336668619499</v>
      </c>
      <c r="H437">
        <v>4.7095397638682099</v>
      </c>
      <c r="I437">
        <v>30.085529205429399</v>
      </c>
      <c r="J437">
        <v>3.59486780254535</v>
      </c>
      <c r="K437">
        <v>2191.5360408859801</v>
      </c>
      <c r="M437">
        <v>37.1124195508716</v>
      </c>
      <c r="N437">
        <v>0.68133821646480497</v>
      </c>
      <c r="O437">
        <v>3.9309977899647901</v>
      </c>
      <c r="P437">
        <v>99.363577023498706</v>
      </c>
    </row>
    <row r="438" spans="1:17" x14ac:dyDescent="0.3">
      <c r="A438" t="s">
        <v>994</v>
      </c>
      <c r="B438" t="s">
        <v>995</v>
      </c>
      <c r="C438" t="str">
        <f>IFERROR(VLOOKUP(Table1[[#This Row],[Ticker]],[1]!Table2[[Symbol]:[Industry]],2,FALSE),"-")</f>
        <v>-</v>
      </c>
      <c r="D438" t="s">
        <v>226</v>
      </c>
      <c r="E438">
        <v>13571.229055579999</v>
      </c>
      <c r="F438">
        <v>1542.95</v>
      </c>
      <c r="G438">
        <v>11.9864788139146</v>
      </c>
      <c r="H438">
        <v>-13.694941288469799</v>
      </c>
      <c r="I438">
        <v>-29.785775882487499</v>
      </c>
      <c r="J438">
        <v>-3.7998258935241802</v>
      </c>
      <c r="K438">
        <v>1718.09519979265</v>
      </c>
      <c r="L438">
        <v>1604.7882313227699</v>
      </c>
      <c r="M438">
        <v>53.922457880394603</v>
      </c>
      <c r="N438">
        <v>0.59702503872370305</v>
      </c>
      <c r="O438">
        <v>44.0066107132441</v>
      </c>
      <c r="P438">
        <v>52.014778325123103</v>
      </c>
      <c r="Q438">
        <v>0.16087472691395699</v>
      </c>
    </row>
    <row r="439" spans="1:17" x14ac:dyDescent="0.3">
      <c r="A439" t="s">
        <v>996</v>
      </c>
      <c r="B439" t="s">
        <v>997</v>
      </c>
      <c r="C439" t="str">
        <f>IFERROR(VLOOKUP(Table1[[#This Row],[Ticker]],[1]!Table2[[Symbol]:[Industry]],2,FALSE),"-")</f>
        <v>-</v>
      </c>
      <c r="D439" t="s">
        <v>133</v>
      </c>
      <c r="E439">
        <v>13537.37688584</v>
      </c>
      <c r="F439">
        <v>1057.25</v>
      </c>
      <c r="G439">
        <v>55.889423888335301</v>
      </c>
      <c r="H439">
        <v>-7.0184476836325098</v>
      </c>
      <c r="I439">
        <v>24.661710937698501</v>
      </c>
      <c r="J439">
        <v>-6.2160775415714298</v>
      </c>
      <c r="K439">
        <v>1062.9420518010199</v>
      </c>
      <c r="L439">
        <v>864.42794046151596</v>
      </c>
      <c r="M439">
        <v>28.603802130310999</v>
      </c>
      <c r="N439">
        <v>1.0538183784522399</v>
      </c>
      <c r="O439">
        <v>15.767320879640501</v>
      </c>
      <c r="P439">
        <v>90.736063503517897</v>
      </c>
      <c r="Q439">
        <v>0.117643859698789</v>
      </c>
    </row>
    <row r="440" spans="1:17" x14ac:dyDescent="0.3">
      <c r="A440" t="s">
        <v>998</v>
      </c>
      <c r="B440" t="s">
        <v>999</v>
      </c>
      <c r="C440" t="str">
        <f>IFERROR(VLOOKUP(Table1[[#This Row],[Ticker]],[1]!Table2[[Symbol]:[Industry]],2,FALSE),"-")</f>
        <v>-</v>
      </c>
      <c r="D440" t="s">
        <v>46</v>
      </c>
      <c r="E440">
        <v>13535.995800319901</v>
      </c>
      <c r="F440">
        <v>706.8</v>
      </c>
      <c r="G440">
        <v>24.127781110189801</v>
      </c>
      <c r="H440">
        <v>-3.06595232952357</v>
      </c>
      <c r="I440">
        <v>41.087006611773603</v>
      </c>
      <c r="J440">
        <v>4.2103713242311596</v>
      </c>
      <c r="K440">
        <v>667.51260282790702</v>
      </c>
      <c r="L440">
        <v>576.84668102183298</v>
      </c>
      <c r="M440">
        <v>71.100690433978897</v>
      </c>
      <c r="N440">
        <v>0.47877210024406303</v>
      </c>
      <c r="O440">
        <v>7.2368421052631602</v>
      </c>
      <c r="P440">
        <v>57.767857142857103</v>
      </c>
      <c r="Q440">
        <v>9.2641363032278004E-2</v>
      </c>
    </row>
    <row r="441" spans="1:17" x14ac:dyDescent="0.3">
      <c r="A441" t="s">
        <v>1000</v>
      </c>
      <c r="B441" t="s">
        <v>1001</v>
      </c>
      <c r="C441" t="str">
        <f>IFERROR(VLOOKUP(Table1[[#This Row],[Ticker]],[1]!Table2[[Symbol]:[Industry]],2,FALSE),"-")</f>
        <v>-</v>
      </c>
      <c r="D441" t="s">
        <v>556</v>
      </c>
      <c r="E441">
        <v>13479.470254125001</v>
      </c>
      <c r="F441">
        <v>1716.25</v>
      </c>
      <c r="G441">
        <v>-18.1018241350124</v>
      </c>
      <c r="H441">
        <v>-3.6473256767675202</v>
      </c>
      <c r="I441">
        <v>7.9715175400065403</v>
      </c>
      <c r="J441">
        <v>2.70931782283344</v>
      </c>
      <c r="K441">
        <v>1716.4213560263399</v>
      </c>
      <c r="L441">
        <v>1631.41588272628</v>
      </c>
      <c r="M441">
        <v>54.478314469765202</v>
      </c>
      <c r="N441">
        <v>1.12887006905915</v>
      </c>
      <c r="O441">
        <v>15.306627822286901</v>
      </c>
      <c r="P441">
        <v>31.312165263963202</v>
      </c>
      <c r="Q441">
        <v>-8.2321131782889995E-2</v>
      </c>
    </row>
    <row r="442" spans="1:17" x14ac:dyDescent="0.3">
      <c r="A442" t="s">
        <v>1002</v>
      </c>
      <c r="B442" t="s">
        <v>1003</v>
      </c>
      <c r="C442" t="str">
        <f>IFERROR(VLOOKUP(Table1[[#This Row],[Ticker]],[1]!Table2[[Symbol]:[Industry]],2,FALSE),"-")</f>
        <v>-</v>
      </c>
      <c r="D442" t="s">
        <v>54</v>
      </c>
      <c r="E442">
        <v>13442.39406393</v>
      </c>
      <c r="F442">
        <v>851.45</v>
      </c>
      <c r="G442">
        <v>71.914682055206896</v>
      </c>
      <c r="H442">
        <v>18.066490202153499</v>
      </c>
      <c r="I442">
        <v>33.488830663250297</v>
      </c>
      <c r="J442">
        <v>-0.68597664132402603</v>
      </c>
      <c r="K442">
        <v>756.36686501641202</v>
      </c>
      <c r="L442">
        <v>632.12245717466703</v>
      </c>
      <c r="M442">
        <v>68.489149261784306</v>
      </c>
      <c r="N442">
        <v>3.07964472102667</v>
      </c>
      <c r="O442">
        <v>2.9772740618943998</v>
      </c>
      <c r="P442">
        <v>167.12156862744999</v>
      </c>
      <c r="Q442">
        <v>1.7768485361250998E-2</v>
      </c>
    </row>
    <row r="443" spans="1:17" x14ac:dyDescent="0.3">
      <c r="A443" t="s">
        <v>1004</v>
      </c>
      <c r="B443" t="s">
        <v>1005</v>
      </c>
      <c r="C443" t="str">
        <f>IFERROR(VLOOKUP(Table1[[#This Row],[Ticker]],[1]!Table2[[Symbol]:[Industry]],2,FALSE),"-")</f>
        <v>-</v>
      </c>
      <c r="D443" t="s">
        <v>159</v>
      </c>
      <c r="E443">
        <v>13422.48181295</v>
      </c>
      <c r="F443">
        <v>595.70000000000005</v>
      </c>
      <c r="G443">
        <v>18.112652166637599</v>
      </c>
      <c r="H443">
        <v>-8.0542782857885395</v>
      </c>
      <c r="I443">
        <v>6.29442354698174</v>
      </c>
      <c r="J443">
        <v>0.44392975386316502</v>
      </c>
      <c r="K443">
        <v>610.60577583764405</v>
      </c>
      <c r="L443">
        <v>526.51457931377297</v>
      </c>
      <c r="M443">
        <v>46.550368695678998</v>
      </c>
      <c r="N443">
        <v>0.51035843358575395</v>
      </c>
      <c r="O443">
        <v>20.320631190196401</v>
      </c>
      <c r="P443">
        <v>72.130318572563695</v>
      </c>
      <c r="Q443">
        <v>0.19553432270644799</v>
      </c>
    </row>
    <row r="444" spans="1:17" x14ac:dyDescent="0.3">
      <c r="A444" t="s">
        <v>1006</v>
      </c>
      <c r="B444" t="s">
        <v>1007</v>
      </c>
      <c r="C444" t="str">
        <f>IFERROR(VLOOKUP(Table1[[#This Row],[Ticker]],[1]!Table2[[Symbol]:[Industry]],2,FALSE),"-")</f>
        <v>-</v>
      </c>
      <c r="D444" t="s">
        <v>159</v>
      </c>
      <c r="E444">
        <v>13330.873753600001</v>
      </c>
      <c r="F444">
        <v>13150.85</v>
      </c>
      <c r="G444">
        <v>119.72386411106</v>
      </c>
      <c r="H444">
        <v>7.0954120281337802</v>
      </c>
      <c r="I444">
        <v>72.007301274232901</v>
      </c>
      <c r="J444">
        <v>-1.59880164529913</v>
      </c>
      <c r="K444">
        <v>12127.968068644401</v>
      </c>
      <c r="L444">
        <v>9317.7246361841408</v>
      </c>
      <c r="M444">
        <v>52.582766677464498</v>
      </c>
      <c r="N444">
        <v>1.30409400549869</v>
      </c>
      <c r="O444">
        <v>10.7685054578221</v>
      </c>
      <c r="P444">
        <v>212.21970299497801</v>
      </c>
      <c r="Q444">
        <v>0.230644045792706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Row],[Ticker]],[1]!Table2[[Symbol]:[Industry]],2,FALSE),"-")</f>
        <v>-</v>
      </c>
      <c r="D445" t="s">
        <v>18</v>
      </c>
      <c r="E445">
        <v>13329.059413999999</v>
      </c>
      <c r="F445">
        <v>924.1</v>
      </c>
      <c r="G445">
        <v>126.207032347357</v>
      </c>
      <c r="H445">
        <v>-12.1052227447377</v>
      </c>
      <c r="I445">
        <v>-6.1947531442400203</v>
      </c>
      <c r="J445">
        <v>-4.2133546804247297</v>
      </c>
      <c r="K445">
        <v>979.53015723355497</v>
      </c>
      <c r="L445">
        <v>845.41148885594305</v>
      </c>
      <c r="M445">
        <v>32.049995008415898</v>
      </c>
      <c r="N445">
        <v>0.474779534159254</v>
      </c>
      <c r="O445">
        <v>37.972080943620803</v>
      </c>
      <c r="P445">
        <v>165.62230526013201</v>
      </c>
      <c r="Q445">
        <v>0.194526703844107</v>
      </c>
    </row>
    <row r="446" spans="1:17" x14ac:dyDescent="0.3">
      <c r="A446" t="s">
        <v>1010</v>
      </c>
      <c r="B446" t="s">
        <v>1011</v>
      </c>
      <c r="C446" t="str">
        <f>IFERROR(VLOOKUP(Table1[[#This Row],[Ticker]],[1]!Table2[[Symbol]:[Industry]],2,FALSE),"-")</f>
        <v>-</v>
      </c>
      <c r="D446" t="s">
        <v>133</v>
      </c>
      <c r="E446">
        <v>13209.96208352</v>
      </c>
      <c r="F446">
        <v>924.55</v>
      </c>
      <c r="G446">
        <v>99.634146268155405</v>
      </c>
      <c r="H446">
        <v>19.622913728441201</v>
      </c>
      <c r="I446">
        <v>82.249970929274596</v>
      </c>
      <c r="J446">
        <v>3.0161352830619199</v>
      </c>
      <c r="K446">
        <v>772.91450999967401</v>
      </c>
      <c r="L446">
        <v>574.69557812216999</v>
      </c>
      <c r="M446">
        <v>56.477083374223902</v>
      </c>
      <c r="N446">
        <v>1.1185347904643399</v>
      </c>
      <c r="O446">
        <v>8.0525661132442892</v>
      </c>
      <c r="P446">
        <v>147.139802191927</v>
      </c>
      <c r="Q446">
        <v>0.19543904743740101</v>
      </c>
    </row>
    <row r="447" spans="1:17" hidden="1" x14ac:dyDescent="0.3">
      <c r="A447" t="s">
        <v>1012</v>
      </c>
      <c r="B447" t="s">
        <v>1013</v>
      </c>
      <c r="C447" t="str">
        <f>IFERROR(VLOOKUP(Table1[[#This Row],[Ticker]],[1]!Table2[[Symbol]:[Industry]],2,FALSE),"-")</f>
        <v>-</v>
      </c>
      <c r="D447" t="s">
        <v>590</v>
      </c>
      <c r="E447">
        <v>13124.9572829399</v>
      </c>
      <c r="F447">
        <v>572.45000000000005</v>
      </c>
      <c r="G447">
        <v>-25.045690792804599</v>
      </c>
      <c r="H447">
        <v>-1.5120894065619099</v>
      </c>
      <c r="I447">
        <v>-16.3998828827078</v>
      </c>
      <c r="J447">
        <v>9.8258269295526904E-2</v>
      </c>
      <c r="K447">
        <v>569.04373697677602</v>
      </c>
      <c r="M447">
        <v>31.4682624018102</v>
      </c>
      <c r="O447">
        <v>15.2939121320639</v>
      </c>
      <c r="P447">
        <v>21.771963412039899</v>
      </c>
    </row>
    <row r="448" spans="1:17" x14ac:dyDescent="0.3">
      <c r="A448" t="s">
        <v>1014</v>
      </c>
      <c r="B448" t="s">
        <v>1015</v>
      </c>
      <c r="C448" t="str">
        <f>IFERROR(VLOOKUP(Table1[[#This Row],[Ticker]],[1]!Table2[[Symbol]:[Industry]],2,FALSE),"-")</f>
        <v>-</v>
      </c>
      <c r="D448" t="s">
        <v>583</v>
      </c>
      <c r="E448">
        <v>13030.40645172</v>
      </c>
      <c r="F448">
        <v>136.07</v>
      </c>
      <c r="G448">
        <v>-75.3319303248729</v>
      </c>
      <c r="H448">
        <v>-12.526532427323099</v>
      </c>
      <c r="I448">
        <v>-40.7229531512777</v>
      </c>
      <c r="J448">
        <v>-2.2873327222082298</v>
      </c>
      <c r="K448">
        <v>145.56113516353301</v>
      </c>
      <c r="L448">
        <v>174.998374470058</v>
      </c>
      <c r="M448">
        <v>38.099857655867503</v>
      </c>
      <c r="N448">
        <v>0.94409281255655897</v>
      </c>
      <c r="O448">
        <v>120.254280884838</v>
      </c>
      <c r="P448">
        <v>8.4223107569721005</v>
      </c>
      <c r="Q448">
        <v>-2.4516169770635001E-2</v>
      </c>
    </row>
    <row r="449" spans="1:17" x14ac:dyDescent="0.3">
      <c r="A449" t="s">
        <v>1016</v>
      </c>
      <c r="B449" t="s">
        <v>1017</v>
      </c>
      <c r="C449" t="str">
        <f>IFERROR(VLOOKUP(Table1[[#This Row],[Ticker]],[1]!Table2[[Symbol]:[Industry]],2,FALSE),"-")</f>
        <v>-</v>
      </c>
      <c r="D449" t="s">
        <v>263</v>
      </c>
      <c r="E449">
        <v>13016.84742774</v>
      </c>
      <c r="F449">
        <v>1018.35</v>
      </c>
      <c r="G449">
        <v>7.4273821415092396</v>
      </c>
      <c r="H449">
        <v>-3.4814741273707699</v>
      </c>
      <c r="I449">
        <v>-0.63740677381646005</v>
      </c>
      <c r="J449">
        <v>1.4448896514740801</v>
      </c>
      <c r="K449">
        <v>1000.47019860738</v>
      </c>
      <c r="L449">
        <v>915.074227557668</v>
      </c>
      <c r="M449">
        <v>56.365280310160699</v>
      </c>
      <c r="N449">
        <v>0.97742185873738996</v>
      </c>
      <c r="O449">
        <v>9.19624883389797</v>
      </c>
      <c r="P449">
        <v>39.2710612691466</v>
      </c>
      <c r="Q449">
        <v>-3.7719324177421E-2</v>
      </c>
    </row>
    <row r="450" spans="1:17" x14ac:dyDescent="0.3">
      <c r="A450" t="s">
        <v>1018</v>
      </c>
      <c r="B450" t="s">
        <v>1019</v>
      </c>
      <c r="C450" t="str">
        <f>IFERROR(VLOOKUP(Table1[[#This Row],[Ticker]],[1]!Table2[[Symbol]:[Industry]],2,FALSE),"-")</f>
        <v>-</v>
      </c>
      <c r="D450" t="s">
        <v>24</v>
      </c>
      <c r="E450">
        <v>13000.381115775001</v>
      </c>
      <c r="F450">
        <v>216.18</v>
      </c>
      <c r="G450">
        <v>-28.657232172806498</v>
      </c>
      <c r="H450">
        <v>-11.7380914367795</v>
      </c>
      <c r="I450">
        <v>-27.190230354917201</v>
      </c>
      <c r="J450">
        <v>-2.3681433031233299</v>
      </c>
      <c r="K450">
        <v>240.048858850599</v>
      </c>
      <c r="L450">
        <v>242.31303525980999</v>
      </c>
      <c r="M450">
        <v>26.302062711994601</v>
      </c>
      <c r="N450">
        <v>1.05974226349417</v>
      </c>
      <c r="O450">
        <v>39.097048755666499</v>
      </c>
      <c r="P450">
        <v>3.0901287553648</v>
      </c>
      <c r="Q450">
        <v>2.5840035112971001E-2</v>
      </c>
    </row>
    <row r="451" spans="1:17" x14ac:dyDescent="0.3">
      <c r="A451" t="s">
        <v>1020</v>
      </c>
      <c r="B451" t="s">
        <v>1021</v>
      </c>
      <c r="C451" t="str">
        <f>IFERROR(VLOOKUP(Table1[[#This Row],[Ticker]],[1]!Table2[[Symbol]:[Industry]],2,FALSE),"-")</f>
        <v>-</v>
      </c>
      <c r="D451" t="s">
        <v>295</v>
      </c>
      <c r="E451">
        <v>12996.96824086</v>
      </c>
      <c r="F451">
        <v>929.15</v>
      </c>
      <c r="G451">
        <v>6.5893952350248703</v>
      </c>
      <c r="H451">
        <v>-14.1236709952077</v>
      </c>
      <c r="I451">
        <v>-12.373316493226399</v>
      </c>
      <c r="J451">
        <v>0.602139541897041</v>
      </c>
      <c r="K451">
        <v>997.52637866113798</v>
      </c>
      <c r="L451">
        <v>922.80055120471297</v>
      </c>
      <c r="M451">
        <v>41.775919568710798</v>
      </c>
      <c r="N451">
        <v>0.50705922396054304</v>
      </c>
      <c r="O451">
        <v>29.0426734111822</v>
      </c>
      <c r="P451">
        <v>48.663999999999902</v>
      </c>
      <c r="Q451">
        <v>3.2746726981118003E-2</v>
      </c>
    </row>
    <row r="452" spans="1:17" x14ac:dyDescent="0.3">
      <c r="A452" t="s">
        <v>1022</v>
      </c>
      <c r="B452" t="s">
        <v>1023</v>
      </c>
      <c r="C452" t="str">
        <f>IFERROR(VLOOKUP(Table1[[#This Row],[Ticker]],[1]!Table2[[Symbol]:[Industry]],2,FALSE),"-")</f>
        <v>-</v>
      </c>
      <c r="D452" t="s">
        <v>21</v>
      </c>
      <c r="E452">
        <v>12981.274961200001</v>
      </c>
      <c r="F452">
        <v>2385.6999999999998</v>
      </c>
      <c r="G452">
        <v>155.61780571348399</v>
      </c>
      <c r="H452">
        <v>-3.4785265956679301</v>
      </c>
      <c r="I452">
        <v>60.941620700298103</v>
      </c>
      <c r="J452">
        <v>3.4567395066927702</v>
      </c>
      <c r="K452">
        <v>2341.90988661437</v>
      </c>
      <c r="L452">
        <v>1749.7920223709</v>
      </c>
      <c r="M452">
        <v>47.393572752825897</v>
      </c>
      <c r="N452">
        <v>0.87928387249440598</v>
      </c>
      <c r="O452">
        <v>16.190216707884399</v>
      </c>
      <c r="P452">
        <v>223.00297860817699</v>
      </c>
    </row>
    <row r="453" spans="1:17" hidden="1" x14ac:dyDescent="0.3">
      <c r="A453" t="s">
        <v>1024</v>
      </c>
      <c r="B453" t="s">
        <v>1025</v>
      </c>
      <c r="C453" t="str">
        <f>IFERROR(VLOOKUP(Table1[[#This Row],[Ticker]],[1]!Table2[[Symbol]:[Industry]],2,FALSE),"-")</f>
        <v>-</v>
      </c>
      <c r="D453" t="s">
        <v>1026</v>
      </c>
      <c r="E453">
        <v>12906.893384999599</v>
      </c>
      <c r="F453">
        <v>100</v>
      </c>
      <c r="G453">
        <v>-25.317191931357801</v>
      </c>
      <c r="I453">
        <v>-12.6338993479382</v>
      </c>
      <c r="M453">
        <v>50</v>
      </c>
      <c r="N453">
        <v>1</v>
      </c>
      <c r="O453">
        <v>0</v>
      </c>
      <c r="P453">
        <v>0</v>
      </c>
    </row>
    <row r="454" spans="1:17" x14ac:dyDescent="0.3">
      <c r="A454" t="s">
        <v>1027</v>
      </c>
      <c r="B454" t="s">
        <v>1028</v>
      </c>
      <c r="C454" t="str">
        <f>IFERROR(VLOOKUP(Table1[[#This Row],[Ticker]],[1]!Table2[[Symbol]:[Industry]],2,FALSE),"-")</f>
        <v>-</v>
      </c>
      <c r="D454" t="s">
        <v>257</v>
      </c>
      <c r="E454">
        <v>12872.95688</v>
      </c>
      <c r="F454">
        <v>3999.35</v>
      </c>
      <c r="G454">
        <v>11.1045333082587</v>
      </c>
      <c r="H454">
        <v>-9.0676256642882898</v>
      </c>
      <c r="I454">
        <v>12.334688804432201</v>
      </c>
      <c r="J454">
        <v>-2.9713701741216001</v>
      </c>
      <c r="K454">
        <v>4298.3532883989601</v>
      </c>
      <c r="L454">
        <v>3822.0748286267399</v>
      </c>
      <c r="M454">
        <v>41.687013915148697</v>
      </c>
      <c r="N454">
        <v>1.22333282107423</v>
      </c>
      <c r="O454">
        <v>25.0203158013177</v>
      </c>
      <c r="P454">
        <v>44.903985507246297</v>
      </c>
      <c r="Q454">
        <v>0.18492789893242301</v>
      </c>
    </row>
    <row r="455" spans="1:17" x14ac:dyDescent="0.3">
      <c r="A455" t="s">
        <v>1029</v>
      </c>
      <c r="B455" t="s">
        <v>1030</v>
      </c>
      <c r="C455" t="str">
        <f>IFERROR(VLOOKUP(Table1[[#This Row],[Ticker]],[1]!Table2[[Symbol]:[Industry]],2,FALSE),"-")</f>
        <v>-</v>
      </c>
      <c r="D455" t="s">
        <v>732</v>
      </c>
      <c r="E455">
        <v>12849.803512</v>
      </c>
      <c r="F455">
        <v>10296.450000000001</v>
      </c>
      <c r="G455">
        <v>-3.5284086422818199</v>
      </c>
      <c r="H455">
        <v>13.9890385674668</v>
      </c>
      <c r="I455">
        <v>18.483183695092801</v>
      </c>
      <c r="J455">
        <v>3.57218194570188</v>
      </c>
      <c r="K455">
        <v>8809.7359582886693</v>
      </c>
      <c r="L455">
        <v>8005.3698433016898</v>
      </c>
      <c r="M455">
        <v>57.940102507300502</v>
      </c>
      <c r="N455">
        <v>1.9862729164594399</v>
      </c>
      <c r="O455">
        <v>4.7929140626138098</v>
      </c>
      <c r="P455">
        <v>56.215104988469399</v>
      </c>
      <c r="Q455">
        <v>7.3462050135095006E-2</v>
      </c>
    </row>
    <row r="456" spans="1:17" x14ac:dyDescent="0.3">
      <c r="A456" t="s">
        <v>1031</v>
      </c>
      <c r="B456" t="s">
        <v>1032</v>
      </c>
      <c r="C456" t="str">
        <f>IFERROR(VLOOKUP(Table1[[#This Row],[Ticker]],[1]!Table2[[Symbol]:[Industry]],2,FALSE),"-")</f>
        <v>-</v>
      </c>
      <c r="D456" t="s">
        <v>257</v>
      </c>
      <c r="E456">
        <v>12799.95161448</v>
      </c>
      <c r="F456">
        <v>5369.05</v>
      </c>
      <c r="G456">
        <v>-13.247182747088001</v>
      </c>
      <c r="H456">
        <v>1.9369956235097201</v>
      </c>
      <c r="I456">
        <v>15.397406950306699</v>
      </c>
      <c r="J456">
        <v>0.77070890518274904</v>
      </c>
      <c r="K456">
        <v>5123.6653927246898</v>
      </c>
      <c r="L456">
        <v>4684.6312722857201</v>
      </c>
      <c r="M456">
        <v>55.455815064058598</v>
      </c>
      <c r="N456">
        <v>0.50399118522661301</v>
      </c>
      <c r="O456">
        <v>8.7715703895475006</v>
      </c>
      <c r="P456">
        <v>41.961370156396598</v>
      </c>
      <c r="Q456">
        <v>0.125721700550703</v>
      </c>
    </row>
    <row r="457" spans="1:17" x14ac:dyDescent="0.3">
      <c r="A457" t="s">
        <v>1033</v>
      </c>
      <c r="B457" t="s">
        <v>1034</v>
      </c>
      <c r="C457" t="str">
        <f>IFERROR(VLOOKUP(Table1[[#This Row],[Ticker]],[1]!Table2[[Symbol]:[Industry]],2,FALSE),"-")</f>
        <v>-</v>
      </c>
      <c r="D457" t="s">
        <v>101</v>
      </c>
      <c r="E457">
        <v>12585.802898239999</v>
      </c>
      <c r="F457">
        <v>1098.8</v>
      </c>
      <c r="G457">
        <v>267.86028898467202</v>
      </c>
      <c r="H457">
        <v>17.4088088672775</v>
      </c>
      <c r="I457">
        <v>51.152373608263503</v>
      </c>
      <c r="J457">
        <v>11.4860755489099</v>
      </c>
      <c r="K457">
        <v>945.99743782636097</v>
      </c>
      <c r="L457">
        <v>749.13717046962699</v>
      </c>
      <c r="M457">
        <v>58.521579569738201</v>
      </c>
      <c r="N457">
        <v>0.78231047339375803</v>
      </c>
      <c r="O457">
        <v>1.7473607571896601</v>
      </c>
      <c r="P457">
        <v>330.33942558746702</v>
      </c>
      <c r="Q457">
        <v>0.31053758075405502</v>
      </c>
    </row>
    <row r="458" spans="1:17" x14ac:dyDescent="0.3">
      <c r="A458" t="s">
        <v>1035</v>
      </c>
      <c r="B458" t="s">
        <v>1036</v>
      </c>
      <c r="C458" t="str">
        <f>IFERROR(VLOOKUP(Table1[[#This Row],[Ticker]],[1]!Table2[[Symbol]:[Industry]],2,FALSE),"-")</f>
        <v>-</v>
      </c>
      <c r="D458" t="s">
        <v>436</v>
      </c>
      <c r="E458">
        <v>12451.474031922</v>
      </c>
      <c r="F458">
        <v>210.43</v>
      </c>
      <c r="G458">
        <v>217.12381701900799</v>
      </c>
      <c r="H458">
        <v>6.9217237300494796</v>
      </c>
      <c r="I458">
        <v>14.8471133102896</v>
      </c>
      <c r="J458">
        <v>1.9355442149758699</v>
      </c>
      <c r="K458">
        <v>192.896586867412</v>
      </c>
      <c r="L458">
        <v>157.269934712772</v>
      </c>
      <c r="M458">
        <v>45.073255106480197</v>
      </c>
      <c r="N458">
        <v>1.34875880724369</v>
      </c>
      <c r="O458">
        <v>6.6387872451646599</v>
      </c>
      <c r="P458">
        <v>269.17543859649101</v>
      </c>
      <c r="Q458">
        <v>0.190067290267602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Row],[Ticker]],[1]!Table2[[Symbol]:[Industry]],2,FALSE),"-")</f>
        <v>-</v>
      </c>
      <c r="D459" t="s">
        <v>622</v>
      </c>
      <c r="E459">
        <v>12447.857685307001</v>
      </c>
      <c r="F459">
        <v>25.6</v>
      </c>
      <c r="G459">
        <v>38.785372171206198</v>
      </c>
      <c r="H459">
        <v>-5.1105310565499602</v>
      </c>
      <c r="I459">
        <v>-26.334415699056901</v>
      </c>
      <c r="J459">
        <v>0.37594123877567398</v>
      </c>
      <c r="K459">
        <v>26.750399426922701</v>
      </c>
      <c r="L459">
        <v>25.515637235599499</v>
      </c>
      <c r="M459">
        <v>35.411106578059098</v>
      </c>
      <c r="N459">
        <v>1.0701364818855099</v>
      </c>
      <c r="O459">
        <v>52.539062499999901</v>
      </c>
      <c r="P459">
        <v>64.630225080385799</v>
      </c>
      <c r="Q459">
        <v>1.1523510279561999E-2</v>
      </c>
    </row>
    <row r="460" spans="1:17" x14ac:dyDescent="0.3">
      <c r="A460" t="s">
        <v>1039</v>
      </c>
      <c r="B460" t="s">
        <v>1040</v>
      </c>
      <c r="C460" t="str">
        <f>IFERROR(VLOOKUP(Table1[[#This Row],[Ticker]],[1]!Table2[[Symbol]:[Industry]],2,FALSE),"-")</f>
        <v>-</v>
      </c>
      <c r="D460" t="s">
        <v>46</v>
      </c>
      <c r="E460">
        <v>12426.757152599999</v>
      </c>
      <c r="F460">
        <v>484.6</v>
      </c>
      <c r="G460">
        <v>19.361118264193699</v>
      </c>
      <c r="H460">
        <v>-7.0620283565008704</v>
      </c>
      <c r="I460">
        <v>8.3149146345836193</v>
      </c>
      <c r="J460">
        <v>1.0788771184925501</v>
      </c>
      <c r="K460">
        <v>489.46276795774799</v>
      </c>
      <c r="L460">
        <v>437.131382073277</v>
      </c>
      <c r="M460">
        <v>48.714980893178499</v>
      </c>
      <c r="N460">
        <v>0.38390918269782598</v>
      </c>
      <c r="O460">
        <v>18.613289310771702</v>
      </c>
      <c r="P460">
        <v>56.272170267655497</v>
      </c>
      <c r="Q460">
        <v>4.4891702398017E-2</v>
      </c>
    </row>
    <row r="461" spans="1:17" x14ac:dyDescent="0.3">
      <c r="A461" t="s">
        <v>1041</v>
      </c>
      <c r="B461" t="s">
        <v>1042</v>
      </c>
      <c r="C461" t="str">
        <f>IFERROR(VLOOKUP(Table1[[#This Row],[Ticker]],[1]!Table2[[Symbol]:[Industry]],2,FALSE),"-")</f>
        <v>-</v>
      </c>
      <c r="D461" t="s">
        <v>482</v>
      </c>
      <c r="E461">
        <v>12366.56617822</v>
      </c>
      <c r="F461">
        <v>785.8</v>
      </c>
      <c r="G461">
        <v>-39.178418178868199</v>
      </c>
      <c r="H461">
        <v>-7.3257946536493099</v>
      </c>
      <c r="I461">
        <v>-14.906068348183799</v>
      </c>
      <c r="J461">
        <v>-1.50320148543748</v>
      </c>
      <c r="K461">
        <v>825.43367241722399</v>
      </c>
      <c r="L461">
        <v>825.28488052344596</v>
      </c>
      <c r="M461">
        <v>40.153754662445003</v>
      </c>
      <c r="N461">
        <v>0.54407577308453303</v>
      </c>
      <c r="O461">
        <v>30.433952659709799</v>
      </c>
      <c r="P461">
        <v>10.839974610339199</v>
      </c>
      <c r="Q461">
        <v>1.8573106656400998E-2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Row],[Ticker]],[1]!Table2[[Symbol]:[Industry]],2,FALSE),"-")</f>
        <v>-</v>
      </c>
      <c r="D462" t="s">
        <v>465</v>
      </c>
      <c r="E462">
        <v>12346.954236275</v>
      </c>
      <c r="F462">
        <v>1895.95</v>
      </c>
      <c r="G462">
        <v>37.062990358191499</v>
      </c>
      <c r="H462">
        <v>-12.1565786697264</v>
      </c>
      <c r="I462">
        <v>65.751507488893793</v>
      </c>
      <c r="J462">
        <v>-3.9806621254945602</v>
      </c>
      <c r="K462">
        <v>1808.1361330777299</v>
      </c>
      <c r="L462">
        <v>1393.13145735885</v>
      </c>
      <c r="M462">
        <v>31.287639805924002</v>
      </c>
      <c r="N462">
        <v>0.38341544447768999</v>
      </c>
      <c r="O462">
        <v>25.530736570057201</v>
      </c>
      <c r="P462">
        <v>111.041842187829</v>
      </c>
      <c r="Q462">
        <v>0.21567324242841801</v>
      </c>
    </row>
    <row r="463" spans="1:17" x14ac:dyDescent="0.3">
      <c r="A463" t="s">
        <v>1045</v>
      </c>
      <c r="B463" t="s">
        <v>1046</v>
      </c>
      <c r="C463" t="str">
        <f>IFERROR(VLOOKUP(Table1[[#This Row],[Ticker]],[1]!Table2[[Symbol]:[Industry]],2,FALSE),"-")</f>
        <v>-</v>
      </c>
      <c r="D463" t="s">
        <v>396</v>
      </c>
      <c r="E463">
        <v>12336.686779850001</v>
      </c>
      <c r="F463">
        <v>274</v>
      </c>
      <c r="G463">
        <v>136.50793945898999</v>
      </c>
      <c r="H463">
        <v>-20.495172529541399</v>
      </c>
      <c r="I463">
        <v>8.8290678614174301</v>
      </c>
      <c r="J463">
        <v>-0.43901757544757403</v>
      </c>
      <c r="K463">
        <v>270.40658655360602</v>
      </c>
      <c r="L463">
        <v>220.93102612823299</v>
      </c>
      <c r="M463">
        <v>43.430610735019499</v>
      </c>
      <c r="N463">
        <v>0.85410241012641397</v>
      </c>
      <c r="O463">
        <v>40.218978102189702</v>
      </c>
      <c r="P463">
        <v>171.15289460663001</v>
      </c>
      <c r="Q463">
        <v>0.121593569210975</v>
      </c>
    </row>
    <row r="464" spans="1:17" x14ac:dyDescent="0.3">
      <c r="A464" t="s">
        <v>1047</v>
      </c>
      <c r="B464" t="s">
        <v>1048</v>
      </c>
      <c r="C464" t="str">
        <f>IFERROR(VLOOKUP(Table1[[#This Row],[Ticker]],[1]!Table2[[Symbol]:[Industry]],2,FALSE),"-")</f>
        <v>-</v>
      </c>
      <c r="D464" t="s">
        <v>46</v>
      </c>
      <c r="E464">
        <v>12334.019875485001</v>
      </c>
      <c r="F464">
        <v>227.1</v>
      </c>
      <c r="G464">
        <v>21.275994441387599</v>
      </c>
      <c r="H464">
        <v>-21.245015235462901</v>
      </c>
      <c r="I464">
        <v>-6.3369751532179501</v>
      </c>
      <c r="J464">
        <v>-8.3658983697851195</v>
      </c>
      <c r="K464">
        <v>251.01147824340001</v>
      </c>
      <c r="L464">
        <v>216.53446932309799</v>
      </c>
      <c r="M464">
        <v>23.666125183571499</v>
      </c>
      <c r="N464">
        <v>0.494113514918465</v>
      </c>
      <c r="O464">
        <v>33.817701453104299</v>
      </c>
      <c r="P464">
        <v>95.019321597252002</v>
      </c>
      <c r="Q464">
        <v>0.117935703614161</v>
      </c>
    </row>
    <row r="465" spans="1:17" x14ac:dyDescent="0.3">
      <c r="A465" t="s">
        <v>1049</v>
      </c>
      <c r="B465" t="s">
        <v>1050</v>
      </c>
      <c r="C465" t="str">
        <f>IFERROR(VLOOKUP(Table1[[#This Row],[Ticker]],[1]!Table2[[Symbol]:[Industry]],2,FALSE),"-")</f>
        <v>-</v>
      </c>
      <c r="D465" t="s">
        <v>77</v>
      </c>
      <c r="E465">
        <v>12326.07011794</v>
      </c>
      <c r="F465">
        <v>592.5</v>
      </c>
      <c r="G465">
        <v>-41.185136553296097</v>
      </c>
      <c r="H465">
        <v>3.0355602399470301</v>
      </c>
      <c r="I465">
        <v>-25.124736468595</v>
      </c>
      <c r="J465">
        <v>-0.514555453896413</v>
      </c>
      <c r="K465">
        <v>615.686968695877</v>
      </c>
      <c r="L465">
        <v>648.44285648748496</v>
      </c>
      <c r="M465">
        <v>51.932516228286197</v>
      </c>
      <c r="N465">
        <v>0.63483977077931997</v>
      </c>
      <c r="O465">
        <v>39.0717299578059</v>
      </c>
      <c r="P465">
        <v>17.501239464551301</v>
      </c>
      <c r="Q465">
        <v>4.6145049855298999E-2</v>
      </c>
    </row>
    <row r="466" spans="1:17" x14ac:dyDescent="0.3">
      <c r="A466" t="s">
        <v>1051</v>
      </c>
      <c r="B466" t="s">
        <v>1052</v>
      </c>
      <c r="C466" t="str">
        <f>IFERROR(VLOOKUP(Table1[[#This Row],[Ticker]],[1]!Table2[[Symbol]:[Industry]],2,FALSE),"-")</f>
        <v>-</v>
      </c>
      <c r="D466" t="s">
        <v>1053</v>
      </c>
      <c r="E466">
        <v>12318.60451927</v>
      </c>
      <c r="F466">
        <v>1781.9</v>
      </c>
      <c r="G466">
        <v>112.682006679567</v>
      </c>
      <c r="H466">
        <v>28.363398620856099</v>
      </c>
      <c r="I466">
        <v>88.315046268044</v>
      </c>
      <c r="J466">
        <v>7.9369046357012101</v>
      </c>
      <c r="K466">
        <v>1471.7744752841199</v>
      </c>
      <c r="L466">
        <v>1130.4487597297</v>
      </c>
      <c r="M466">
        <v>71.718970695501</v>
      </c>
      <c r="N466">
        <v>0.77668677332118996</v>
      </c>
      <c r="O466">
        <v>7.4695549694146601</v>
      </c>
      <c r="P466">
        <v>157.03570140641901</v>
      </c>
      <c r="Q466">
        <v>0.23237685920485701</v>
      </c>
    </row>
    <row r="467" spans="1:17" x14ac:dyDescent="0.3">
      <c r="A467" t="s">
        <v>1054</v>
      </c>
      <c r="B467" t="s">
        <v>1055</v>
      </c>
      <c r="C467" t="str">
        <f>IFERROR(VLOOKUP(Table1[[#This Row],[Ticker]],[1]!Table2[[Symbol]:[Industry]],2,FALSE),"-")</f>
        <v>-</v>
      </c>
      <c r="D467" t="s">
        <v>286</v>
      </c>
      <c r="E467">
        <v>12211.376590185</v>
      </c>
      <c r="F467">
        <v>1241.25</v>
      </c>
      <c r="G467">
        <v>-10.5884739352399</v>
      </c>
      <c r="H467">
        <v>1.42492715652041</v>
      </c>
      <c r="I467">
        <v>-18.375394880153301</v>
      </c>
      <c r="J467">
        <v>5.3337040291564799</v>
      </c>
      <c r="K467">
        <v>1230.2812800286799</v>
      </c>
      <c r="L467">
        <v>1203.1321482968201</v>
      </c>
      <c r="M467">
        <v>51.094788699905699</v>
      </c>
      <c r="N467">
        <v>0.83307815007536801</v>
      </c>
      <c r="O467">
        <v>32.849949647532704</v>
      </c>
      <c r="P467">
        <v>25.006294375346101</v>
      </c>
      <c r="Q467">
        <v>0.11731261111397299</v>
      </c>
    </row>
    <row r="468" spans="1:17" x14ac:dyDescent="0.3">
      <c r="A468" t="s">
        <v>1056</v>
      </c>
      <c r="B468" t="s">
        <v>1057</v>
      </c>
      <c r="C468" t="str">
        <f>IFERROR(VLOOKUP(Table1[[#This Row],[Ticker]],[1]!Table2[[Symbol]:[Industry]],2,FALSE),"-")</f>
        <v>-</v>
      </c>
      <c r="D468" t="s">
        <v>63</v>
      </c>
      <c r="E468">
        <v>12187.489910844</v>
      </c>
      <c r="F468">
        <v>31.81</v>
      </c>
      <c r="G468">
        <v>62.352424587816103</v>
      </c>
      <c r="H468">
        <v>16.685745309696699</v>
      </c>
      <c r="I468">
        <v>3.8344307864187699</v>
      </c>
      <c r="J468">
        <v>-4.08158935615951</v>
      </c>
      <c r="K468">
        <v>29.414210013512999</v>
      </c>
      <c r="L468">
        <v>25.818366555849</v>
      </c>
      <c r="M468">
        <v>43.947364941591303</v>
      </c>
      <c r="N468">
        <v>2.0481205162117901</v>
      </c>
      <c r="O468">
        <v>8.5822068531908204</v>
      </c>
      <c r="P468">
        <v>104.565916398713</v>
      </c>
      <c r="Q468">
        <v>9.8998820330701995E-2</v>
      </c>
    </row>
    <row r="469" spans="1:17" x14ac:dyDescent="0.3">
      <c r="A469" t="s">
        <v>1058</v>
      </c>
      <c r="B469" t="s">
        <v>1059</v>
      </c>
      <c r="C469" t="str">
        <f>IFERROR(VLOOKUP(Table1[[#This Row],[Ticker]],[1]!Table2[[Symbol]:[Industry]],2,FALSE),"-")</f>
        <v>-</v>
      </c>
      <c r="D469" t="s">
        <v>295</v>
      </c>
      <c r="E469">
        <v>12128.951671299999</v>
      </c>
      <c r="F469">
        <v>919.15</v>
      </c>
      <c r="G469">
        <v>-41.712498462192798</v>
      </c>
      <c r="H469">
        <v>-5.8574561140528498</v>
      </c>
      <c r="I469">
        <v>-20.442167527201299</v>
      </c>
      <c r="J469">
        <v>-1.3037516528737401</v>
      </c>
      <c r="K469">
        <v>944.954162914471</v>
      </c>
      <c r="L469">
        <v>948.33916148647097</v>
      </c>
      <c r="M469">
        <v>36.428637595628899</v>
      </c>
      <c r="N469">
        <v>1.31427559367158</v>
      </c>
      <c r="O469">
        <v>35.777620627753898</v>
      </c>
      <c r="P469">
        <v>17.530848411226899</v>
      </c>
      <c r="Q469">
        <v>-1.443292358112E-3</v>
      </c>
    </row>
    <row r="470" spans="1:17" x14ac:dyDescent="0.3">
      <c r="A470" t="s">
        <v>1060</v>
      </c>
      <c r="B470" t="s">
        <v>1061</v>
      </c>
      <c r="C470" t="str">
        <f>IFERROR(VLOOKUP(Table1[[#This Row],[Ticker]],[1]!Table2[[Symbol]:[Industry]],2,FALSE),"-")</f>
        <v>-</v>
      </c>
      <c r="D470" t="s">
        <v>24</v>
      </c>
      <c r="E470">
        <v>12084.376348962</v>
      </c>
      <c r="F470">
        <v>110.93</v>
      </c>
      <c r="G470">
        <v>17.449860835694899</v>
      </c>
      <c r="H470">
        <v>3.7759340530096499</v>
      </c>
      <c r="I470">
        <v>-30.768923592623</v>
      </c>
      <c r="J470">
        <v>-3.28586599824343</v>
      </c>
      <c r="K470">
        <v>115.632846856916</v>
      </c>
      <c r="L470">
        <v>116.479265060109</v>
      </c>
      <c r="M470">
        <v>42.653027561311603</v>
      </c>
      <c r="N470">
        <v>2.0346913205540398</v>
      </c>
      <c r="O470">
        <v>37.474082754890397</v>
      </c>
      <c r="P470">
        <v>49.501347708894798</v>
      </c>
      <c r="Q470">
        <v>0.12350140760070701</v>
      </c>
    </row>
    <row r="471" spans="1:17" x14ac:dyDescent="0.3">
      <c r="A471" t="s">
        <v>1062</v>
      </c>
      <c r="B471" t="s">
        <v>1063</v>
      </c>
      <c r="C471" t="str">
        <f>IFERROR(VLOOKUP(Table1[[#This Row],[Ticker]],[1]!Table2[[Symbol]:[Industry]],2,FALSE),"-")</f>
        <v>-</v>
      </c>
      <c r="D471" t="s">
        <v>54</v>
      </c>
      <c r="E471">
        <v>12069.68683536</v>
      </c>
      <c r="F471">
        <v>998.6</v>
      </c>
      <c r="G471">
        <v>16.283675075918801</v>
      </c>
      <c r="H471">
        <v>18.810724531636598</v>
      </c>
      <c r="I471">
        <v>1.08038636634748</v>
      </c>
      <c r="J471">
        <v>5.1358175002493702</v>
      </c>
      <c r="K471">
        <v>874.278931329241</v>
      </c>
      <c r="L471">
        <v>786.72898084006397</v>
      </c>
      <c r="M471">
        <v>72.598681498229297</v>
      </c>
      <c r="N471">
        <v>1.93299559818387</v>
      </c>
      <c r="O471">
        <v>0.74103745243341201</v>
      </c>
      <c r="P471">
        <v>67.550335570469798</v>
      </c>
      <c r="Q471">
        <v>7.0806031231010003E-3</v>
      </c>
    </row>
    <row r="472" spans="1:17" x14ac:dyDescent="0.3">
      <c r="A472" t="s">
        <v>1064</v>
      </c>
      <c r="B472" t="s">
        <v>1065</v>
      </c>
      <c r="C472" t="str">
        <f>IFERROR(VLOOKUP(Table1[[#This Row],[Ticker]],[1]!Table2[[Symbol]:[Industry]],2,FALSE),"-")</f>
        <v>-</v>
      </c>
      <c r="D472" t="s">
        <v>212</v>
      </c>
      <c r="E472">
        <v>12068.734329744901</v>
      </c>
      <c r="F472">
        <v>521.45000000000005</v>
      </c>
      <c r="G472">
        <v>49.3144222682402</v>
      </c>
      <c r="H472">
        <v>8.148673656263</v>
      </c>
      <c r="I472">
        <v>13.9579071673628</v>
      </c>
      <c r="J472">
        <v>0.31706644275134099</v>
      </c>
      <c r="K472">
        <v>480.54740338667102</v>
      </c>
      <c r="L472">
        <v>418.224129433207</v>
      </c>
      <c r="M472">
        <v>56.024184330403898</v>
      </c>
      <c r="N472">
        <v>1.04806543590788</v>
      </c>
      <c r="O472">
        <v>2.7902962891935799</v>
      </c>
      <c r="P472">
        <v>78.578767123287605</v>
      </c>
      <c r="Q472">
        <v>0.150552595356579</v>
      </c>
    </row>
    <row r="473" spans="1:17" x14ac:dyDescent="0.3">
      <c r="A473" t="s">
        <v>1066</v>
      </c>
      <c r="B473" t="s">
        <v>1067</v>
      </c>
      <c r="C473" t="str">
        <f>IFERROR(VLOOKUP(Table1[[#This Row],[Ticker]],[1]!Table2[[Symbol]:[Industry]],2,FALSE),"-")</f>
        <v>-</v>
      </c>
      <c r="D473" t="s">
        <v>101</v>
      </c>
      <c r="E473">
        <v>12062.087535520001</v>
      </c>
      <c r="F473">
        <v>17.829999999999998</v>
      </c>
      <c r="G473">
        <v>118.929383411107</v>
      </c>
      <c r="H473">
        <v>-4.2734569279294501</v>
      </c>
      <c r="I473">
        <v>-28.824375538414401</v>
      </c>
      <c r="J473">
        <v>-6.82279497001878</v>
      </c>
      <c r="K473">
        <v>18.774731973443298</v>
      </c>
      <c r="L473">
        <v>16.621944579160498</v>
      </c>
      <c r="M473">
        <v>38.133600841909001</v>
      </c>
      <c r="N473">
        <v>1.2625339610152699</v>
      </c>
      <c r="O473">
        <v>34.604598990465497</v>
      </c>
      <c r="P473">
        <v>152.90780141843899</v>
      </c>
      <c r="Q473">
        <v>0.13719571300289701</v>
      </c>
    </row>
    <row r="474" spans="1:17" x14ac:dyDescent="0.3">
      <c r="A474" t="s">
        <v>1068</v>
      </c>
      <c r="B474" t="s">
        <v>1069</v>
      </c>
      <c r="C474" t="str">
        <f>IFERROR(VLOOKUP(Table1[[#This Row],[Ticker]],[1]!Table2[[Symbol]:[Industry]],2,FALSE),"-")</f>
        <v>-</v>
      </c>
      <c r="D474" t="s">
        <v>384</v>
      </c>
      <c r="E474">
        <v>12038.038992</v>
      </c>
      <c r="F474">
        <v>1013.9</v>
      </c>
      <c r="G474">
        <v>59.988482929283599</v>
      </c>
      <c r="H474">
        <v>31.509678049050802</v>
      </c>
      <c r="I474">
        <v>79.993108025054397</v>
      </c>
      <c r="J474">
        <v>5.9379130992944198</v>
      </c>
      <c r="K474">
        <v>791.20399423577999</v>
      </c>
      <c r="L474">
        <v>656.64193571909402</v>
      </c>
      <c r="M474">
        <v>53.730667547455603</v>
      </c>
      <c r="N474">
        <v>1.3641947918316999</v>
      </c>
      <c r="O474">
        <v>2.1895650458624898</v>
      </c>
      <c r="P474">
        <v>125.311111111111</v>
      </c>
      <c r="Q474">
        <v>8.2318638605283004E-2</v>
      </c>
    </row>
    <row r="475" spans="1:17" hidden="1" x14ac:dyDescent="0.3">
      <c r="A475" t="s">
        <v>1070</v>
      </c>
      <c r="B475" t="s">
        <v>1071</v>
      </c>
      <c r="C475" t="str">
        <f>IFERROR(VLOOKUP(Table1[[#This Row],[Ticker]],[1]!Table2[[Symbol]:[Industry]],2,FALSE),"-")</f>
        <v>-</v>
      </c>
      <c r="D475" t="s">
        <v>159</v>
      </c>
      <c r="E475">
        <v>11984.624431075001</v>
      </c>
      <c r="F475">
        <v>9043.4500000000007</v>
      </c>
      <c r="G475">
        <v>244.487640782396</v>
      </c>
      <c r="H475">
        <v>9.7218707761316701</v>
      </c>
      <c r="I475">
        <v>68.806644914416594</v>
      </c>
      <c r="J475">
        <v>11.0041750777056</v>
      </c>
      <c r="K475">
        <v>7712.1304845002696</v>
      </c>
      <c r="L475">
        <v>6078.6036017277502</v>
      </c>
      <c r="M475">
        <v>83.242070031191105</v>
      </c>
      <c r="N475">
        <v>1.6297253583853699</v>
      </c>
      <c r="O475">
        <v>0</v>
      </c>
      <c r="P475">
        <v>284.66397277754101</v>
      </c>
      <c r="Q475">
        <v>0.22482494217740001</v>
      </c>
    </row>
    <row r="476" spans="1:17" x14ac:dyDescent="0.3">
      <c r="A476" t="s">
        <v>1072</v>
      </c>
      <c r="B476" t="s">
        <v>1073</v>
      </c>
      <c r="C476" t="str">
        <f>IFERROR(VLOOKUP(Table1[[#This Row],[Ticker]],[1]!Table2[[Symbol]:[Industry]],2,FALSE),"-")</f>
        <v>-</v>
      </c>
      <c r="D476" t="s">
        <v>24</v>
      </c>
      <c r="E476">
        <v>11982.590062911901</v>
      </c>
      <c r="F476">
        <v>164.83</v>
      </c>
      <c r="G476">
        <v>10.345359508971301</v>
      </c>
      <c r="H476">
        <v>3.3310290533789702</v>
      </c>
      <c r="I476">
        <v>7.9175164493792201</v>
      </c>
      <c r="J476">
        <v>-0.39790469103355802</v>
      </c>
      <c r="K476">
        <v>160.73039525392099</v>
      </c>
      <c r="L476">
        <v>150.60170558041199</v>
      </c>
      <c r="M476">
        <v>42.538942030949499</v>
      </c>
      <c r="N476">
        <v>1.1014800468243999</v>
      </c>
      <c r="O476">
        <v>7.2741612570527101</v>
      </c>
      <c r="P476">
        <v>37.301124531445197</v>
      </c>
      <c r="Q476">
        <v>-2.0165551308717999E-2</v>
      </c>
    </row>
    <row r="477" spans="1:17" x14ac:dyDescent="0.3">
      <c r="A477" t="s">
        <v>1074</v>
      </c>
      <c r="B477" t="s">
        <v>1075</v>
      </c>
      <c r="C477" t="str">
        <f>IFERROR(VLOOKUP(Table1[[#This Row],[Ticker]],[1]!Table2[[Symbol]:[Industry]],2,FALSE),"-")</f>
        <v>-</v>
      </c>
      <c r="D477" t="s">
        <v>539</v>
      </c>
      <c r="E477">
        <v>11966.63864644</v>
      </c>
      <c r="F477">
        <v>880.7</v>
      </c>
      <c r="G477">
        <v>-42.220527309005597</v>
      </c>
      <c r="H477">
        <v>-0.53388710785687499</v>
      </c>
      <c r="I477">
        <v>-8.0766001412673205</v>
      </c>
      <c r="J477">
        <v>-4.5430763780634598E-2</v>
      </c>
      <c r="K477">
        <v>879.06531827775495</v>
      </c>
      <c r="L477">
        <v>874.09741951199999</v>
      </c>
      <c r="M477">
        <v>60.726351540716102</v>
      </c>
      <c r="N477">
        <v>0.55834793085376699</v>
      </c>
      <c r="O477">
        <v>23.9922788690813</v>
      </c>
      <c r="P477">
        <v>15.645722539557401</v>
      </c>
      <c r="Q477">
        <v>-2.1603475683577001E-2</v>
      </c>
    </row>
    <row r="478" spans="1:17" x14ac:dyDescent="0.3">
      <c r="A478" t="s">
        <v>1076</v>
      </c>
      <c r="B478" t="s">
        <v>1077</v>
      </c>
      <c r="C478" t="str">
        <f>IFERROR(VLOOKUP(Table1[[#This Row],[Ticker]],[1]!Table2[[Symbol]:[Industry]],2,FALSE),"-")</f>
        <v>-</v>
      </c>
      <c r="D478" t="s">
        <v>77</v>
      </c>
      <c r="E478">
        <v>11955.802221675</v>
      </c>
      <c r="F478">
        <v>335.4</v>
      </c>
      <c r="G478">
        <v>-26.3791388340127</v>
      </c>
      <c r="H478">
        <v>-6.2001235945961204</v>
      </c>
      <c r="I478">
        <v>-13.316290684535099</v>
      </c>
      <c r="J478">
        <v>-0.92731191079233199</v>
      </c>
      <c r="K478">
        <v>342.65183009203901</v>
      </c>
      <c r="L478">
        <v>342.46196052952899</v>
      </c>
      <c r="M478">
        <v>42.150780767306003</v>
      </c>
      <c r="N478">
        <v>1.1609599258390499</v>
      </c>
      <c r="O478">
        <v>18.664281454979101</v>
      </c>
      <c r="P478">
        <v>15.139031925849601</v>
      </c>
      <c r="Q478">
        <v>-0.112896764163505</v>
      </c>
    </row>
    <row r="479" spans="1:17" x14ac:dyDescent="0.3">
      <c r="A479" t="s">
        <v>1078</v>
      </c>
      <c r="B479" t="s">
        <v>1079</v>
      </c>
      <c r="C479" t="str">
        <f>IFERROR(VLOOKUP(Table1[[#This Row],[Ticker]],[1]!Table2[[Symbol]:[Industry]],2,FALSE),"-")</f>
        <v>-</v>
      </c>
      <c r="D479" t="s">
        <v>54</v>
      </c>
      <c r="E479">
        <v>11950.178786639901</v>
      </c>
      <c r="F479">
        <v>1556.95</v>
      </c>
      <c r="G479">
        <v>28.0693407517611</v>
      </c>
      <c r="H479">
        <v>3.9237527446748</v>
      </c>
      <c r="I479">
        <v>-9.6872339909005998</v>
      </c>
      <c r="J479">
        <v>-0.98605538216073296</v>
      </c>
      <c r="K479">
        <v>1476.80706367571</v>
      </c>
      <c r="L479">
        <v>1329.6945482379101</v>
      </c>
      <c r="M479">
        <v>56.408569355970698</v>
      </c>
      <c r="N479">
        <v>1.27913169483446</v>
      </c>
      <c r="O479">
        <v>6.2975689649635402</v>
      </c>
      <c r="P479">
        <v>63.202306079664503</v>
      </c>
      <c r="Q479">
        <v>6.9982088597570005E-2</v>
      </c>
    </row>
    <row r="480" spans="1:17" hidden="1" x14ac:dyDescent="0.3">
      <c r="A480" t="s">
        <v>1080</v>
      </c>
      <c r="B480" t="s">
        <v>1081</v>
      </c>
      <c r="C480" t="str">
        <f>IFERROR(VLOOKUP(Table1[[#This Row],[Ticker]],[1]!Table2[[Symbol]:[Industry]],2,FALSE),"-")</f>
        <v>-</v>
      </c>
      <c r="D480" t="s">
        <v>136</v>
      </c>
      <c r="E480">
        <v>11925.402337420001</v>
      </c>
      <c r="F480">
        <v>388.5</v>
      </c>
      <c r="G480">
        <v>42.217333764815997</v>
      </c>
      <c r="H480">
        <v>5.63320973873721</v>
      </c>
      <c r="I480">
        <v>21.108222948093101</v>
      </c>
      <c r="J480">
        <v>2.9441356300263499</v>
      </c>
      <c r="K480">
        <v>345.69524129119702</v>
      </c>
      <c r="L480">
        <v>284.88424198650199</v>
      </c>
      <c r="M480">
        <v>68.725160799057505</v>
      </c>
      <c r="N480">
        <v>1.6921176106896101</v>
      </c>
      <c r="O480">
        <v>0.12870012870012101</v>
      </c>
      <c r="P480">
        <v>89.975550122249302</v>
      </c>
      <c r="Q480">
        <v>0.175852107010734</v>
      </c>
    </row>
    <row r="481" spans="1:17" x14ac:dyDescent="0.3">
      <c r="A481" t="s">
        <v>1082</v>
      </c>
      <c r="B481" t="s">
        <v>1083</v>
      </c>
      <c r="C481" t="str">
        <f>IFERROR(VLOOKUP(Table1[[#This Row],[Ticker]],[1]!Table2[[Symbol]:[Industry]],2,FALSE),"-")</f>
        <v>-</v>
      </c>
      <c r="D481" t="s">
        <v>295</v>
      </c>
      <c r="E481">
        <v>11873.66740574</v>
      </c>
      <c r="F481">
        <v>2317.9</v>
      </c>
      <c r="G481">
        <v>14.792216597671599</v>
      </c>
      <c r="H481">
        <v>-6.2017346934257898</v>
      </c>
      <c r="I481">
        <v>7.9503789530419802</v>
      </c>
      <c r="J481">
        <v>3.0811030935438199</v>
      </c>
      <c r="K481">
        <v>2243.7759694772999</v>
      </c>
      <c r="L481">
        <v>2004.11423840983</v>
      </c>
      <c r="M481">
        <v>41.379937367789303</v>
      </c>
      <c r="N481">
        <v>0.45246212378321399</v>
      </c>
      <c r="O481">
        <v>18.549117735881602</v>
      </c>
      <c r="P481">
        <v>44.868749999999999</v>
      </c>
      <c r="Q481">
        <v>3.8156724361058998E-2</v>
      </c>
    </row>
    <row r="482" spans="1:17" x14ac:dyDescent="0.3">
      <c r="A482" t="s">
        <v>1084</v>
      </c>
      <c r="B482" t="s">
        <v>1085</v>
      </c>
      <c r="C482" t="str">
        <f>IFERROR(VLOOKUP(Table1[[#This Row],[Ticker]],[1]!Table2[[Symbol]:[Industry]],2,FALSE),"-")</f>
        <v>-</v>
      </c>
      <c r="D482" t="s">
        <v>812</v>
      </c>
      <c r="E482">
        <v>11665.454360315</v>
      </c>
      <c r="F482">
        <v>2556</v>
      </c>
      <c r="G482">
        <v>25.150813013600001</v>
      </c>
      <c r="H482">
        <v>0.28427506164800298</v>
      </c>
      <c r="I482">
        <v>-8.8993469097284592</v>
      </c>
      <c r="J482">
        <v>4.5877207392674402</v>
      </c>
      <c r="K482">
        <v>2430.6770278037602</v>
      </c>
      <c r="L482">
        <v>2318.8639135046301</v>
      </c>
      <c r="M482">
        <v>52.4333269991604</v>
      </c>
      <c r="N482">
        <v>0.91634197919398996</v>
      </c>
      <c r="O482">
        <v>10.6416275430359</v>
      </c>
      <c r="P482">
        <v>61.567635903919097</v>
      </c>
      <c r="Q482">
        <v>4.169048224968E-2</v>
      </c>
    </row>
    <row r="483" spans="1:17" hidden="1" x14ac:dyDescent="0.3">
      <c r="A483" t="s">
        <v>1086</v>
      </c>
      <c r="B483" t="s">
        <v>1087</v>
      </c>
      <c r="C483" t="str">
        <f>IFERROR(VLOOKUP(Table1[[#This Row],[Ticker]],[1]!Table2[[Symbol]:[Industry]],2,FALSE),"-")</f>
        <v>-</v>
      </c>
      <c r="D483" t="s">
        <v>133</v>
      </c>
      <c r="E483">
        <v>11660.22569702</v>
      </c>
      <c r="F483">
        <v>711.6</v>
      </c>
      <c r="G483">
        <v>21.692414514257202</v>
      </c>
      <c r="H483">
        <v>-3.0810179860445799</v>
      </c>
      <c r="I483">
        <v>8.53784887992067</v>
      </c>
      <c r="J483">
        <v>-2.9172792655782001</v>
      </c>
      <c r="K483">
        <v>725.47311688355001</v>
      </c>
      <c r="L483">
        <v>621.50723653765397</v>
      </c>
      <c r="M483">
        <v>34.235843403193201</v>
      </c>
      <c r="N483">
        <v>0.85180681442327499</v>
      </c>
      <c r="O483">
        <v>16.638560989319799</v>
      </c>
      <c r="P483">
        <v>77.900000000000006</v>
      </c>
      <c r="Q483">
        <v>0.113621014831513</v>
      </c>
    </row>
    <row r="484" spans="1:17" x14ac:dyDescent="0.3">
      <c r="A484" t="s">
        <v>1088</v>
      </c>
      <c r="B484" t="s">
        <v>1089</v>
      </c>
      <c r="C484" t="str">
        <f>IFERROR(VLOOKUP(Table1[[#This Row],[Ticker]],[1]!Table2[[Symbol]:[Industry]],2,FALSE),"-")</f>
        <v>-</v>
      </c>
      <c r="D484" t="s">
        <v>465</v>
      </c>
      <c r="E484">
        <v>11624.46055668</v>
      </c>
      <c r="F484">
        <v>2388.65</v>
      </c>
      <c r="G484">
        <v>10.391919637422699</v>
      </c>
      <c r="H484">
        <v>9.3070040972449508</v>
      </c>
      <c r="I484">
        <v>1.7404095795171799</v>
      </c>
      <c r="J484">
        <v>14.6132044577583</v>
      </c>
      <c r="K484">
        <v>2116.58470778743</v>
      </c>
      <c r="L484">
        <v>1969.3441209933901</v>
      </c>
      <c r="M484">
        <v>75.228864811167497</v>
      </c>
      <c r="N484">
        <v>2.9526364929087601</v>
      </c>
      <c r="O484">
        <v>2.89075419169821</v>
      </c>
      <c r="P484">
        <v>44.889603299769497</v>
      </c>
      <c r="Q484">
        <v>0.210012447242686</v>
      </c>
    </row>
    <row r="485" spans="1:17" x14ac:dyDescent="0.3">
      <c r="A485" t="s">
        <v>1090</v>
      </c>
      <c r="B485" t="s">
        <v>1091</v>
      </c>
      <c r="C485" t="str">
        <f>IFERROR(VLOOKUP(Table1[[#This Row],[Ticker]],[1]!Table2[[Symbol]:[Industry]],2,FALSE),"-")</f>
        <v>-</v>
      </c>
      <c r="D485" t="s">
        <v>116</v>
      </c>
      <c r="E485">
        <v>11522.73</v>
      </c>
      <c r="F485">
        <v>370.85</v>
      </c>
      <c r="G485">
        <v>84.205264009517606</v>
      </c>
      <c r="H485">
        <v>-9.5726013992772998</v>
      </c>
      <c r="I485">
        <v>-21.728229503482599</v>
      </c>
      <c r="J485">
        <v>-3.6705923316926601</v>
      </c>
      <c r="K485">
        <v>395.13374364439301</v>
      </c>
      <c r="L485">
        <v>375.05064096386201</v>
      </c>
      <c r="M485">
        <v>26.107901279741</v>
      </c>
      <c r="N485">
        <v>0.58890592409085396</v>
      </c>
      <c r="O485">
        <v>36.443305918835001</v>
      </c>
      <c r="P485">
        <v>118.14705882352899</v>
      </c>
      <c r="Q485">
        <v>0.15338181433781001</v>
      </c>
    </row>
    <row r="486" spans="1:17" hidden="1" x14ac:dyDescent="0.3">
      <c r="A486" t="s">
        <v>1092</v>
      </c>
      <c r="B486" t="s">
        <v>1093</v>
      </c>
      <c r="C486" t="str">
        <f>IFERROR(VLOOKUP(Table1[[#This Row],[Ticker]],[1]!Table2[[Symbol]:[Industry]],2,FALSE),"-")</f>
        <v>-</v>
      </c>
      <c r="D486" t="s">
        <v>92</v>
      </c>
      <c r="E486">
        <v>11516.9498752</v>
      </c>
      <c r="F486">
        <v>93.49</v>
      </c>
      <c r="G486">
        <v>-40.657226342296902</v>
      </c>
      <c r="H486">
        <v>-1.9509311386202901</v>
      </c>
      <c r="I486">
        <v>-15.6276623417012</v>
      </c>
      <c r="J486">
        <v>-1.7433318348542499</v>
      </c>
      <c r="K486">
        <v>95.483063689417904</v>
      </c>
      <c r="L486">
        <v>99.113633026985994</v>
      </c>
      <c r="M486">
        <v>13.715137464591701</v>
      </c>
      <c r="N486">
        <v>1.27642457888442</v>
      </c>
      <c r="O486">
        <v>21.028987057439299</v>
      </c>
      <c r="P486">
        <v>2.8492849284928301</v>
      </c>
    </row>
    <row r="487" spans="1:17" x14ac:dyDescent="0.3">
      <c r="A487" t="s">
        <v>1094</v>
      </c>
      <c r="B487" t="s">
        <v>1095</v>
      </c>
      <c r="C487" t="str">
        <f>IFERROR(VLOOKUP(Table1[[#This Row],[Ticker]],[1]!Table2[[Symbol]:[Industry]],2,FALSE),"-")</f>
        <v>-</v>
      </c>
      <c r="D487" t="s">
        <v>86</v>
      </c>
      <c r="E487">
        <v>11502.48577863</v>
      </c>
      <c r="F487">
        <v>230.03</v>
      </c>
      <c r="G487">
        <v>68.637276871340205</v>
      </c>
      <c r="H487">
        <v>-0.17317232249607301</v>
      </c>
      <c r="I487">
        <v>23.832977623670601</v>
      </c>
      <c r="J487">
        <v>3.82516933183937</v>
      </c>
      <c r="K487">
        <v>217.26526938037199</v>
      </c>
      <c r="L487">
        <v>189.11256771160799</v>
      </c>
      <c r="M487">
        <v>67.702418323872095</v>
      </c>
      <c r="N487">
        <v>1.1111657181537999</v>
      </c>
      <c r="O487">
        <v>5.7862017997652497</v>
      </c>
      <c r="P487">
        <v>99.073993942016401</v>
      </c>
      <c r="Q487">
        <v>9.3662097940670999E-2</v>
      </c>
    </row>
    <row r="488" spans="1:17" x14ac:dyDescent="0.3">
      <c r="A488" t="s">
        <v>1096</v>
      </c>
      <c r="B488" t="s">
        <v>1097</v>
      </c>
      <c r="C488" t="str">
        <f>IFERROR(VLOOKUP(Table1[[#This Row],[Ticker]],[1]!Table2[[Symbol]:[Industry]],2,FALSE),"-")</f>
        <v>-</v>
      </c>
      <c r="D488" t="s">
        <v>257</v>
      </c>
      <c r="E488">
        <v>11491.012145860001</v>
      </c>
      <c r="F488">
        <v>1753.95</v>
      </c>
      <c r="G488">
        <v>53.078634946030803</v>
      </c>
      <c r="H488">
        <v>-1.8709592440309799</v>
      </c>
      <c r="I488">
        <v>34.005879892138097</v>
      </c>
      <c r="J488">
        <v>-4.4523820288922202</v>
      </c>
      <c r="K488">
        <v>1708.9948279443299</v>
      </c>
      <c r="L488">
        <v>1393.3376202689701</v>
      </c>
      <c r="M488">
        <v>35.539358497175101</v>
      </c>
      <c r="N488">
        <v>1.0358110621629599</v>
      </c>
      <c r="O488">
        <v>12.329313834487801</v>
      </c>
      <c r="P488">
        <v>108.38184626351401</v>
      </c>
      <c r="Q488">
        <v>0.1303166285089</v>
      </c>
    </row>
    <row r="489" spans="1:17" hidden="1" x14ac:dyDescent="0.3">
      <c r="A489" t="s">
        <v>1098</v>
      </c>
      <c r="B489" t="s">
        <v>1099</v>
      </c>
      <c r="C489" t="str">
        <f>IFERROR(VLOOKUP(Table1[[#This Row],[Ticker]],[1]!Table2[[Symbol]:[Industry]],2,FALSE),"-")</f>
        <v>-</v>
      </c>
      <c r="D489" t="s">
        <v>347</v>
      </c>
      <c r="E489">
        <v>11490.304910000001</v>
      </c>
      <c r="F489">
        <v>1639.4</v>
      </c>
      <c r="G489">
        <v>58.173770069873299</v>
      </c>
      <c r="H489">
        <v>46.539226114671699</v>
      </c>
      <c r="I489">
        <v>69.6646619999092</v>
      </c>
      <c r="J489">
        <v>29.9353937813088</v>
      </c>
      <c r="K489">
        <v>1217.12340338933</v>
      </c>
      <c r="L489">
        <v>1039.72176844771</v>
      </c>
      <c r="M489">
        <v>88.104093607743494</v>
      </c>
      <c r="N489">
        <v>3.5215415541435799</v>
      </c>
      <c r="O489">
        <v>6.6701232158106603</v>
      </c>
      <c r="P489">
        <v>99.926829268292707</v>
      </c>
      <c r="Q489">
        <v>5.1676888889559999E-2</v>
      </c>
    </row>
    <row r="490" spans="1:17" hidden="1" x14ac:dyDescent="0.3">
      <c r="A490" t="s">
        <v>1100</v>
      </c>
      <c r="B490" t="s">
        <v>1101</v>
      </c>
      <c r="C490" t="str">
        <f>IFERROR(VLOOKUP(Table1[[#This Row],[Ticker]],[1]!Table2[[Symbol]:[Industry]],2,FALSE),"-")</f>
        <v>-</v>
      </c>
      <c r="D490" t="s">
        <v>1102</v>
      </c>
      <c r="E490">
        <v>11360.637744789999</v>
      </c>
      <c r="F490">
        <v>1229.9000000000001</v>
      </c>
      <c r="G490">
        <v>-6.0020968595689501</v>
      </c>
      <c r="H490">
        <v>6.7278782313902302E-2</v>
      </c>
      <c r="I490">
        <v>12.614062432193601</v>
      </c>
      <c r="J490">
        <v>-0.56487917012984101</v>
      </c>
      <c r="K490">
        <v>1196.6190662976701</v>
      </c>
      <c r="M490">
        <v>33.3858843838388</v>
      </c>
      <c r="N490">
        <v>0.69084640143611398</v>
      </c>
      <c r="O490">
        <v>5.6955850069111102</v>
      </c>
      <c r="P490">
        <v>51.242006886374803</v>
      </c>
    </row>
    <row r="491" spans="1:17" x14ac:dyDescent="0.3">
      <c r="A491" t="s">
        <v>1103</v>
      </c>
      <c r="B491" t="s">
        <v>1104</v>
      </c>
      <c r="C491" t="str">
        <f>IFERROR(VLOOKUP(Table1[[#This Row],[Ticker]],[1]!Table2[[Symbol]:[Industry]],2,FALSE),"-")</f>
        <v>-</v>
      </c>
      <c r="D491" t="s">
        <v>136</v>
      </c>
      <c r="E491">
        <v>11328.597619</v>
      </c>
      <c r="F491">
        <v>442.15</v>
      </c>
      <c r="G491">
        <v>149.73724041700899</v>
      </c>
      <c r="H491">
        <v>17.233948135361601</v>
      </c>
      <c r="I491">
        <v>119.32003128015801</v>
      </c>
      <c r="J491">
        <v>2.4945151059129</v>
      </c>
      <c r="K491">
        <v>366.43244203963502</v>
      </c>
      <c r="L491">
        <v>262.57186446953898</v>
      </c>
      <c r="M491">
        <v>56.121865327178497</v>
      </c>
      <c r="N491">
        <v>0.44810429185203399</v>
      </c>
      <c r="O491">
        <v>6.0499830374307297</v>
      </c>
      <c r="P491">
        <v>201.38713745271099</v>
      </c>
      <c r="Q491">
        <v>0.26806066794841799</v>
      </c>
    </row>
    <row r="492" spans="1:17" x14ac:dyDescent="0.3">
      <c r="A492" t="s">
        <v>1105</v>
      </c>
      <c r="B492" t="s">
        <v>1106</v>
      </c>
      <c r="C492" t="str">
        <f>IFERROR(VLOOKUP(Table1[[#This Row],[Ticker]],[1]!Table2[[Symbol]:[Industry]],2,FALSE),"-")</f>
        <v>-</v>
      </c>
      <c r="D492" t="s">
        <v>77</v>
      </c>
      <c r="E492">
        <v>11309.698350495</v>
      </c>
      <c r="F492">
        <v>367.25</v>
      </c>
      <c r="G492">
        <v>20.4747890134615</v>
      </c>
      <c r="H492">
        <v>24.0371075881995</v>
      </c>
      <c r="I492">
        <v>44.333842587545597</v>
      </c>
      <c r="J492">
        <v>-2.1954530958971699</v>
      </c>
      <c r="K492">
        <v>309.10840378618798</v>
      </c>
      <c r="L492">
        <v>254.78673637155501</v>
      </c>
      <c r="M492">
        <v>59.202539358336303</v>
      </c>
      <c r="N492">
        <v>0.52943960221549002</v>
      </c>
      <c r="O492">
        <v>4.8332198774676698</v>
      </c>
      <c r="P492">
        <v>112.836858881483</v>
      </c>
      <c r="Q492">
        <v>7.8717581984133006E-2</v>
      </c>
    </row>
    <row r="493" spans="1:17" x14ac:dyDescent="0.3">
      <c r="A493" t="s">
        <v>1107</v>
      </c>
      <c r="B493" t="s">
        <v>1108</v>
      </c>
      <c r="C493" t="str">
        <f>IFERROR(VLOOKUP(Table1[[#This Row],[Ticker]],[1]!Table2[[Symbol]:[Industry]],2,FALSE),"-")</f>
        <v>-</v>
      </c>
      <c r="D493" t="s">
        <v>21</v>
      </c>
      <c r="E493">
        <v>11285.889911009999</v>
      </c>
      <c r="F493">
        <v>772.65</v>
      </c>
      <c r="G493">
        <v>-38.794235604370101</v>
      </c>
      <c r="H493">
        <v>-6.7784139880452798</v>
      </c>
      <c r="I493">
        <v>-22.321548941044899</v>
      </c>
      <c r="J493">
        <v>-3.4075628801714899</v>
      </c>
      <c r="K493">
        <v>815.02521349493702</v>
      </c>
      <c r="L493">
        <v>839.02527538668801</v>
      </c>
      <c r="M493">
        <v>14.3255133389092</v>
      </c>
      <c r="N493">
        <v>0.414172048607306</v>
      </c>
      <c r="O493">
        <v>25.541965961302001</v>
      </c>
      <c r="P493">
        <v>4.2712550607287403</v>
      </c>
      <c r="Q493">
        <v>-0.16339219857470899</v>
      </c>
    </row>
    <row r="494" spans="1:17" hidden="1" x14ac:dyDescent="0.3">
      <c r="A494" t="s">
        <v>1109</v>
      </c>
      <c r="B494" t="s">
        <v>1110</v>
      </c>
      <c r="C494" t="str">
        <f>IFERROR(VLOOKUP(Table1[[#This Row],[Ticker]],[1]!Table2[[Symbol]:[Industry]],2,FALSE),"-")</f>
        <v>-</v>
      </c>
      <c r="D494" t="s">
        <v>347</v>
      </c>
      <c r="E494">
        <v>11278.425274875</v>
      </c>
      <c r="F494">
        <v>987.95</v>
      </c>
      <c r="G494">
        <v>-30.2761071761445</v>
      </c>
      <c r="H494">
        <v>-6.9140483559661101</v>
      </c>
      <c r="I494">
        <v>-16.771999249995002</v>
      </c>
      <c r="J494">
        <v>0.58668189773889501</v>
      </c>
      <c r="K494">
        <v>1003.95900741423</v>
      </c>
      <c r="L494">
        <v>1003.00196197199</v>
      </c>
      <c r="M494">
        <v>43.562200263330197</v>
      </c>
      <c r="N494">
        <v>0.76456895348040999</v>
      </c>
      <c r="O494">
        <v>16.200212561364399</v>
      </c>
      <c r="P494">
        <v>20.4596720112174</v>
      </c>
      <c r="Q494">
        <v>-2.5451728551590998E-2</v>
      </c>
    </row>
    <row r="495" spans="1:17" x14ac:dyDescent="0.3">
      <c r="A495" t="s">
        <v>1111</v>
      </c>
      <c r="B495" t="s">
        <v>1112</v>
      </c>
      <c r="C495" t="str">
        <f>IFERROR(VLOOKUP(Table1[[#This Row],[Ticker]],[1]!Table2[[Symbol]:[Industry]],2,FALSE),"-")</f>
        <v>-</v>
      </c>
      <c r="D495" t="s">
        <v>887</v>
      </c>
      <c r="E495">
        <v>11103.717223764001</v>
      </c>
      <c r="F495">
        <v>80.64</v>
      </c>
      <c r="G495">
        <v>43.209453836667201</v>
      </c>
      <c r="H495">
        <v>2.2333105324879998</v>
      </c>
      <c r="I495">
        <v>-14.7519760369218</v>
      </c>
      <c r="J495">
        <v>9.0580229415055307</v>
      </c>
      <c r="K495">
        <v>77.3576192042934</v>
      </c>
      <c r="L495">
        <v>72.827183359642603</v>
      </c>
      <c r="M495">
        <v>63.232543788836999</v>
      </c>
      <c r="N495">
        <v>0.96525610558161201</v>
      </c>
      <c r="O495">
        <v>17.6215277777777</v>
      </c>
      <c r="P495">
        <v>73.980582524271796</v>
      </c>
      <c r="Q495">
        <v>4.9192621116695E-2</v>
      </c>
    </row>
    <row r="496" spans="1:17" x14ac:dyDescent="0.3">
      <c r="A496" t="s">
        <v>1113</v>
      </c>
      <c r="B496" t="s">
        <v>1114</v>
      </c>
      <c r="C496" t="str">
        <f>IFERROR(VLOOKUP(Table1[[#This Row],[Ticker]],[1]!Table2[[Symbol]:[Industry]],2,FALSE),"-")</f>
        <v>-</v>
      </c>
      <c r="D496" t="s">
        <v>141</v>
      </c>
      <c r="E496">
        <v>11078.44758149</v>
      </c>
      <c r="F496">
        <v>470.5</v>
      </c>
      <c r="G496">
        <v>352.09721787957699</v>
      </c>
      <c r="H496">
        <v>4.8991377165765497</v>
      </c>
      <c r="I496">
        <v>111.526369366073</v>
      </c>
      <c r="J496">
        <v>-6.5433523002361804</v>
      </c>
      <c r="K496">
        <v>446.262805551859</v>
      </c>
      <c r="L496">
        <v>324.478319887905</v>
      </c>
      <c r="M496">
        <v>49.967090112891903</v>
      </c>
      <c r="N496">
        <v>0.63303475372144802</v>
      </c>
      <c r="O496">
        <v>21.062699256110498</v>
      </c>
      <c r="P496">
        <v>399.20424403183</v>
      </c>
      <c r="Q496">
        <v>0.146645917384919</v>
      </c>
    </row>
    <row r="497" spans="1:17" hidden="1" x14ac:dyDescent="0.3">
      <c r="A497" t="s">
        <v>1115</v>
      </c>
      <c r="B497" t="s">
        <v>1116</v>
      </c>
      <c r="C497" t="str">
        <f>IFERROR(VLOOKUP(Table1[[#This Row],[Ticker]],[1]!Table2[[Symbol]:[Industry]],2,FALSE),"-")</f>
        <v>-</v>
      </c>
      <c r="D497" t="s">
        <v>60</v>
      </c>
      <c r="E497">
        <v>10981.096750799999</v>
      </c>
      <c r="F497">
        <v>8334</v>
      </c>
      <c r="G497">
        <v>124.791596688602</v>
      </c>
      <c r="H497">
        <v>-0.44690895562479899</v>
      </c>
      <c r="I497">
        <v>72.395932508868796</v>
      </c>
      <c r="J497">
        <v>-4.8929339886666803</v>
      </c>
      <c r="K497">
        <v>8570.9813195800198</v>
      </c>
      <c r="L497">
        <v>6853.1672721065797</v>
      </c>
      <c r="M497">
        <v>41.646507385280302</v>
      </c>
      <c r="N497">
        <v>2.0862395908976898</v>
      </c>
      <c r="O497">
        <v>23.324334053275699</v>
      </c>
      <c r="P497">
        <v>162.806868170852</v>
      </c>
      <c r="Q497">
        <v>0.16530875094137101</v>
      </c>
    </row>
    <row r="498" spans="1:17" x14ac:dyDescent="0.3">
      <c r="A498" t="s">
        <v>1117</v>
      </c>
      <c r="B498" t="s">
        <v>1118</v>
      </c>
      <c r="C498" t="str">
        <f>IFERROR(VLOOKUP(Table1[[#This Row],[Ticker]],[1]!Table2[[Symbol]:[Industry]],2,FALSE),"-")</f>
        <v>-</v>
      </c>
      <c r="D498" t="s">
        <v>141</v>
      </c>
      <c r="E498">
        <v>10871.61826329</v>
      </c>
      <c r="F498">
        <v>202.35</v>
      </c>
      <c r="G498">
        <v>69.156618736590204</v>
      </c>
      <c r="H498">
        <v>-3.0096474041199199</v>
      </c>
      <c r="I498">
        <v>-35.631611018418702</v>
      </c>
      <c r="J498">
        <v>-1.8936024217565099</v>
      </c>
      <c r="K498">
        <v>204.81449845986799</v>
      </c>
      <c r="L498">
        <v>198.21464146112299</v>
      </c>
      <c r="M498">
        <v>46.550162159139198</v>
      </c>
      <c r="N498">
        <v>1.12354335041564</v>
      </c>
      <c r="O498">
        <v>40.795651099579899</v>
      </c>
      <c r="P498">
        <v>112.887953708574</v>
      </c>
      <c r="Q498">
        <v>0.169808527845834</v>
      </c>
    </row>
    <row r="499" spans="1:17" x14ac:dyDescent="0.3">
      <c r="A499" t="s">
        <v>1119</v>
      </c>
      <c r="B499" t="s">
        <v>1120</v>
      </c>
      <c r="C499" t="str">
        <f>IFERROR(VLOOKUP(Table1[[#This Row],[Ticker]],[1]!Table2[[Symbol]:[Industry]],2,FALSE),"-")</f>
        <v>-</v>
      </c>
      <c r="D499" t="s">
        <v>54</v>
      </c>
      <c r="E499">
        <v>10843.252803810001</v>
      </c>
      <c r="F499">
        <v>1127.8</v>
      </c>
      <c r="G499">
        <v>129.00685813065499</v>
      </c>
      <c r="H499">
        <v>23.4604804858511</v>
      </c>
      <c r="I499">
        <v>42.049296244348298</v>
      </c>
      <c r="J499">
        <v>6.1470404130161898</v>
      </c>
      <c r="K499">
        <v>983.39510803647704</v>
      </c>
      <c r="L499">
        <v>798.39275194737502</v>
      </c>
      <c r="M499">
        <v>78.682869545041697</v>
      </c>
      <c r="N499">
        <v>1.5631917588984701</v>
      </c>
      <c r="O499">
        <v>3.5644617840042598</v>
      </c>
      <c r="P499">
        <v>173.671438971123</v>
      </c>
      <c r="Q499">
        <v>6.6185451790984007E-2</v>
      </c>
    </row>
    <row r="500" spans="1:17" hidden="1" x14ac:dyDescent="0.3">
      <c r="A500" t="s">
        <v>1121</v>
      </c>
      <c r="B500" t="s">
        <v>1122</v>
      </c>
      <c r="C500" t="str">
        <f>IFERROR(VLOOKUP(Table1[[#This Row],[Ticker]],[1]!Table2[[Symbol]:[Industry]],2,FALSE),"-")</f>
        <v>-</v>
      </c>
      <c r="D500" t="s">
        <v>1123</v>
      </c>
      <c r="E500">
        <v>10778.165625</v>
      </c>
      <c r="F500">
        <v>1215.05</v>
      </c>
      <c r="G500">
        <v>3.9503222981224102</v>
      </c>
      <c r="H500">
        <v>-8.3347617915118892</v>
      </c>
      <c r="I500">
        <v>11.9268600793445</v>
      </c>
      <c r="J500">
        <v>-4.77882066598624</v>
      </c>
      <c r="K500">
        <v>1295.19546961539</v>
      </c>
      <c r="M500">
        <v>31.2408807399881</v>
      </c>
      <c r="N500">
        <v>0.75372002102140501</v>
      </c>
      <c r="O500">
        <v>24.019587671289202</v>
      </c>
      <c r="P500">
        <v>51.587549123572998</v>
      </c>
    </row>
    <row r="501" spans="1:17" hidden="1" x14ac:dyDescent="0.3">
      <c r="A501" t="s">
        <v>1124</v>
      </c>
      <c r="B501" t="s">
        <v>1125</v>
      </c>
      <c r="C501" t="str">
        <f>IFERROR(VLOOKUP(Table1[[#This Row],[Ticker]],[1]!Table2[[Symbol]:[Industry]],2,FALSE),"-")</f>
        <v>-</v>
      </c>
      <c r="D501" t="s">
        <v>717</v>
      </c>
      <c r="E501">
        <v>10739.054693185</v>
      </c>
      <c r="F501">
        <v>116.49</v>
      </c>
      <c r="G501">
        <v>41.7654242476438</v>
      </c>
      <c r="H501">
        <v>0.154781716524487</v>
      </c>
      <c r="I501">
        <v>6.2788745255632099</v>
      </c>
      <c r="J501">
        <v>-2.04561590313561</v>
      </c>
      <c r="K501">
        <v>114.17852356463401</v>
      </c>
      <c r="L501">
        <v>100.509757026358</v>
      </c>
      <c r="M501">
        <v>54.041415573722702</v>
      </c>
      <c r="N501">
        <v>1.0915538983081301</v>
      </c>
      <c r="O501">
        <v>5.9318396428878097</v>
      </c>
      <c r="P501">
        <v>70.033571741351594</v>
      </c>
      <c r="Q501">
        <v>2.1133606920337E-2</v>
      </c>
    </row>
    <row r="502" spans="1:17" x14ac:dyDescent="0.3">
      <c r="A502" t="s">
        <v>1126</v>
      </c>
      <c r="B502" t="s">
        <v>1127</v>
      </c>
      <c r="C502" t="str">
        <f>IFERROR(VLOOKUP(Table1[[#This Row],[Ticker]],[1]!Table2[[Symbol]:[Industry]],2,FALSE),"-")</f>
        <v>-</v>
      </c>
      <c r="D502" t="s">
        <v>556</v>
      </c>
      <c r="E502">
        <v>10690.278925625</v>
      </c>
      <c r="F502">
        <v>818.2</v>
      </c>
      <c r="G502">
        <v>-13.967164713067101</v>
      </c>
      <c r="H502">
        <v>-4.7771948855402302</v>
      </c>
      <c r="I502">
        <v>-11.969364209075399</v>
      </c>
      <c r="J502">
        <v>2.0967204595548901</v>
      </c>
      <c r="K502">
        <v>828.83353809178004</v>
      </c>
      <c r="L502">
        <v>786.08816431142304</v>
      </c>
      <c r="M502">
        <v>42.228043389716802</v>
      </c>
      <c r="N502">
        <v>0.64774427188031503</v>
      </c>
      <c r="O502">
        <v>14.641896846736699</v>
      </c>
      <c r="P502">
        <v>20.323529411764699</v>
      </c>
      <c r="Q502">
        <v>4.2321026777939003E-2</v>
      </c>
    </row>
    <row r="503" spans="1:17" x14ac:dyDescent="0.3">
      <c r="A503" t="s">
        <v>1128</v>
      </c>
      <c r="B503" t="s">
        <v>1129</v>
      </c>
      <c r="C503" t="str">
        <f>IFERROR(VLOOKUP(Table1[[#This Row],[Ticker]],[1]!Table2[[Symbol]:[Industry]],2,FALSE),"-")</f>
        <v>-</v>
      </c>
      <c r="D503" t="s">
        <v>130</v>
      </c>
      <c r="E503">
        <v>10641.51568807</v>
      </c>
      <c r="F503">
        <v>1301.0999999999999</v>
      </c>
      <c r="G503">
        <v>42.3395312179237</v>
      </c>
      <c r="H503">
        <v>29.2004034146265</v>
      </c>
      <c r="I503">
        <v>35.568860171218503</v>
      </c>
      <c r="J503">
        <v>7.3131204255169298</v>
      </c>
      <c r="K503">
        <v>1123.0913334581301</v>
      </c>
      <c r="L503">
        <v>951.34364995476597</v>
      </c>
      <c r="M503">
        <v>55.633864980629198</v>
      </c>
      <c r="N503">
        <v>0.79606393811478204</v>
      </c>
      <c r="O503">
        <v>5.0611021443394097</v>
      </c>
      <c r="P503">
        <v>87.735372628237499</v>
      </c>
      <c r="Q503">
        <v>1.0578431877627E-2</v>
      </c>
    </row>
    <row r="504" spans="1:17" hidden="1" x14ac:dyDescent="0.3">
      <c r="A504" t="s">
        <v>1130</v>
      </c>
      <c r="B504" t="s">
        <v>1131</v>
      </c>
      <c r="C504" t="str">
        <f>IFERROR(VLOOKUP(Table1[[#This Row],[Ticker]],[1]!Table2[[Symbol]:[Industry]],2,FALSE),"-")</f>
        <v>-</v>
      </c>
      <c r="D504" t="s">
        <v>717</v>
      </c>
      <c r="E504">
        <v>10625.948094249999</v>
      </c>
      <c r="F504">
        <v>518.91</v>
      </c>
      <c r="G504">
        <v>-9.9243657622191304</v>
      </c>
      <c r="H504">
        <v>-2.59133334220274</v>
      </c>
      <c r="I504">
        <v>-2.2197466156506902</v>
      </c>
      <c r="J504">
        <v>-1.2672155103133</v>
      </c>
      <c r="K504">
        <v>521.25990746165496</v>
      </c>
      <c r="L504">
        <v>493.04358725691998</v>
      </c>
      <c r="M504">
        <v>77.9215973242584</v>
      </c>
      <c r="N504">
        <v>0.90699906487169701</v>
      </c>
      <c r="O504">
        <v>5.1222755391108397</v>
      </c>
      <c r="P504">
        <v>20.648686352011101</v>
      </c>
      <c r="Q504">
        <v>-1.3416788414562999E-2</v>
      </c>
    </row>
    <row r="505" spans="1:17" x14ac:dyDescent="0.3">
      <c r="A505" t="s">
        <v>1132</v>
      </c>
      <c r="B505" t="s">
        <v>1133</v>
      </c>
      <c r="C505" t="str">
        <f>IFERROR(VLOOKUP(Table1[[#This Row],[Ticker]],[1]!Table2[[Symbol]:[Industry]],2,FALSE),"-")</f>
        <v>-</v>
      </c>
      <c r="D505" t="s">
        <v>393</v>
      </c>
      <c r="E505">
        <v>10584.171072719901</v>
      </c>
      <c r="F505">
        <v>2721</v>
      </c>
      <c r="G505">
        <v>-4.7402305062365597</v>
      </c>
      <c r="H505">
        <v>1.7142305790358801</v>
      </c>
      <c r="I505">
        <v>-17.992430860733201</v>
      </c>
      <c r="J505">
        <v>4.5735708387845602</v>
      </c>
      <c r="K505">
        <v>2617.8958973931699</v>
      </c>
      <c r="L505">
        <v>2476.9270896099902</v>
      </c>
      <c r="M505">
        <v>45.150109376401801</v>
      </c>
      <c r="N505">
        <v>0.99002003566600305</v>
      </c>
      <c r="O505">
        <v>10.1966188901139</v>
      </c>
      <c r="P505">
        <v>32.321832372893702</v>
      </c>
      <c r="Q505">
        <v>6.6086548919630006E-2</v>
      </c>
    </row>
    <row r="506" spans="1:17" x14ac:dyDescent="0.3">
      <c r="A506" t="s">
        <v>1134</v>
      </c>
      <c r="B506" t="s">
        <v>1135</v>
      </c>
      <c r="C506" t="str">
        <f>IFERROR(VLOOKUP(Table1[[#This Row],[Ticker]],[1]!Table2[[Symbol]:[Industry]],2,FALSE),"-")</f>
        <v>-</v>
      </c>
      <c r="D506" t="s">
        <v>133</v>
      </c>
      <c r="E506">
        <v>10562.62856825</v>
      </c>
      <c r="F506">
        <v>277.64999999999998</v>
      </c>
      <c r="G506">
        <v>18.617489250601601</v>
      </c>
      <c r="H506">
        <v>1.5968461023735701</v>
      </c>
      <c r="I506">
        <v>23.988707762362498</v>
      </c>
      <c r="J506">
        <v>8.5100385844912498</v>
      </c>
      <c r="K506">
        <v>258.20110497322003</v>
      </c>
      <c r="L506">
        <v>232.11391196418199</v>
      </c>
      <c r="M506">
        <v>71.601421347557803</v>
      </c>
      <c r="N506">
        <v>1.14848930660301</v>
      </c>
      <c r="O506">
        <v>7.6895371871060698</v>
      </c>
      <c r="P506">
        <v>54.036061026352201</v>
      </c>
      <c r="Q506">
        <v>0.148470302444626</v>
      </c>
    </row>
    <row r="507" spans="1:17" x14ac:dyDescent="0.3">
      <c r="A507" t="s">
        <v>1136</v>
      </c>
      <c r="B507" t="s">
        <v>1137</v>
      </c>
      <c r="C507" t="str">
        <f>IFERROR(VLOOKUP(Table1[[#This Row],[Ticker]],[1]!Table2[[Symbol]:[Industry]],2,FALSE),"-")</f>
        <v>-</v>
      </c>
      <c r="D507" t="s">
        <v>368</v>
      </c>
      <c r="E507">
        <v>10556.4894976</v>
      </c>
      <c r="F507">
        <v>305.64999999999998</v>
      </c>
      <c r="G507">
        <v>48.545151640883198</v>
      </c>
      <c r="H507">
        <v>6.5777504666401496</v>
      </c>
      <c r="I507">
        <v>56.772620574045597</v>
      </c>
      <c r="J507">
        <v>0.77395830345939398</v>
      </c>
      <c r="K507">
        <v>272.84186780255698</v>
      </c>
      <c r="L507">
        <v>221.12008498554999</v>
      </c>
      <c r="M507">
        <v>59.105387803766199</v>
      </c>
      <c r="N507">
        <v>0.87641909535603602</v>
      </c>
      <c r="O507">
        <v>3.84426631768362</v>
      </c>
      <c r="P507">
        <v>108.492496589358</v>
      </c>
      <c r="Q507">
        <v>0.165094582692701</v>
      </c>
    </row>
    <row r="508" spans="1:17" x14ac:dyDescent="0.3">
      <c r="A508" t="s">
        <v>1138</v>
      </c>
      <c r="B508" t="s">
        <v>1139</v>
      </c>
      <c r="C508" t="str">
        <f>IFERROR(VLOOKUP(Table1[[#This Row],[Ticker]],[1]!Table2[[Symbol]:[Industry]],2,FALSE),"-")</f>
        <v>-</v>
      </c>
      <c r="D508" t="s">
        <v>384</v>
      </c>
      <c r="E508">
        <v>10528.415700400001</v>
      </c>
      <c r="F508">
        <v>200.3</v>
      </c>
      <c r="G508">
        <v>62.229624548042899</v>
      </c>
      <c r="H508">
        <v>-12.5892146612281</v>
      </c>
      <c r="I508">
        <v>16.486533669653099</v>
      </c>
      <c r="J508">
        <v>-0.55809401686762306</v>
      </c>
      <c r="K508">
        <v>197.66347663314701</v>
      </c>
      <c r="L508">
        <v>163.71727466949599</v>
      </c>
      <c r="M508">
        <v>32.012454917848203</v>
      </c>
      <c r="N508">
        <v>0.39260666136961397</v>
      </c>
      <c r="O508">
        <v>22.316525212181698</v>
      </c>
      <c r="P508">
        <v>90.308788598574793</v>
      </c>
      <c r="Q508">
        <v>9.7064280348917995E-2</v>
      </c>
    </row>
    <row r="509" spans="1:17" x14ac:dyDescent="0.3">
      <c r="A509" t="s">
        <v>1140</v>
      </c>
      <c r="B509" t="s">
        <v>1141</v>
      </c>
      <c r="C509" t="str">
        <f>IFERROR(VLOOKUP(Table1[[#This Row],[Ticker]],[1]!Table2[[Symbol]:[Industry]],2,FALSE),"-")</f>
        <v>-</v>
      </c>
      <c r="D509" t="s">
        <v>465</v>
      </c>
      <c r="E509">
        <v>10516.33044532</v>
      </c>
      <c r="F509">
        <v>399.75</v>
      </c>
      <c r="G509">
        <v>153.351333687324</v>
      </c>
      <c r="H509">
        <v>5.6923424588423401</v>
      </c>
      <c r="I509">
        <v>31.045700151436002</v>
      </c>
      <c r="J509">
        <v>4.1662592639691303</v>
      </c>
      <c r="K509">
        <v>372.97182418850502</v>
      </c>
      <c r="L509">
        <v>306.513059157535</v>
      </c>
      <c r="M509">
        <v>67.454960527969007</v>
      </c>
      <c r="N509">
        <v>1.92923943784918</v>
      </c>
      <c r="O509">
        <v>5.3908692933083202</v>
      </c>
      <c r="P509">
        <v>190.094339622641</v>
      </c>
      <c r="Q509">
        <v>0.173827162096058</v>
      </c>
    </row>
    <row r="510" spans="1:17" hidden="1" x14ac:dyDescent="0.3">
      <c r="A510" t="s">
        <v>1142</v>
      </c>
      <c r="B510" t="s">
        <v>1143</v>
      </c>
      <c r="C510" t="str">
        <f>IFERROR(VLOOKUP(Table1[[#This Row],[Ticker]],[1]!Table2[[Symbol]:[Industry]],2,FALSE),"-")</f>
        <v>-</v>
      </c>
      <c r="D510" t="s">
        <v>416</v>
      </c>
      <c r="E510">
        <v>10508.522085279999</v>
      </c>
      <c r="F510">
        <v>9269.75</v>
      </c>
      <c r="G510">
        <v>64.7684248568887</v>
      </c>
      <c r="H510">
        <v>5.5640746210405503</v>
      </c>
      <c r="I510">
        <v>-12.7696981724464</v>
      </c>
      <c r="J510">
        <v>-3.63504455905223</v>
      </c>
      <c r="K510">
        <v>8883.1080278479603</v>
      </c>
      <c r="L510">
        <v>8059.3032683850797</v>
      </c>
      <c r="M510">
        <v>56.877274166269203</v>
      </c>
      <c r="N510">
        <v>2.04700684729641</v>
      </c>
      <c r="O510">
        <v>12.0736805199708</v>
      </c>
      <c r="P510">
        <v>91.128865979381402</v>
      </c>
      <c r="Q510">
        <v>0.18047932556282001</v>
      </c>
    </row>
    <row r="511" spans="1:17" x14ac:dyDescent="0.3">
      <c r="A511" t="s">
        <v>1144</v>
      </c>
      <c r="B511" t="s">
        <v>1145</v>
      </c>
      <c r="C511" t="str">
        <f>IFERROR(VLOOKUP(Table1[[#This Row],[Ticker]],[1]!Table2[[Symbol]:[Industry]],2,FALSE),"-")</f>
        <v>-</v>
      </c>
      <c r="D511" t="s">
        <v>539</v>
      </c>
      <c r="E511">
        <v>10493.89227036</v>
      </c>
      <c r="F511">
        <v>697.5</v>
      </c>
      <c r="G511">
        <v>32.487512273916501</v>
      </c>
      <c r="H511">
        <v>14.996220068299399</v>
      </c>
      <c r="I511">
        <v>28.685249588231901</v>
      </c>
      <c r="J511">
        <v>11.4703844010702</v>
      </c>
      <c r="K511">
        <v>579.33207665204395</v>
      </c>
      <c r="L511">
        <v>515.416943787577</v>
      </c>
      <c r="M511">
        <v>58.095777974434498</v>
      </c>
      <c r="N511">
        <v>2.0013991205702499</v>
      </c>
      <c r="O511">
        <v>4.0860215053763298</v>
      </c>
      <c r="P511">
        <v>71.734580819894106</v>
      </c>
      <c r="Q511">
        <v>-3.2598300354660999E-2</v>
      </c>
    </row>
    <row r="512" spans="1:17" hidden="1" x14ac:dyDescent="0.3">
      <c r="A512" t="s">
        <v>1146</v>
      </c>
      <c r="B512" t="s">
        <v>1147</v>
      </c>
      <c r="C512" t="str">
        <f>IFERROR(VLOOKUP(Table1[[#This Row],[Ticker]],[1]!Table2[[Symbol]:[Industry]],2,FALSE),"-")</f>
        <v>-</v>
      </c>
      <c r="D512" t="s">
        <v>104</v>
      </c>
      <c r="E512">
        <v>10454.168292320001</v>
      </c>
      <c r="F512">
        <v>9297.7000000000007</v>
      </c>
      <c r="G512">
        <v>33.738980419778002</v>
      </c>
      <c r="H512">
        <v>-0.45403587025860997</v>
      </c>
      <c r="I512">
        <v>9.6501878393299094</v>
      </c>
      <c r="J512">
        <v>5.0353186214262697</v>
      </c>
      <c r="K512">
        <v>8811.6500277314608</v>
      </c>
      <c r="L512">
        <v>7852.0771769187804</v>
      </c>
      <c r="M512">
        <v>51.558321067184799</v>
      </c>
      <c r="N512">
        <v>1.0620523944126099</v>
      </c>
      <c r="O512">
        <v>2.4662013186056599</v>
      </c>
      <c r="P512">
        <v>65.7314486372792</v>
      </c>
      <c r="Q512">
        <v>9.1474747931337003E-2</v>
      </c>
    </row>
    <row r="513" spans="1:17" x14ac:dyDescent="0.3">
      <c r="A513" t="s">
        <v>1148</v>
      </c>
      <c r="B513" t="s">
        <v>1149</v>
      </c>
      <c r="C513" t="str">
        <f>IFERROR(VLOOKUP(Table1[[#This Row],[Ticker]],[1]!Table2[[Symbol]:[Industry]],2,FALSE),"-")</f>
        <v>-</v>
      </c>
      <c r="D513" t="s">
        <v>393</v>
      </c>
      <c r="E513">
        <v>10405.48003339</v>
      </c>
      <c r="F513">
        <v>402.45</v>
      </c>
      <c r="G513">
        <v>26.2932808507103</v>
      </c>
      <c r="H513">
        <v>-11.944177032197899</v>
      </c>
      <c r="I513">
        <v>-27.365231470574599</v>
      </c>
      <c r="J513">
        <v>-6.10324265976306</v>
      </c>
      <c r="K513">
        <v>427.62975004737598</v>
      </c>
      <c r="L513">
        <v>397.61262425731002</v>
      </c>
      <c r="M513">
        <v>29.909177012496201</v>
      </c>
      <c r="N513">
        <v>0.678036320875679</v>
      </c>
      <c r="O513">
        <v>37.644427879239601</v>
      </c>
      <c r="P513">
        <v>63.597560975609703</v>
      </c>
      <c r="Q513">
        <v>9.9885804996790006E-2</v>
      </c>
    </row>
    <row r="514" spans="1:17" hidden="1" x14ac:dyDescent="0.3">
      <c r="A514" t="s">
        <v>1150</v>
      </c>
      <c r="B514" t="s">
        <v>1151</v>
      </c>
      <c r="C514" t="str">
        <f>IFERROR(VLOOKUP(Table1[[#This Row],[Ticker]],[1]!Table2[[Symbol]:[Industry]],2,FALSE),"-")</f>
        <v>-</v>
      </c>
      <c r="D514" t="s">
        <v>257</v>
      </c>
      <c r="E514">
        <v>10400.94358632</v>
      </c>
      <c r="F514">
        <v>87.94</v>
      </c>
      <c r="G514">
        <v>173.29061791583999</v>
      </c>
      <c r="H514">
        <v>-4.1008385767215598</v>
      </c>
      <c r="I514">
        <v>27.139563435233299</v>
      </c>
      <c r="J514">
        <v>-0.76590061123294495</v>
      </c>
      <c r="K514">
        <v>78.099375553433106</v>
      </c>
      <c r="L514">
        <v>60.595039637237903</v>
      </c>
      <c r="M514">
        <v>42.991455002217499</v>
      </c>
      <c r="N514">
        <v>0.94180419608763699</v>
      </c>
      <c r="O514">
        <v>19.399590629974899</v>
      </c>
      <c r="P514">
        <v>216.330935251798</v>
      </c>
      <c r="Q514">
        <v>9.9259643568497993E-2</v>
      </c>
    </row>
    <row r="515" spans="1:17" x14ac:dyDescent="0.3">
      <c r="A515" t="s">
        <v>1152</v>
      </c>
      <c r="B515" t="s">
        <v>1153</v>
      </c>
      <c r="C515" t="str">
        <f>IFERROR(VLOOKUP(Table1[[#This Row],[Ticker]],[1]!Table2[[Symbol]:[Industry]],2,FALSE),"-")</f>
        <v>-</v>
      </c>
      <c r="D515" t="s">
        <v>226</v>
      </c>
      <c r="E515">
        <v>10355.883359969999</v>
      </c>
      <c r="F515">
        <v>542.65</v>
      </c>
      <c r="G515">
        <v>-1.9035007782989599</v>
      </c>
      <c r="H515">
        <v>-3.32254247365216</v>
      </c>
      <c r="I515">
        <v>-14.7031834126033</v>
      </c>
      <c r="J515">
        <v>7.1020129049670802</v>
      </c>
      <c r="K515">
        <v>550.03090163996501</v>
      </c>
      <c r="L515">
        <v>548.82558662526196</v>
      </c>
      <c r="M515">
        <v>53.604039323711497</v>
      </c>
      <c r="N515">
        <v>1.9076029559482199</v>
      </c>
      <c r="O515">
        <v>30.728830738044699</v>
      </c>
      <c r="P515">
        <v>29.171625803380099</v>
      </c>
      <c r="Q515">
        <v>-4.8952545137460002E-2</v>
      </c>
    </row>
    <row r="516" spans="1:17" x14ac:dyDescent="0.3">
      <c r="A516" t="s">
        <v>1154</v>
      </c>
      <c r="B516" t="s">
        <v>1155</v>
      </c>
      <c r="C516" t="str">
        <f>IFERROR(VLOOKUP(Table1[[#This Row],[Ticker]],[1]!Table2[[Symbol]:[Industry]],2,FALSE),"-")</f>
        <v>-</v>
      </c>
      <c r="D516" t="s">
        <v>539</v>
      </c>
      <c r="E516">
        <v>10338.18336008</v>
      </c>
      <c r="F516">
        <v>2056.3000000000002</v>
      </c>
      <c r="G516">
        <v>-37.317020749776901</v>
      </c>
      <c r="H516">
        <v>-0.363420015716311</v>
      </c>
      <c r="I516">
        <v>-20.9023928715187</v>
      </c>
      <c r="J516">
        <v>-2.7884813249528499</v>
      </c>
      <c r="K516">
        <v>2063.5918430174902</v>
      </c>
      <c r="L516">
        <v>2151.4507043673302</v>
      </c>
      <c r="M516">
        <v>32.956482604289697</v>
      </c>
      <c r="N516">
        <v>1.15260271064848</v>
      </c>
      <c r="O516">
        <v>33.005884355395601</v>
      </c>
      <c r="P516">
        <v>13.733407079646</v>
      </c>
      <c r="Q516">
        <v>-0.163641192090478</v>
      </c>
    </row>
    <row r="517" spans="1:17" x14ac:dyDescent="0.3">
      <c r="A517" t="s">
        <v>1156</v>
      </c>
      <c r="B517" t="s">
        <v>1157</v>
      </c>
      <c r="C517" t="str">
        <f>IFERROR(VLOOKUP(Table1[[#This Row],[Ticker]],[1]!Table2[[Symbol]:[Industry]],2,FALSE),"-")</f>
        <v>-</v>
      </c>
      <c r="D517" t="s">
        <v>988</v>
      </c>
      <c r="E517">
        <v>10317.4563893</v>
      </c>
      <c r="F517">
        <v>495.15</v>
      </c>
      <c r="G517">
        <v>0.73932538025108097</v>
      </c>
      <c r="H517">
        <v>12.430455166599</v>
      </c>
      <c r="I517">
        <v>24.8946740015306</v>
      </c>
      <c r="J517">
        <v>3.0307449146319598</v>
      </c>
      <c r="K517">
        <v>444.85807031214398</v>
      </c>
      <c r="L517">
        <v>411.26628272507998</v>
      </c>
      <c r="M517">
        <v>80.156568996672902</v>
      </c>
      <c r="N517">
        <v>1.1706881590502001</v>
      </c>
      <c r="O517">
        <v>2.17105927496719</v>
      </c>
      <c r="P517">
        <v>44.148471615720503</v>
      </c>
      <c r="Q517">
        <v>2.1258238040315999E-2</v>
      </c>
    </row>
    <row r="518" spans="1:17" x14ac:dyDescent="0.3">
      <c r="A518" t="s">
        <v>1158</v>
      </c>
      <c r="B518" t="s">
        <v>1159</v>
      </c>
      <c r="C518" t="str">
        <f>IFERROR(VLOOKUP(Table1[[#This Row],[Ticker]],[1]!Table2[[Symbol]:[Industry]],2,FALSE),"-")</f>
        <v>-</v>
      </c>
      <c r="D518" t="s">
        <v>286</v>
      </c>
      <c r="E518">
        <v>10302.385718595</v>
      </c>
      <c r="F518">
        <v>2038.65</v>
      </c>
      <c r="G518">
        <v>25.940413054545001</v>
      </c>
      <c r="H518">
        <v>-0.499185993561515</v>
      </c>
      <c r="I518">
        <v>5.0178064277069101</v>
      </c>
      <c r="J518">
        <v>-2.1395586233406401</v>
      </c>
      <c r="K518">
        <v>2010.9107892735799</v>
      </c>
      <c r="L518">
        <v>1800.56209189026</v>
      </c>
      <c r="M518">
        <v>36.176579223037102</v>
      </c>
      <c r="N518">
        <v>0.49772615703423101</v>
      </c>
      <c r="O518">
        <v>5.4742108748436298</v>
      </c>
      <c r="P518">
        <v>57.303240740740698</v>
      </c>
      <c r="Q518">
        <v>-6.5939676251586005E-2</v>
      </c>
    </row>
    <row r="519" spans="1:17" x14ac:dyDescent="0.3">
      <c r="A519" t="s">
        <v>1160</v>
      </c>
      <c r="B519" t="s">
        <v>1161</v>
      </c>
      <c r="C519" t="str">
        <f>IFERROR(VLOOKUP(Table1[[#This Row],[Ticker]],[1]!Table2[[Symbol]:[Industry]],2,FALSE),"-")</f>
        <v>-</v>
      </c>
      <c r="D519" t="s">
        <v>46</v>
      </c>
      <c r="E519">
        <v>10246.202071419901</v>
      </c>
      <c r="F519">
        <v>1609.95</v>
      </c>
      <c r="G519">
        <v>40.491709144364499</v>
      </c>
      <c r="H519">
        <v>-4.1006581271759703</v>
      </c>
      <c r="I519">
        <v>62.815269271635401</v>
      </c>
      <c r="J519">
        <v>3.0060140688743902</v>
      </c>
      <c r="K519">
        <v>1596.0714036973</v>
      </c>
      <c r="L519">
        <v>1261.7480361530199</v>
      </c>
      <c r="M519">
        <v>43.118163723328998</v>
      </c>
      <c r="N519">
        <v>0.55580293252708202</v>
      </c>
      <c r="O519">
        <v>16.767601478306698</v>
      </c>
      <c r="P519">
        <v>99.968947956775494</v>
      </c>
      <c r="Q519">
        <v>0.115600797478393</v>
      </c>
    </row>
    <row r="520" spans="1:17" x14ac:dyDescent="0.3">
      <c r="A520" t="s">
        <v>1162</v>
      </c>
      <c r="B520" t="s">
        <v>1163</v>
      </c>
      <c r="C520" t="str">
        <f>IFERROR(VLOOKUP(Table1[[#This Row],[Ticker]],[1]!Table2[[Symbol]:[Industry]],2,FALSE),"-")</f>
        <v>-</v>
      </c>
      <c r="D520" t="s">
        <v>1164</v>
      </c>
      <c r="E520">
        <v>10243.281727760001</v>
      </c>
      <c r="F520">
        <v>710.35</v>
      </c>
      <c r="G520">
        <v>47.286379931113203</v>
      </c>
      <c r="H520">
        <v>14.2801179860774</v>
      </c>
      <c r="I520">
        <v>31.3544010803496</v>
      </c>
      <c r="J520">
        <v>4.5426965221008402</v>
      </c>
      <c r="K520">
        <v>646.33801869650097</v>
      </c>
      <c r="L520">
        <v>568.27077787507596</v>
      </c>
      <c r="M520">
        <v>52.909723689381302</v>
      </c>
      <c r="N520">
        <v>1.3015427084867901</v>
      </c>
      <c r="O520">
        <v>5.94777222495952</v>
      </c>
      <c r="P520">
        <v>78.6145335680161</v>
      </c>
      <c r="Q520">
        <v>-5.8562782903453001E-2</v>
      </c>
    </row>
    <row r="521" spans="1:17" x14ac:dyDescent="0.3">
      <c r="A521" t="s">
        <v>1165</v>
      </c>
      <c r="B521" t="s">
        <v>1166</v>
      </c>
      <c r="C521" t="str">
        <f>IFERROR(VLOOKUP(Table1[[#This Row],[Ticker]],[1]!Table2[[Symbol]:[Industry]],2,FALSE),"-")</f>
        <v>-</v>
      </c>
      <c r="D521" t="s">
        <v>958</v>
      </c>
      <c r="E521">
        <v>10225.748955700001</v>
      </c>
      <c r="F521">
        <v>1386.2</v>
      </c>
      <c r="G521">
        <v>58.869285785349597</v>
      </c>
      <c r="H521">
        <v>-7.6262211017657497</v>
      </c>
      <c r="I521">
        <v>35.905486499858803</v>
      </c>
      <c r="J521">
        <v>-2.51431513670676</v>
      </c>
      <c r="K521">
        <v>1321.70630559901</v>
      </c>
      <c r="L521">
        <v>1066.0335382088299</v>
      </c>
      <c r="M521">
        <v>48.957720566901202</v>
      </c>
      <c r="N521">
        <v>1.20470271734918</v>
      </c>
      <c r="O521">
        <v>14.7922377723272</v>
      </c>
      <c r="P521">
        <v>111.310975609756</v>
      </c>
      <c r="Q521">
        <v>7.0385982152939994E-2</v>
      </c>
    </row>
    <row r="522" spans="1:17" hidden="1" x14ac:dyDescent="0.3">
      <c r="A522" t="s">
        <v>1167</v>
      </c>
      <c r="B522" t="s">
        <v>1168</v>
      </c>
      <c r="C522" t="str">
        <f>IFERROR(VLOOKUP(Table1[[#This Row],[Ticker]],[1]!Table2[[Symbol]:[Industry]],2,FALSE),"-")</f>
        <v>-</v>
      </c>
      <c r="D522" t="s">
        <v>257</v>
      </c>
      <c r="E522">
        <v>10108.056722400001</v>
      </c>
      <c r="F522">
        <v>5054.05</v>
      </c>
      <c r="G522">
        <v>27.567853543519099</v>
      </c>
      <c r="H522">
        <v>-1.62938683255874</v>
      </c>
      <c r="I522">
        <v>24.564447759499799</v>
      </c>
      <c r="J522">
        <v>-2.4656953263015202</v>
      </c>
      <c r="K522">
        <v>5084.5711621917499</v>
      </c>
      <c r="L522">
        <v>4208.2035821003701</v>
      </c>
      <c r="M522">
        <v>31.846210039824101</v>
      </c>
      <c r="N522">
        <v>0.60940011194117005</v>
      </c>
      <c r="O522">
        <v>13.6385670897597</v>
      </c>
      <c r="P522">
        <v>69.704346658160205</v>
      </c>
      <c r="Q522">
        <v>0.16081460568697301</v>
      </c>
    </row>
    <row r="523" spans="1:17" x14ac:dyDescent="0.3">
      <c r="A523" t="s">
        <v>1169</v>
      </c>
      <c r="B523" t="s">
        <v>1170</v>
      </c>
      <c r="C523" t="str">
        <f>IFERROR(VLOOKUP(Table1[[#This Row],[Ticker]],[1]!Table2[[Symbol]:[Industry]],2,FALSE),"-")</f>
        <v>-</v>
      </c>
      <c r="D523" t="s">
        <v>988</v>
      </c>
      <c r="E523">
        <v>10080.527564927999</v>
      </c>
      <c r="F523">
        <v>46.16</v>
      </c>
      <c r="G523">
        <v>-22.510955851179698</v>
      </c>
      <c r="H523">
        <v>-7.43291254765992</v>
      </c>
      <c r="I523">
        <v>-10.5649338306968</v>
      </c>
      <c r="J523">
        <v>-1.25466914021063</v>
      </c>
      <c r="K523">
        <v>47.403370605003303</v>
      </c>
      <c r="L523">
        <v>46.613106746231203</v>
      </c>
      <c r="M523">
        <v>49.4269046426801</v>
      </c>
      <c r="N523">
        <v>0.81927686063314398</v>
      </c>
      <c r="O523">
        <v>24.025129982668901</v>
      </c>
      <c r="P523">
        <v>26.292749658002698</v>
      </c>
      <c r="Q523">
        <v>6.2961869545408E-2</v>
      </c>
    </row>
    <row r="524" spans="1:17" hidden="1" x14ac:dyDescent="0.3">
      <c r="A524" t="s">
        <v>1171</v>
      </c>
      <c r="B524" t="s">
        <v>1172</v>
      </c>
      <c r="C524" t="str">
        <f>IFERROR(VLOOKUP(Table1[[#This Row],[Ticker]],[1]!Table2[[Symbol]:[Industry]],2,FALSE),"-")</f>
        <v>-</v>
      </c>
      <c r="D524" t="s">
        <v>159</v>
      </c>
      <c r="E524">
        <v>10071.314145285</v>
      </c>
      <c r="F524">
        <v>679.15</v>
      </c>
      <c r="G524">
        <v>506.55663104415902</v>
      </c>
      <c r="H524">
        <v>-10.1223750181616</v>
      </c>
      <c r="I524">
        <v>119.925449118532</v>
      </c>
      <c r="J524">
        <v>-4.1899317770973497</v>
      </c>
      <c r="K524">
        <v>713.00525174047505</v>
      </c>
      <c r="L524">
        <v>502.50905451284598</v>
      </c>
      <c r="M524">
        <v>22.473008584342601</v>
      </c>
      <c r="N524">
        <v>0.33622862981601598</v>
      </c>
      <c r="O524">
        <v>24.523301185305101</v>
      </c>
      <c r="P524">
        <v>554.91803278688496</v>
      </c>
      <c r="Q524">
        <v>0.25767193783530501</v>
      </c>
    </row>
    <row r="525" spans="1:17" x14ac:dyDescent="0.3">
      <c r="A525" t="s">
        <v>1173</v>
      </c>
      <c r="B525" t="s">
        <v>1174</v>
      </c>
      <c r="C525" t="str">
        <f>IFERROR(VLOOKUP(Table1[[#This Row],[Ticker]],[1]!Table2[[Symbol]:[Industry]],2,FALSE),"-")</f>
        <v>-</v>
      </c>
      <c r="D525" t="s">
        <v>133</v>
      </c>
      <c r="E525">
        <v>10056.48633</v>
      </c>
      <c r="F525">
        <v>336</v>
      </c>
      <c r="G525">
        <v>-21.6454856678589</v>
      </c>
      <c r="H525">
        <v>-12.1053956371879</v>
      </c>
      <c r="I525">
        <v>-13.505031820152</v>
      </c>
      <c r="J525">
        <v>-7.2516288049017597</v>
      </c>
      <c r="K525">
        <v>368.28265134283902</v>
      </c>
      <c r="L525">
        <v>339.77859698856003</v>
      </c>
      <c r="M525">
        <v>18.400819763459602</v>
      </c>
      <c r="N525">
        <v>0.81582688896237199</v>
      </c>
      <c r="O525">
        <v>27.321428571428498</v>
      </c>
      <c r="P525">
        <v>32.911392405063197</v>
      </c>
      <c r="Q525">
        <v>0.173849474705466</v>
      </c>
    </row>
    <row r="526" spans="1:17" hidden="1" x14ac:dyDescent="0.3">
      <c r="A526" t="s">
        <v>1175</v>
      </c>
      <c r="B526" t="s">
        <v>1176</v>
      </c>
      <c r="C526" t="str">
        <f>IFERROR(VLOOKUP(Table1[[#This Row],[Ticker]],[1]!Table2[[Symbol]:[Industry]],2,FALSE),"-")</f>
        <v>-</v>
      </c>
      <c r="D526" t="s">
        <v>263</v>
      </c>
      <c r="E526">
        <v>10023.9361278</v>
      </c>
      <c r="F526">
        <v>2344.35</v>
      </c>
      <c r="G526">
        <v>77.663565206109098</v>
      </c>
      <c r="H526">
        <v>17.871226391651401</v>
      </c>
      <c r="I526">
        <v>80.987631484661904</v>
      </c>
      <c r="J526">
        <v>8.8494363463873196</v>
      </c>
      <c r="K526">
        <v>2020.0431875726299</v>
      </c>
      <c r="L526">
        <v>1582.2416181291201</v>
      </c>
      <c r="M526">
        <v>71.216589307827107</v>
      </c>
      <c r="N526">
        <v>0.907860079368913</v>
      </c>
      <c r="O526">
        <v>5.28717981530062</v>
      </c>
      <c r="P526">
        <v>121.41575368341501</v>
      </c>
      <c r="Q526">
        <v>0.18650418851068301</v>
      </c>
    </row>
    <row r="527" spans="1:17" x14ac:dyDescent="0.3">
      <c r="A527" t="s">
        <v>1177</v>
      </c>
      <c r="B527" t="s">
        <v>1178</v>
      </c>
      <c r="C527" t="str">
        <f>IFERROR(VLOOKUP(Table1[[#This Row],[Ticker]],[1]!Table2[[Symbol]:[Industry]],2,FALSE),"-")</f>
        <v>-</v>
      </c>
      <c r="D527" t="s">
        <v>1179</v>
      </c>
      <c r="E527">
        <v>9978.9593905050006</v>
      </c>
      <c r="F527">
        <v>929.6</v>
      </c>
      <c r="G527">
        <v>-43.8233723468921</v>
      </c>
      <c r="H527">
        <v>-10.5203790981164</v>
      </c>
      <c r="I527">
        <v>-28.486328312191201</v>
      </c>
      <c r="J527">
        <v>-6.7110045489935404</v>
      </c>
      <c r="K527">
        <v>975.42217677819394</v>
      </c>
      <c r="L527">
        <v>1022.47866427873</v>
      </c>
      <c r="M527">
        <v>20.7948842712775</v>
      </c>
      <c r="N527">
        <v>0.84542055591168996</v>
      </c>
      <c r="O527">
        <v>39.522375215146297</v>
      </c>
      <c r="P527">
        <v>8.8524590163934391</v>
      </c>
      <c r="Q527">
        <v>-7.4885485000024996E-2</v>
      </c>
    </row>
    <row r="528" spans="1:17" x14ac:dyDescent="0.3">
      <c r="A528" t="s">
        <v>1180</v>
      </c>
      <c r="B528" t="s">
        <v>1181</v>
      </c>
      <c r="C528" t="str">
        <f>IFERROR(VLOOKUP(Table1[[#This Row],[Ticker]],[1]!Table2[[Symbol]:[Industry]],2,FALSE),"-")</f>
        <v>-</v>
      </c>
      <c r="D528" t="s">
        <v>539</v>
      </c>
      <c r="E528">
        <v>9931.0533089599994</v>
      </c>
      <c r="F528">
        <v>2902.45</v>
      </c>
      <c r="G528">
        <v>-9.9886403348747503</v>
      </c>
      <c r="H528">
        <v>-1.5423885086507201</v>
      </c>
      <c r="I528">
        <v>-4.9384862217126804</v>
      </c>
      <c r="J528">
        <v>1.4412064519479999</v>
      </c>
      <c r="K528">
        <v>2800.67766206531</v>
      </c>
      <c r="L528">
        <v>2677.8416559475299</v>
      </c>
      <c r="M528">
        <v>41.501472883530397</v>
      </c>
      <c r="N528">
        <v>0.81073691446845597</v>
      </c>
      <c r="O528">
        <v>10.529035814570401</v>
      </c>
      <c r="P528">
        <v>29.170004450378201</v>
      </c>
      <c r="Q528">
        <v>-6.7924946262150995E-2</v>
      </c>
    </row>
    <row r="529" spans="1:17" x14ac:dyDescent="0.3">
      <c r="A529" t="s">
        <v>1182</v>
      </c>
      <c r="B529" t="s">
        <v>1183</v>
      </c>
      <c r="C529" t="str">
        <f>IFERROR(VLOOKUP(Table1[[#This Row],[Ticker]],[1]!Table2[[Symbol]:[Industry]],2,FALSE),"-")</f>
        <v>-</v>
      </c>
      <c r="D529" t="s">
        <v>482</v>
      </c>
      <c r="E529">
        <v>9846.0867514199999</v>
      </c>
      <c r="F529">
        <v>1594.45</v>
      </c>
      <c r="G529">
        <v>-7.4847269422583604</v>
      </c>
      <c r="H529">
        <v>3.1042894302539299</v>
      </c>
      <c r="I529">
        <v>0.71533904442733998</v>
      </c>
      <c r="J529">
        <v>-4.4607535524094102</v>
      </c>
      <c r="K529">
        <v>1562.35523716739</v>
      </c>
      <c r="L529">
        <v>1474.70667479898</v>
      </c>
      <c r="M529">
        <v>33.228818900157798</v>
      </c>
      <c r="N529">
        <v>2.4014633558975702</v>
      </c>
      <c r="O529">
        <v>13.9703345981372</v>
      </c>
      <c r="P529">
        <v>31.4468260511129</v>
      </c>
      <c r="Q529">
        <v>1.2241220060936E-2</v>
      </c>
    </row>
    <row r="530" spans="1:17" x14ac:dyDescent="0.3">
      <c r="A530" t="s">
        <v>1184</v>
      </c>
      <c r="B530" t="s">
        <v>1185</v>
      </c>
      <c r="C530" t="str">
        <f>IFERROR(VLOOKUP(Table1[[#This Row],[Ticker]],[1]!Table2[[Symbol]:[Industry]],2,FALSE),"-")</f>
        <v>-</v>
      </c>
      <c r="D530" t="s">
        <v>1186</v>
      </c>
      <c r="E530">
        <v>9806.7667774729998</v>
      </c>
      <c r="F530">
        <v>96.82</v>
      </c>
      <c r="G530">
        <v>32.7562774563972</v>
      </c>
      <c r="H530">
        <v>16.170202578832601</v>
      </c>
      <c r="I530">
        <v>-23.762931606002699</v>
      </c>
      <c r="J530">
        <v>6.7864087535376401</v>
      </c>
      <c r="K530">
        <v>87.828420627425501</v>
      </c>
      <c r="L530">
        <v>86.094301598148505</v>
      </c>
      <c r="M530">
        <v>50.890067439692103</v>
      </c>
      <c r="N530">
        <v>2.80242751459775</v>
      </c>
      <c r="O530">
        <v>40.156992356951001</v>
      </c>
      <c r="P530">
        <v>60.165425971877497</v>
      </c>
      <c r="Q530">
        <v>6.0730009121222998E-2</v>
      </c>
    </row>
    <row r="531" spans="1:17" x14ac:dyDescent="0.3">
      <c r="A531" t="s">
        <v>1187</v>
      </c>
      <c r="B531" t="s">
        <v>1188</v>
      </c>
      <c r="C531" t="str">
        <f>IFERROR(VLOOKUP(Table1[[#This Row],[Ticker]],[1]!Table2[[Symbol]:[Industry]],2,FALSE),"-")</f>
        <v>-</v>
      </c>
      <c r="D531" t="s">
        <v>46</v>
      </c>
      <c r="E531">
        <v>9760.2467930000003</v>
      </c>
      <c r="F531">
        <v>361.45</v>
      </c>
      <c r="G531">
        <v>18.314836679808401</v>
      </c>
      <c r="H531">
        <v>-0.47486139669369998</v>
      </c>
      <c r="I531">
        <v>20.898228393500801</v>
      </c>
      <c r="J531">
        <v>-3.2175959456521301</v>
      </c>
      <c r="K531">
        <v>352.66425825910898</v>
      </c>
      <c r="L531">
        <v>302.74924857952999</v>
      </c>
      <c r="M531">
        <v>35.865855929806401</v>
      </c>
      <c r="N531">
        <v>0.89926710233798801</v>
      </c>
      <c r="O531">
        <v>14.9259925300871</v>
      </c>
      <c r="P531">
        <v>52.671594508975701</v>
      </c>
      <c r="Q531">
        <v>-6.6914695153099998E-3</v>
      </c>
    </row>
    <row r="532" spans="1:17" x14ac:dyDescent="0.3">
      <c r="A532" t="s">
        <v>1189</v>
      </c>
      <c r="B532" t="s">
        <v>1190</v>
      </c>
      <c r="C532" t="str">
        <f>IFERROR(VLOOKUP(Table1[[#This Row],[Ticker]],[1]!Table2[[Symbol]:[Industry]],2,FALSE),"-")</f>
        <v>-</v>
      </c>
      <c r="D532" t="s">
        <v>21</v>
      </c>
      <c r="E532">
        <v>9750.9064310199992</v>
      </c>
      <c r="F532">
        <v>492.55</v>
      </c>
      <c r="G532">
        <v>1.6614108013052</v>
      </c>
      <c r="H532">
        <v>-7.8997521925534002</v>
      </c>
      <c r="I532">
        <v>-20.1285251052178</v>
      </c>
      <c r="J532">
        <v>0.23030374374057999</v>
      </c>
      <c r="K532">
        <v>508.43638845435697</v>
      </c>
      <c r="L532">
        <v>481.472952268906</v>
      </c>
      <c r="M532">
        <v>25.514992578053</v>
      </c>
      <c r="N532">
        <v>1.2445055277622099</v>
      </c>
      <c r="O532">
        <v>16.739417318038701</v>
      </c>
      <c r="P532">
        <v>29.448094612352101</v>
      </c>
      <c r="Q532">
        <v>-8.4391067995291003E-2</v>
      </c>
    </row>
    <row r="533" spans="1:17" hidden="1" x14ac:dyDescent="0.3">
      <c r="A533" t="s">
        <v>1191</v>
      </c>
      <c r="B533" t="s">
        <v>1192</v>
      </c>
      <c r="C533" t="str">
        <f>IFERROR(VLOOKUP(Table1[[#This Row],[Ticker]],[1]!Table2[[Symbol]:[Industry]],2,FALSE),"-")</f>
        <v>-</v>
      </c>
      <c r="D533" t="s">
        <v>141</v>
      </c>
      <c r="E533">
        <v>9717.1900299270001</v>
      </c>
      <c r="F533">
        <v>269.99</v>
      </c>
      <c r="G533">
        <v>-16.774134924040901</v>
      </c>
      <c r="H533">
        <v>1.77199977432441</v>
      </c>
      <c r="I533">
        <v>-6.1368579278198698</v>
      </c>
      <c r="J533">
        <v>-1.2150640522296201</v>
      </c>
      <c r="K533">
        <v>265.85105572783402</v>
      </c>
      <c r="L533">
        <v>259.29773234279298</v>
      </c>
      <c r="M533">
        <v>22.227502817667499</v>
      </c>
      <c r="N533">
        <v>0.79563670653805496</v>
      </c>
      <c r="O533">
        <v>1.8778473276787899</v>
      </c>
      <c r="P533">
        <v>16.324859974149</v>
      </c>
    </row>
    <row r="534" spans="1:17" x14ac:dyDescent="0.3">
      <c r="A534" t="s">
        <v>1193</v>
      </c>
      <c r="B534" t="s">
        <v>1194</v>
      </c>
      <c r="C534" t="str">
        <f>IFERROR(VLOOKUP(Table1[[#This Row],[Ticker]],[1]!Table2[[Symbol]:[Industry]],2,FALSE),"-")</f>
        <v>-</v>
      </c>
      <c r="D534" t="s">
        <v>384</v>
      </c>
      <c r="E534">
        <v>9670.1663482299991</v>
      </c>
      <c r="F534">
        <v>669.7</v>
      </c>
      <c r="G534">
        <v>-0.672199405199428</v>
      </c>
      <c r="H534">
        <v>-1.7357675919720099</v>
      </c>
      <c r="I534">
        <v>-9.8940663918848202</v>
      </c>
      <c r="J534">
        <v>-0.29973524493214798</v>
      </c>
      <c r="K534">
        <v>681.012949663364</v>
      </c>
      <c r="L534">
        <v>672.00514686474196</v>
      </c>
      <c r="M534">
        <v>40.422333289979498</v>
      </c>
      <c r="N534">
        <v>0.69883761400747901</v>
      </c>
      <c r="O534">
        <v>21.681349858145399</v>
      </c>
      <c r="P534">
        <v>25.8834586466165</v>
      </c>
      <c r="Q534">
        <v>6.5636196089208995E-2</v>
      </c>
    </row>
    <row r="535" spans="1:17" x14ac:dyDescent="0.3">
      <c r="A535" t="s">
        <v>1195</v>
      </c>
      <c r="B535" t="s">
        <v>1196</v>
      </c>
      <c r="C535" t="str">
        <f>IFERROR(VLOOKUP(Table1[[#This Row],[Ticker]],[1]!Table2[[Symbol]:[Industry]],2,FALSE),"-")</f>
        <v>-</v>
      </c>
      <c r="D535" t="s">
        <v>77</v>
      </c>
      <c r="E535">
        <v>9620.7045961599997</v>
      </c>
      <c r="F535">
        <v>811.35</v>
      </c>
      <c r="G535">
        <v>3.0914493600878798</v>
      </c>
      <c r="H535">
        <v>-7.1836396619331104</v>
      </c>
      <c r="I535">
        <v>-20.359197017369901</v>
      </c>
      <c r="J535">
        <v>-1.05087642778027</v>
      </c>
      <c r="K535">
        <v>844.31820123160799</v>
      </c>
      <c r="L535">
        <v>821.17699519163898</v>
      </c>
      <c r="M535">
        <v>37.934840448737098</v>
      </c>
      <c r="N535">
        <v>0.73874548201633905</v>
      </c>
      <c r="O535">
        <v>23.239046034387101</v>
      </c>
      <c r="P535">
        <v>29.5465431901644</v>
      </c>
      <c r="Q535">
        <v>-2.187088864118E-3</v>
      </c>
    </row>
    <row r="536" spans="1:17" hidden="1" x14ac:dyDescent="0.3">
      <c r="A536" t="s">
        <v>1197</v>
      </c>
      <c r="B536" t="s">
        <v>1198</v>
      </c>
      <c r="C536" t="str">
        <f>IFERROR(VLOOKUP(Table1[[#This Row],[Ticker]],[1]!Table2[[Symbol]:[Industry]],2,FALSE),"-")</f>
        <v>-</v>
      </c>
      <c r="D536" t="s">
        <v>237</v>
      </c>
      <c r="E536">
        <v>9618.5706559949995</v>
      </c>
      <c r="F536">
        <v>1659.1</v>
      </c>
      <c r="G536">
        <v>119.56841692473</v>
      </c>
      <c r="H536">
        <v>-5.3135022794033704</v>
      </c>
      <c r="I536">
        <v>53.461134592754902</v>
      </c>
      <c r="J536">
        <v>3.9280566349975201</v>
      </c>
      <c r="K536">
        <v>1628.8244929943701</v>
      </c>
      <c r="M536">
        <v>49.410985184659403</v>
      </c>
      <c r="N536">
        <v>0.65501201409054299</v>
      </c>
      <c r="O536">
        <v>25.369176059309201</v>
      </c>
      <c r="P536">
        <v>158.26587795765801</v>
      </c>
    </row>
    <row r="537" spans="1:17" hidden="1" x14ac:dyDescent="0.3">
      <c r="A537" t="s">
        <v>1199</v>
      </c>
      <c r="B537" t="s">
        <v>1200</v>
      </c>
      <c r="C537" t="str">
        <f>IFERROR(VLOOKUP(Table1[[#This Row],[Ticker]],[1]!Table2[[Symbol]:[Industry]],2,FALSE),"-")</f>
        <v>-</v>
      </c>
      <c r="D537" t="s">
        <v>92</v>
      </c>
      <c r="E537">
        <v>9591.9028099999996</v>
      </c>
      <c r="F537">
        <v>140.38999999999999</v>
      </c>
      <c r="G537">
        <v>-22.1499373752144</v>
      </c>
      <c r="H537">
        <v>1.1991123175337699</v>
      </c>
      <c r="I537">
        <v>-7.7975054841129499</v>
      </c>
      <c r="J537">
        <v>-1.8202099060480501</v>
      </c>
      <c r="K537">
        <v>138.67245905820701</v>
      </c>
      <c r="L537">
        <v>135.99044134988</v>
      </c>
      <c r="M537">
        <v>19.599037825510401</v>
      </c>
      <c r="N537">
        <v>0.88022519343195005</v>
      </c>
      <c r="O537">
        <v>1.8591067739867499</v>
      </c>
      <c r="P537">
        <v>11.4206349206349</v>
      </c>
      <c r="Q537">
        <v>-1.3388827299693999E-2</v>
      </c>
    </row>
    <row r="538" spans="1:17" x14ac:dyDescent="0.3">
      <c r="A538" t="s">
        <v>1201</v>
      </c>
      <c r="B538" t="s">
        <v>1202</v>
      </c>
      <c r="C538" t="str">
        <f>IFERROR(VLOOKUP(Table1[[#This Row],[Ticker]],[1]!Table2[[Symbol]:[Industry]],2,FALSE),"-")</f>
        <v>-</v>
      </c>
      <c r="D538" t="s">
        <v>21</v>
      </c>
      <c r="E538">
        <v>9567.0886208399897</v>
      </c>
      <c r="F538">
        <v>1542.75</v>
      </c>
      <c r="G538">
        <v>-23.823820002802801</v>
      </c>
      <c r="H538">
        <v>-13.4221090546111</v>
      </c>
      <c r="I538">
        <v>-16.915081620137201</v>
      </c>
      <c r="J538">
        <v>-2.2854225479488099</v>
      </c>
      <c r="K538">
        <v>1637.81814555394</v>
      </c>
      <c r="L538">
        <v>1582.16289102264</v>
      </c>
      <c r="M538">
        <v>35.825065105519201</v>
      </c>
      <c r="N538">
        <v>0.67412855795450499</v>
      </c>
      <c r="O538">
        <v>25.908280667638898</v>
      </c>
      <c r="P538">
        <v>11.305508459290699</v>
      </c>
      <c r="Q538">
        <v>-6.9022358576295004E-2</v>
      </c>
    </row>
    <row r="539" spans="1:17" x14ac:dyDescent="0.3">
      <c r="A539" t="s">
        <v>1203</v>
      </c>
      <c r="B539" t="s">
        <v>1204</v>
      </c>
      <c r="C539" t="str">
        <f>IFERROR(VLOOKUP(Table1[[#This Row],[Ticker]],[1]!Table2[[Symbol]:[Industry]],2,FALSE),"-")</f>
        <v>-</v>
      </c>
      <c r="D539" t="s">
        <v>1186</v>
      </c>
      <c r="E539">
        <v>9536.5333881000006</v>
      </c>
      <c r="F539">
        <v>488.45</v>
      </c>
      <c r="G539">
        <v>-0.3779413878101</v>
      </c>
      <c r="H539">
        <v>-7.04964794412047</v>
      </c>
      <c r="I539">
        <v>26.8597715381377</v>
      </c>
      <c r="J539">
        <v>-3.66767587523585</v>
      </c>
      <c r="K539">
        <v>514.62381618779</v>
      </c>
      <c r="L539">
        <v>444.29302209868501</v>
      </c>
      <c r="M539">
        <v>39.874904673991999</v>
      </c>
      <c r="N539">
        <v>1.0466122788544601</v>
      </c>
      <c r="O539">
        <v>19.029583375985201</v>
      </c>
      <c r="P539">
        <v>57.768087855297097</v>
      </c>
      <c r="Q539">
        <v>4.4550832924679998E-2</v>
      </c>
    </row>
    <row r="540" spans="1:17" x14ac:dyDescent="0.3">
      <c r="A540" t="s">
        <v>1205</v>
      </c>
      <c r="B540" t="s">
        <v>1206</v>
      </c>
      <c r="C540" t="str">
        <f>IFERROR(VLOOKUP(Table1[[#This Row],[Ticker]],[1]!Table2[[Symbol]:[Industry]],2,FALSE),"-")</f>
        <v>-</v>
      </c>
      <c r="D540" t="s">
        <v>315</v>
      </c>
      <c r="E540">
        <v>9527.7657757590005</v>
      </c>
      <c r="F540">
        <v>121.32</v>
      </c>
      <c r="G540">
        <v>1.1895859622813201</v>
      </c>
      <c r="H540">
        <v>-18.134784904717701</v>
      </c>
      <c r="I540">
        <v>-19.2099863044599</v>
      </c>
      <c r="J540">
        <v>-15.5878159911259</v>
      </c>
      <c r="K540">
        <v>142.09500894554901</v>
      </c>
      <c r="L540">
        <v>133.25234361762799</v>
      </c>
      <c r="M540">
        <v>18.6652541077754</v>
      </c>
      <c r="N540">
        <v>1.8617391962116601</v>
      </c>
      <c r="O540">
        <v>30.234091658423999</v>
      </c>
      <c r="P540">
        <v>31.1567567567567</v>
      </c>
      <c r="Q540">
        <v>0.124084944846048</v>
      </c>
    </row>
    <row r="541" spans="1:17" x14ac:dyDescent="0.3">
      <c r="A541" t="s">
        <v>1207</v>
      </c>
      <c r="B541" t="s">
        <v>1208</v>
      </c>
      <c r="C541" t="str">
        <f>IFERROR(VLOOKUP(Table1[[#This Row],[Ticker]],[1]!Table2[[Symbol]:[Industry]],2,FALSE),"-")</f>
        <v>-</v>
      </c>
      <c r="D541" t="s">
        <v>127</v>
      </c>
      <c r="E541">
        <v>9497.2345679999999</v>
      </c>
      <c r="F541">
        <v>703.55</v>
      </c>
      <c r="G541">
        <v>18.956364922943301</v>
      </c>
      <c r="H541">
        <v>-1.37932508020429</v>
      </c>
      <c r="I541">
        <v>-3.5458764889811598</v>
      </c>
      <c r="J541">
        <v>0.31100617384059398</v>
      </c>
      <c r="K541">
        <v>723.57653714099501</v>
      </c>
      <c r="L541">
        <v>630.74174955036995</v>
      </c>
      <c r="M541">
        <v>28.984173672471801</v>
      </c>
      <c r="N541">
        <v>1.01484299851955</v>
      </c>
      <c r="O541">
        <v>15.137516878686601</v>
      </c>
      <c r="P541">
        <v>71.159226371487605</v>
      </c>
    </row>
    <row r="542" spans="1:17" x14ac:dyDescent="0.3">
      <c r="A542" t="s">
        <v>1209</v>
      </c>
      <c r="B542" t="s">
        <v>1210</v>
      </c>
      <c r="C542" t="str">
        <f>IFERROR(VLOOKUP(Table1[[#This Row],[Ticker]],[1]!Table2[[Symbol]:[Industry]],2,FALSE),"-")</f>
        <v>-</v>
      </c>
      <c r="D542" t="s">
        <v>368</v>
      </c>
      <c r="E542">
        <v>9487.46444505</v>
      </c>
      <c r="F542">
        <v>738.6</v>
      </c>
      <c r="G542">
        <v>56.223916585294397</v>
      </c>
      <c r="H542">
        <v>22.7461302975534</v>
      </c>
      <c r="I542">
        <v>28.185109752162798</v>
      </c>
      <c r="J542">
        <v>6.61345716972225</v>
      </c>
      <c r="K542">
        <v>634.30648350498598</v>
      </c>
      <c r="L542">
        <v>538.85920484685903</v>
      </c>
      <c r="M542">
        <v>51.215897392162702</v>
      </c>
      <c r="N542">
        <v>1.5250169081238201</v>
      </c>
      <c r="O542">
        <v>7.3652856756024798</v>
      </c>
      <c r="P542">
        <v>91.396734905415897</v>
      </c>
      <c r="Q542">
        <v>3.9355936754180004E-3</v>
      </c>
    </row>
    <row r="543" spans="1:17" x14ac:dyDescent="0.3">
      <c r="A543" t="s">
        <v>1211</v>
      </c>
      <c r="B543" t="s">
        <v>1212</v>
      </c>
      <c r="C543" t="str">
        <f>IFERROR(VLOOKUP(Table1[[#This Row],[Ticker]],[1]!Table2[[Symbol]:[Industry]],2,FALSE),"-")</f>
        <v>-</v>
      </c>
      <c r="D543" t="s">
        <v>77</v>
      </c>
      <c r="E543">
        <v>9482.4384295799991</v>
      </c>
      <c r="F543">
        <v>1295.4000000000001</v>
      </c>
      <c r="G543">
        <v>-5.4337992146857799</v>
      </c>
      <c r="H543">
        <v>-18.884667928933801</v>
      </c>
      <c r="I543">
        <v>-38.0871790040813</v>
      </c>
      <c r="J543">
        <v>-13.037926730447399</v>
      </c>
      <c r="K543">
        <v>1505.15702020353</v>
      </c>
      <c r="L543">
        <v>1446.87882366075</v>
      </c>
      <c r="M543">
        <v>14.4830106921984</v>
      </c>
      <c r="N543">
        <v>1.2069322125651201</v>
      </c>
      <c r="O543">
        <v>39.107611548556399</v>
      </c>
      <c r="P543">
        <v>22.1441704775823</v>
      </c>
      <c r="Q543">
        <v>-3.2880640634687999E-2</v>
      </c>
    </row>
    <row r="544" spans="1:17" hidden="1" x14ac:dyDescent="0.3">
      <c r="A544" t="s">
        <v>1213</v>
      </c>
      <c r="B544" t="s">
        <v>1214</v>
      </c>
      <c r="C544" t="str">
        <f>IFERROR(VLOOKUP(Table1[[#This Row],[Ticker]],[1]!Table2[[Symbol]:[Industry]],2,FALSE),"-")</f>
        <v>-</v>
      </c>
      <c r="D544" t="s">
        <v>257</v>
      </c>
      <c r="E544">
        <v>9457.3175577999991</v>
      </c>
      <c r="F544">
        <v>6074.35</v>
      </c>
      <c r="G544">
        <v>-3.7641204109305302</v>
      </c>
      <c r="H544">
        <v>-5.6721676848361602E-2</v>
      </c>
      <c r="I544">
        <v>-0.19886530943445399</v>
      </c>
      <c r="J544">
        <v>-2.7001337322418402</v>
      </c>
      <c r="K544">
        <v>6110.9069984170201</v>
      </c>
      <c r="L544">
        <v>5582.0886103766397</v>
      </c>
      <c r="M544">
        <v>40.682882287406201</v>
      </c>
      <c r="N544">
        <v>0.62258770050132795</v>
      </c>
      <c r="O544">
        <v>15.2222048449628</v>
      </c>
      <c r="P544">
        <v>31.479437229437199</v>
      </c>
      <c r="Q544">
        <v>0.12527171988000299</v>
      </c>
    </row>
    <row r="545" spans="1:17" x14ac:dyDescent="0.3">
      <c r="A545" t="s">
        <v>1215</v>
      </c>
      <c r="B545" t="s">
        <v>1216</v>
      </c>
      <c r="C545" t="str">
        <f>IFERROR(VLOOKUP(Table1[[#This Row],[Ticker]],[1]!Table2[[Symbol]:[Industry]],2,FALSE),"-")</f>
        <v>-</v>
      </c>
      <c r="D545" t="s">
        <v>846</v>
      </c>
      <c r="E545">
        <v>9430.9304420099998</v>
      </c>
      <c r="F545">
        <v>208.05</v>
      </c>
      <c r="G545">
        <v>76.836948805836897</v>
      </c>
      <c r="H545">
        <v>-16.8039901501472</v>
      </c>
      <c r="I545">
        <v>23.190497434903602</v>
      </c>
      <c r="J545">
        <v>-8.7857717212491409</v>
      </c>
      <c r="K545">
        <v>229.48387359567701</v>
      </c>
      <c r="L545">
        <v>187.64483172202699</v>
      </c>
      <c r="M545">
        <v>23.933131288025798</v>
      </c>
      <c r="N545">
        <v>1.67532465068318</v>
      </c>
      <c r="O545">
        <v>26.892573900504601</v>
      </c>
      <c r="P545">
        <v>117.511761630946</v>
      </c>
      <c r="Q545">
        <v>0.134383536235578</v>
      </c>
    </row>
    <row r="546" spans="1:17" hidden="1" x14ac:dyDescent="0.3">
      <c r="A546" t="s">
        <v>1217</v>
      </c>
      <c r="B546" t="s">
        <v>1218</v>
      </c>
      <c r="C546" t="str">
        <f>IFERROR(VLOOKUP(Table1[[#This Row],[Ticker]],[1]!Table2[[Symbol]:[Industry]],2,FALSE),"-")</f>
        <v>-</v>
      </c>
      <c r="D546" t="s">
        <v>226</v>
      </c>
      <c r="E546">
        <v>9337.1842211900002</v>
      </c>
      <c r="F546">
        <v>11774.85</v>
      </c>
      <c r="G546">
        <v>19.320993035906199</v>
      </c>
      <c r="H546">
        <v>6.3704840619875798</v>
      </c>
      <c r="I546">
        <v>30.043524500782802</v>
      </c>
      <c r="J546">
        <v>2.5240427270146699</v>
      </c>
      <c r="K546">
        <v>11446.0772867492</v>
      </c>
      <c r="L546">
        <v>9741.8234775175606</v>
      </c>
      <c r="M546">
        <v>50.4300934664709</v>
      </c>
      <c r="N546">
        <v>1.1438946773780501</v>
      </c>
      <c r="O546">
        <v>10.3878181038399</v>
      </c>
      <c r="P546">
        <v>82.697439875872703</v>
      </c>
      <c r="Q546">
        <v>0.13512171971443601</v>
      </c>
    </row>
    <row r="547" spans="1:17" hidden="1" x14ac:dyDescent="0.3">
      <c r="A547" t="s">
        <v>1219</v>
      </c>
      <c r="B547" t="s">
        <v>1220</v>
      </c>
      <c r="C547" t="str">
        <f>IFERROR(VLOOKUP(Table1[[#This Row],[Ticker]],[1]!Table2[[Symbol]:[Industry]],2,FALSE),"-")</f>
        <v>-</v>
      </c>
      <c r="D547" t="s">
        <v>21</v>
      </c>
      <c r="E547">
        <v>9299.1234849499997</v>
      </c>
      <c r="F547">
        <v>1701.9</v>
      </c>
      <c r="G547">
        <v>173.44520603230399</v>
      </c>
      <c r="H547">
        <v>7.1384195387935403</v>
      </c>
      <c r="I547">
        <v>56.491427022818897</v>
      </c>
      <c r="J547">
        <v>5.1573896514740802</v>
      </c>
      <c r="K547">
        <v>1493.7646040299701</v>
      </c>
      <c r="L547">
        <v>1163.05966131489</v>
      </c>
      <c r="M547">
        <v>56.637701861755197</v>
      </c>
      <c r="N547">
        <v>1.1716957349069099</v>
      </c>
      <c r="O547">
        <v>6.3194077207826496</v>
      </c>
      <c r="P547">
        <v>251.55959512497401</v>
      </c>
      <c r="Q547">
        <v>0.251944404216351</v>
      </c>
    </row>
    <row r="548" spans="1:17" x14ac:dyDescent="0.3">
      <c r="A548" t="s">
        <v>1221</v>
      </c>
      <c r="B548" t="s">
        <v>1222</v>
      </c>
      <c r="C548" t="str">
        <f>IFERROR(VLOOKUP(Table1[[#This Row],[Ticker]],[1]!Table2[[Symbol]:[Industry]],2,FALSE),"-")</f>
        <v>-</v>
      </c>
      <c r="D548" t="s">
        <v>1186</v>
      </c>
      <c r="E548">
        <v>9248.6155364999995</v>
      </c>
      <c r="F548">
        <v>746.35</v>
      </c>
      <c r="G548">
        <v>128.58653319196199</v>
      </c>
      <c r="H548">
        <v>34.856750787204099</v>
      </c>
      <c r="I548">
        <v>60.825702665967299</v>
      </c>
      <c r="J548">
        <v>16.620973090059401</v>
      </c>
      <c r="K548">
        <v>548.95227637398705</v>
      </c>
      <c r="L548">
        <v>444.75454574134301</v>
      </c>
      <c r="M548">
        <v>73.494621581763198</v>
      </c>
      <c r="N548">
        <v>1.5207315235210199</v>
      </c>
      <c r="O548">
        <v>0.62303208950225097</v>
      </c>
      <c r="P548">
        <v>161.510161177295</v>
      </c>
      <c r="Q548">
        <v>0.202725633658149</v>
      </c>
    </row>
    <row r="549" spans="1:17" x14ac:dyDescent="0.3">
      <c r="A549" t="s">
        <v>1223</v>
      </c>
      <c r="B549" t="s">
        <v>1224</v>
      </c>
      <c r="C549" t="str">
        <f>IFERROR(VLOOKUP(Table1[[#This Row],[Ticker]],[1]!Table2[[Symbol]:[Industry]],2,FALSE),"-")</f>
        <v>-</v>
      </c>
      <c r="D549" t="s">
        <v>556</v>
      </c>
      <c r="E549">
        <v>9196.7068962929898</v>
      </c>
      <c r="F549">
        <v>160.30000000000001</v>
      </c>
      <c r="G549">
        <v>-10.555001158430899</v>
      </c>
      <c r="H549">
        <v>-4.4866482074006697</v>
      </c>
      <c r="I549">
        <v>-26.3412028747363</v>
      </c>
      <c r="J549">
        <v>-1.3670750791394299</v>
      </c>
      <c r="K549">
        <v>166.413539276959</v>
      </c>
      <c r="L549">
        <v>165.170054302518</v>
      </c>
      <c r="M549">
        <v>31.5327592700535</v>
      </c>
      <c r="N549">
        <v>0.74160264094221995</v>
      </c>
      <c r="O549">
        <v>30.566050079322199</v>
      </c>
      <c r="P549">
        <v>22.044352182678299</v>
      </c>
      <c r="Q549">
        <v>-3.5710022992045003E-2</v>
      </c>
    </row>
    <row r="550" spans="1:17" x14ac:dyDescent="0.3">
      <c r="A550" t="s">
        <v>1225</v>
      </c>
      <c r="B550" t="s">
        <v>1226</v>
      </c>
      <c r="C550" t="str">
        <f>IFERROR(VLOOKUP(Table1[[#This Row],[Ticker]],[1]!Table2[[Symbol]:[Industry]],2,FALSE),"-")</f>
        <v>-</v>
      </c>
      <c r="D550" t="s">
        <v>46</v>
      </c>
      <c r="E550">
        <v>9188.9178681600006</v>
      </c>
      <c r="F550">
        <v>557.45000000000005</v>
      </c>
      <c r="G550">
        <v>145.42103050671801</v>
      </c>
      <c r="H550">
        <v>18.263511490161498</v>
      </c>
      <c r="I550">
        <v>54.967541980590603</v>
      </c>
      <c r="J550">
        <v>12.2644666234842</v>
      </c>
      <c r="K550">
        <v>484.75178894029102</v>
      </c>
      <c r="L550">
        <v>374.06717939069699</v>
      </c>
      <c r="M550">
        <v>56.798832067938001</v>
      </c>
      <c r="N550">
        <v>1.6461733578240401</v>
      </c>
      <c r="O550">
        <v>5.8301192932101502</v>
      </c>
      <c r="P550">
        <v>196.51595744680799</v>
      </c>
      <c r="Q550">
        <v>0.22174561664937301</v>
      </c>
    </row>
    <row r="551" spans="1:17" hidden="1" x14ac:dyDescent="0.3">
      <c r="A551" t="s">
        <v>1227</v>
      </c>
      <c r="B551" t="s">
        <v>1228</v>
      </c>
      <c r="C551" t="str">
        <f>IFERROR(VLOOKUP(Table1[[#This Row],[Ticker]],[1]!Table2[[Symbol]:[Industry]],2,FALSE),"-")</f>
        <v>-</v>
      </c>
      <c r="D551" t="s">
        <v>141</v>
      </c>
      <c r="E551">
        <v>9079.0248229999997</v>
      </c>
      <c r="F551">
        <v>721.4</v>
      </c>
      <c r="G551">
        <v>-1.93768107108765</v>
      </c>
      <c r="H551">
        <v>2.0959382900733599</v>
      </c>
      <c r="I551">
        <v>0.652264174074353</v>
      </c>
      <c r="J551">
        <v>2.98449434924254</v>
      </c>
      <c r="K551">
        <v>693.06785650213601</v>
      </c>
      <c r="L551">
        <v>654.435285114919</v>
      </c>
      <c r="M551">
        <v>64.128630483320507</v>
      </c>
      <c r="N551">
        <v>1.50537349085122</v>
      </c>
      <c r="O551">
        <v>3.9645134460770599</v>
      </c>
      <c r="P551">
        <v>39.266409266409198</v>
      </c>
    </row>
    <row r="552" spans="1:17" x14ac:dyDescent="0.3">
      <c r="A552" t="s">
        <v>1229</v>
      </c>
      <c r="B552" t="s">
        <v>1230</v>
      </c>
      <c r="C552" t="str">
        <f>IFERROR(VLOOKUP(Table1[[#This Row],[Ticker]],[1]!Table2[[Symbol]:[Industry]],2,FALSE),"-")</f>
        <v>-</v>
      </c>
      <c r="D552" t="s">
        <v>295</v>
      </c>
      <c r="E552">
        <v>9057.7214941500006</v>
      </c>
      <c r="F552">
        <v>548.54999999999995</v>
      </c>
      <c r="G552">
        <v>26.677820537470001</v>
      </c>
      <c r="H552">
        <v>3.5506581439904901</v>
      </c>
      <c r="I552">
        <v>39.456835825606397</v>
      </c>
      <c r="J552">
        <v>-0.55074928329059503</v>
      </c>
      <c r="K552">
        <v>512.19217672455795</v>
      </c>
      <c r="L552">
        <v>433.96928576732302</v>
      </c>
      <c r="M552">
        <v>59.398253842222097</v>
      </c>
      <c r="N552">
        <v>0.59137824739391998</v>
      </c>
      <c r="O552">
        <v>8.3948591741864895</v>
      </c>
      <c r="P552">
        <v>60.723703486668597</v>
      </c>
      <c r="Q552">
        <v>0.12905613465095001</v>
      </c>
    </row>
    <row r="553" spans="1:17" x14ac:dyDescent="0.3">
      <c r="A553" t="s">
        <v>1231</v>
      </c>
      <c r="B553" t="s">
        <v>1232</v>
      </c>
      <c r="C553" t="str">
        <f>IFERROR(VLOOKUP(Table1[[#This Row],[Ticker]],[1]!Table2[[Symbol]:[Industry]],2,FALSE),"-")</f>
        <v>-</v>
      </c>
      <c r="D553" t="s">
        <v>988</v>
      </c>
      <c r="E553">
        <v>9021.8797511199991</v>
      </c>
      <c r="F553">
        <v>390.45</v>
      </c>
      <c r="G553">
        <v>10.373511804523901</v>
      </c>
      <c r="H553">
        <v>-8.7751429294762406</v>
      </c>
      <c r="I553">
        <v>11.6386771634442</v>
      </c>
      <c r="J553">
        <v>0.151568000383736</v>
      </c>
      <c r="K553">
        <v>387.57993601253702</v>
      </c>
      <c r="L553">
        <v>356.87536308061499</v>
      </c>
      <c r="M553">
        <v>63.332234675818903</v>
      </c>
      <c r="N553">
        <v>0.56654727485842704</v>
      </c>
      <c r="O553">
        <v>11.3714944295044</v>
      </c>
      <c r="P553">
        <v>45.962616822429901</v>
      </c>
      <c r="Q553">
        <v>8.6215703981419006E-2</v>
      </c>
    </row>
    <row r="554" spans="1:17" x14ac:dyDescent="0.3">
      <c r="A554" t="s">
        <v>1233</v>
      </c>
      <c r="B554" t="s">
        <v>1234</v>
      </c>
      <c r="C554" t="str">
        <f>IFERROR(VLOOKUP(Table1[[#This Row],[Ticker]],[1]!Table2[[Symbol]:[Industry]],2,FALSE),"-")</f>
        <v>-</v>
      </c>
      <c r="D554" t="s">
        <v>556</v>
      </c>
      <c r="E554">
        <v>9010.0037470949992</v>
      </c>
      <c r="F554">
        <v>1015.55</v>
      </c>
      <c r="G554">
        <v>-6.2469609546900298</v>
      </c>
      <c r="H554">
        <v>-3.5601864876778802</v>
      </c>
      <c r="I554">
        <v>-6.5823432335087997</v>
      </c>
      <c r="J554">
        <v>-0.33726052235259502</v>
      </c>
      <c r="K554">
        <v>1012.40289105912</v>
      </c>
      <c r="L554">
        <v>936.45560469351096</v>
      </c>
      <c r="M554">
        <v>43.252777254664998</v>
      </c>
      <c r="N554">
        <v>0.56738119601921899</v>
      </c>
      <c r="O554">
        <v>17.6702279552951</v>
      </c>
      <c r="P554">
        <v>30.760316744994501</v>
      </c>
      <c r="Q554">
        <v>5.1253661634683999E-2</v>
      </c>
    </row>
    <row r="555" spans="1:17" hidden="1" x14ac:dyDescent="0.3">
      <c r="A555" t="s">
        <v>1235</v>
      </c>
      <c r="B555" t="s">
        <v>1236</v>
      </c>
      <c r="C555" t="str">
        <f>IFERROR(VLOOKUP(Table1[[#This Row],[Ticker]],[1]!Table2[[Symbol]:[Industry]],2,FALSE),"-")</f>
        <v>-</v>
      </c>
      <c r="D555" t="s">
        <v>257</v>
      </c>
      <c r="E555">
        <v>8999.9672709999995</v>
      </c>
      <c r="F555">
        <v>4682.55</v>
      </c>
      <c r="G555">
        <v>564.96805904527605</v>
      </c>
      <c r="H555">
        <v>11.122827482956099</v>
      </c>
      <c r="I555">
        <v>196.61159149606499</v>
      </c>
      <c r="J555">
        <v>-8.7621994403324308</v>
      </c>
      <c r="K555">
        <v>3839.3573889736799</v>
      </c>
      <c r="L555">
        <v>2352.72137584764</v>
      </c>
      <c r="M555">
        <v>49.849163585454498</v>
      </c>
      <c r="N555">
        <v>1.1609506891224299</v>
      </c>
      <c r="O555">
        <v>8.3907272746687198</v>
      </c>
      <c r="P555">
        <v>666.93964458275298</v>
      </c>
      <c r="Q555">
        <v>0.16520869394173099</v>
      </c>
    </row>
    <row r="556" spans="1:17" x14ac:dyDescent="0.3">
      <c r="A556" t="s">
        <v>1237</v>
      </c>
      <c r="B556" t="s">
        <v>1238</v>
      </c>
      <c r="C556" t="str">
        <f>IFERROR(VLOOKUP(Table1[[#This Row],[Ticker]],[1]!Table2[[Symbol]:[Industry]],2,FALSE),"-")</f>
        <v>-</v>
      </c>
      <c r="D556" t="s">
        <v>257</v>
      </c>
      <c r="E556">
        <v>8979.265538824</v>
      </c>
      <c r="F556">
        <v>78.209999999999994</v>
      </c>
      <c r="G556">
        <v>44.958999572933102</v>
      </c>
      <c r="H556">
        <v>-4.9216749370265802</v>
      </c>
      <c r="I556">
        <v>44.306100652061701</v>
      </c>
      <c r="J556">
        <v>-4.4168058930803804</v>
      </c>
      <c r="K556">
        <v>76.627471392817299</v>
      </c>
      <c r="L556">
        <v>59.746343035931602</v>
      </c>
      <c r="M556">
        <v>37.171302546688104</v>
      </c>
      <c r="N556">
        <v>0.79026183439799802</v>
      </c>
      <c r="O556">
        <v>19.4220687891574</v>
      </c>
      <c r="P556">
        <v>110.095300887077</v>
      </c>
      <c r="Q556">
        <v>0.234876855096011</v>
      </c>
    </row>
    <row r="557" spans="1:17" x14ac:dyDescent="0.3">
      <c r="A557" t="s">
        <v>1239</v>
      </c>
      <c r="B557" t="s">
        <v>1240</v>
      </c>
      <c r="C557" t="str">
        <f>IFERROR(VLOOKUP(Table1[[#This Row],[Ticker]],[1]!Table2[[Symbol]:[Industry]],2,FALSE),"-")</f>
        <v>-</v>
      </c>
      <c r="D557" t="s">
        <v>536</v>
      </c>
      <c r="E557">
        <v>8978.2144393479994</v>
      </c>
      <c r="F557">
        <v>96.11</v>
      </c>
      <c r="G557">
        <v>5.4447128305468899</v>
      </c>
      <c r="H557">
        <v>2.2831304156277499</v>
      </c>
      <c r="I557">
        <v>-17.6490661831252</v>
      </c>
      <c r="J557">
        <v>-6.0529445069417598</v>
      </c>
      <c r="K557">
        <v>93.409880604411001</v>
      </c>
      <c r="L557">
        <v>88.002041787116198</v>
      </c>
      <c r="M557">
        <v>28.6618532434291</v>
      </c>
      <c r="N557">
        <v>0.71322477473276502</v>
      </c>
      <c r="O557">
        <v>19.498491312038201</v>
      </c>
      <c r="P557">
        <v>39.289855072463702</v>
      </c>
      <c r="Q557">
        <v>-2.2999904349782999E-2</v>
      </c>
    </row>
    <row r="558" spans="1:17" hidden="1" x14ac:dyDescent="0.3">
      <c r="A558" t="s">
        <v>1241</v>
      </c>
      <c r="B558" t="s">
        <v>1242</v>
      </c>
      <c r="C558" t="str">
        <f>IFERROR(VLOOKUP(Table1[[#This Row],[Ticker]],[1]!Table2[[Symbol]:[Industry]],2,FALSE),"-")</f>
        <v>-</v>
      </c>
      <c r="D558" t="s">
        <v>141</v>
      </c>
      <c r="E558">
        <v>8943.5</v>
      </c>
      <c r="F558">
        <v>4491.7</v>
      </c>
      <c r="G558">
        <v>-27.469223615566101</v>
      </c>
      <c r="H558">
        <v>-3.7539502084721201</v>
      </c>
      <c r="I558">
        <v>-27.826017387689401</v>
      </c>
      <c r="J558">
        <v>-2.4937638385974599</v>
      </c>
      <c r="K558">
        <v>4673.9281894343803</v>
      </c>
      <c r="L558">
        <v>4804.8887679940299</v>
      </c>
      <c r="M558">
        <v>33.403328377846698</v>
      </c>
      <c r="N558">
        <v>0.60559476393450196</v>
      </c>
      <c r="O558">
        <v>55.264153883830097</v>
      </c>
      <c r="P558">
        <v>15.7058217413704</v>
      </c>
      <c r="Q558">
        <v>5.1856516875957999E-2</v>
      </c>
    </row>
    <row r="559" spans="1:17" hidden="1" x14ac:dyDescent="0.3">
      <c r="A559" t="s">
        <v>1243</v>
      </c>
      <c r="B559" t="s">
        <v>1244</v>
      </c>
      <c r="C559" t="str">
        <f>IFERROR(VLOOKUP(Table1[[#This Row],[Ticker]],[1]!Table2[[Symbol]:[Industry]],2,FALSE),"-")</f>
        <v>-</v>
      </c>
      <c r="D559" t="s">
        <v>295</v>
      </c>
      <c r="E559">
        <v>8913.8623981500004</v>
      </c>
      <c r="F559">
        <v>524.70000000000005</v>
      </c>
      <c r="G559">
        <v>127.733205946626</v>
      </c>
      <c r="H559">
        <v>32.268934776368901</v>
      </c>
      <c r="I559">
        <v>85.850382089187505</v>
      </c>
      <c r="J559">
        <v>-10.7458431071466</v>
      </c>
      <c r="K559">
        <v>406.42721332824698</v>
      </c>
      <c r="L559">
        <v>296.56524738318302</v>
      </c>
      <c r="M559">
        <v>62.085888369923403</v>
      </c>
      <c r="N559">
        <v>0.52363542665879603</v>
      </c>
      <c r="O559">
        <v>11.3016962073565</v>
      </c>
      <c r="P559">
        <v>197.02802151146301</v>
      </c>
      <c r="Q559">
        <v>7.8754505001836006E-2</v>
      </c>
    </row>
    <row r="560" spans="1:17" x14ac:dyDescent="0.3">
      <c r="A560" t="s">
        <v>1245</v>
      </c>
      <c r="B560" t="s">
        <v>1246</v>
      </c>
      <c r="C560" t="str">
        <f>IFERROR(VLOOKUP(Table1[[#This Row],[Ticker]],[1]!Table2[[Symbol]:[Industry]],2,FALSE),"-")</f>
        <v>-</v>
      </c>
      <c r="D560" t="s">
        <v>384</v>
      </c>
      <c r="E560">
        <v>8901.9880202000004</v>
      </c>
      <c r="F560">
        <v>228.27</v>
      </c>
      <c r="G560">
        <v>25.107849254803501</v>
      </c>
      <c r="H560">
        <v>-9.8491432024392491</v>
      </c>
      <c r="I560">
        <v>-17.122997253025801</v>
      </c>
      <c r="J560">
        <v>0.42265567996918801</v>
      </c>
      <c r="K560">
        <v>236.13076336156499</v>
      </c>
      <c r="L560">
        <v>223.90479033938601</v>
      </c>
      <c r="M560">
        <v>34.741511619202399</v>
      </c>
      <c r="N560">
        <v>0.437745935731785</v>
      </c>
      <c r="O560">
        <v>41.170543654444302</v>
      </c>
      <c r="P560">
        <v>52.535917139993302</v>
      </c>
      <c r="Q560">
        <v>7.4600358726547994E-2</v>
      </c>
    </row>
    <row r="561" spans="1:17" hidden="1" x14ac:dyDescent="0.3">
      <c r="A561" t="s">
        <v>1247</v>
      </c>
      <c r="B561" t="s">
        <v>1248</v>
      </c>
      <c r="C561" t="str">
        <f>IFERROR(VLOOKUP(Table1[[#This Row],[Ticker]],[1]!Table2[[Symbol]:[Industry]],2,FALSE),"-")</f>
        <v>-</v>
      </c>
      <c r="D561" t="s">
        <v>1249</v>
      </c>
      <c r="E561">
        <v>8901.9798324000003</v>
      </c>
      <c r="F561">
        <v>467.25</v>
      </c>
      <c r="G561">
        <v>-35.891816656475001</v>
      </c>
      <c r="H561">
        <v>-8.2760406755331797</v>
      </c>
      <c r="I561">
        <v>-15.974235482392</v>
      </c>
      <c r="J561">
        <v>-2.2282017848144502</v>
      </c>
      <c r="K561">
        <v>476.17324061257898</v>
      </c>
      <c r="L561">
        <v>475.57312739995302</v>
      </c>
      <c r="M561">
        <v>26.635962639852899</v>
      </c>
      <c r="N561">
        <v>0.54403078868254595</v>
      </c>
      <c r="O561">
        <v>25.8426966292134</v>
      </c>
      <c r="P561">
        <v>17.6507616769482</v>
      </c>
      <c r="Q561">
        <v>-1.8822451175054999E-2</v>
      </c>
    </row>
    <row r="562" spans="1:17" x14ac:dyDescent="0.3">
      <c r="A562" t="s">
        <v>1250</v>
      </c>
      <c r="B562" t="s">
        <v>1251</v>
      </c>
      <c r="C562" t="str">
        <f>IFERROR(VLOOKUP(Table1[[#This Row],[Ticker]],[1]!Table2[[Symbol]:[Industry]],2,FALSE),"-")</f>
        <v>-</v>
      </c>
      <c r="D562" t="s">
        <v>46</v>
      </c>
      <c r="E562">
        <v>8900.9720350000007</v>
      </c>
      <c r="F562">
        <v>1338.65</v>
      </c>
      <c r="G562">
        <v>56.156449150313698</v>
      </c>
      <c r="H562">
        <v>-8.6108580578729406</v>
      </c>
      <c r="I562">
        <v>34.685796865820798</v>
      </c>
      <c r="J562">
        <v>2.5197516235779198</v>
      </c>
      <c r="K562">
        <v>1309.65051654119</v>
      </c>
      <c r="L562">
        <v>1081.25570790502</v>
      </c>
      <c r="M562">
        <v>45.055479132768497</v>
      </c>
      <c r="N562">
        <v>0.45267445409589602</v>
      </c>
      <c r="O562">
        <v>15.2242931311395</v>
      </c>
      <c r="P562">
        <v>105.946153846153</v>
      </c>
      <c r="Q562">
        <v>0.14370783289709799</v>
      </c>
    </row>
    <row r="563" spans="1:17" hidden="1" x14ac:dyDescent="0.3">
      <c r="A563" t="s">
        <v>1252</v>
      </c>
      <c r="B563" t="s">
        <v>1253</v>
      </c>
      <c r="C563" t="str">
        <f>IFERROR(VLOOKUP(Table1[[#This Row],[Ticker]],[1]!Table2[[Symbol]:[Industry]],2,FALSE),"-")</f>
        <v>-</v>
      </c>
      <c r="D563" t="s">
        <v>315</v>
      </c>
      <c r="E563">
        <v>8862.26995471999</v>
      </c>
      <c r="F563">
        <v>413.3</v>
      </c>
      <c r="G563">
        <v>-22.378213101968001</v>
      </c>
      <c r="H563">
        <v>-8.5316254260979392</v>
      </c>
      <c r="I563">
        <v>-13.4309105559083</v>
      </c>
      <c r="J563">
        <v>0.1124935372304</v>
      </c>
      <c r="K563">
        <v>431.34602163306403</v>
      </c>
      <c r="M563">
        <v>37.6032300798649</v>
      </c>
      <c r="N563">
        <v>1.04115756340926</v>
      </c>
      <c r="O563">
        <v>30.232276796515801</v>
      </c>
      <c r="P563">
        <v>13.2328767123287</v>
      </c>
    </row>
    <row r="564" spans="1:17" hidden="1" x14ac:dyDescent="0.3">
      <c r="A564" t="s">
        <v>1254</v>
      </c>
      <c r="B564" t="s">
        <v>1255</v>
      </c>
      <c r="C564" t="str">
        <f>IFERROR(VLOOKUP(Table1[[#This Row],[Ticker]],[1]!Table2[[Symbol]:[Industry]],2,FALSE),"-")</f>
        <v>-</v>
      </c>
      <c r="D564" t="s">
        <v>111</v>
      </c>
      <c r="E564">
        <v>8821.2177088749995</v>
      </c>
      <c r="F564">
        <v>2826.3</v>
      </c>
      <c r="G564">
        <v>-8.4569199134474893</v>
      </c>
      <c r="H564">
        <v>3.8883609881892198</v>
      </c>
      <c r="I564">
        <v>-5.2086888041392498</v>
      </c>
      <c r="J564">
        <v>2.6375492801783098</v>
      </c>
      <c r="K564">
        <v>2745.7129731804998</v>
      </c>
      <c r="L564">
        <v>2695.8183935235102</v>
      </c>
      <c r="M564">
        <v>45.107565846062201</v>
      </c>
      <c r="N564">
        <v>0.58864850987483597</v>
      </c>
      <c r="O564">
        <v>23.836818455224101</v>
      </c>
      <c r="P564">
        <v>20.319284802043398</v>
      </c>
      <c r="Q564">
        <v>2.4258100714803998E-2</v>
      </c>
    </row>
    <row r="565" spans="1:17" x14ac:dyDescent="0.3">
      <c r="A565" t="s">
        <v>1256</v>
      </c>
      <c r="B565" t="s">
        <v>1257</v>
      </c>
      <c r="C565" t="str">
        <f>IFERROR(VLOOKUP(Table1[[#This Row],[Ticker]],[1]!Table2[[Symbol]:[Industry]],2,FALSE),"-")</f>
        <v>-</v>
      </c>
      <c r="D565" t="s">
        <v>201</v>
      </c>
      <c r="E565">
        <v>8818.546770678</v>
      </c>
      <c r="F565">
        <v>226.06</v>
      </c>
      <c r="G565">
        <v>10.0886181914333</v>
      </c>
      <c r="H565">
        <v>18.828336790917501</v>
      </c>
      <c r="I565">
        <v>-6.5810799332344398</v>
      </c>
      <c r="J565">
        <v>11.351503765401199</v>
      </c>
      <c r="K565">
        <v>197.845497464532</v>
      </c>
      <c r="L565">
        <v>195.71688909260601</v>
      </c>
      <c r="M565">
        <v>62.286517895244899</v>
      </c>
      <c r="N565">
        <v>1.91780915879261</v>
      </c>
      <c r="O565">
        <v>36.247014067061798</v>
      </c>
      <c r="P565">
        <v>56.497057805468998</v>
      </c>
      <c r="Q565">
        <v>0.113338982620875</v>
      </c>
    </row>
    <row r="566" spans="1:17" x14ac:dyDescent="0.3">
      <c r="A566" t="s">
        <v>1258</v>
      </c>
      <c r="B566" t="s">
        <v>1259</v>
      </c>
      <c r="C566" t="str">
        <f>IFERROR(VLOOKUP(Table1[[#This Row],[Ticker]],[1]!Table2[[Symbol]:[Industry]],2,FALSE),"-")</f>
        <v>-</v>
      </c>
      <c r="D566" t="s">
        <v>221</v>
      </c>
      <c r="E566">
        <v>8814.8456387999995</v>
      </c>
      <c r="F566">
        <v>654.6</v>
      </c>
      <c r="G566">
        <v>-16.5254352419777</v>
      </c>
      <c r="H566">
        <v>8.2268981016563494</v>
      </c>
      <c r="I566">
        <v>-8.6487059951777301</v>
      </c>
      <c r="J566">
        <v>2.4958639860748302</v>
      </c>
      <c r="K566">
        <v>613.91466187934202</v>
      </c>
      <c r="L566">
        <v>607.17175045404201</v>
      </c>
      <c r="M566">
        <v>64.239579921556199</v>
      </c>
      <c r="N566">
        <v>2.18026083324802</v>
      </c>
      <c r="O566">
        <v>5.7134127711579499</v>
      </c>
      <c r="P566">
        <v>18.672951414068098</v>
      </c>
      <c r="Q566">
        <v>5.1075126609386998E-2</v>
      </c>
    </row>
    <row r="567" spans="1:17" x14ac:dyDescent="0.3">
      <c r="A567" t="s">
        <v>1260</v>
      </c>
      <c r="B567" t="s">
        <v>1261</v>
      </c>
      <c r="C567" t="str">
        <f>IFERROR(VLOOKUP(Table1[[#This Row],[Ticker]],[1]!Table2[[Symbol]:[Industry]],2,FALSE),"-")</f>
        <v>-</v>
      </c>
      <c r="D567" t="s">
        <v>347</v>
      </c>
      <c r="E567">
        <v>8799.20418694</v>
      </c>
      <c r="F567">
        <v>228.79</v>
      </c>
      <c r="G567">
        <v>62.9098751192385</v>
      </c>
      <c r="H567">
        <v>-1.3209363936818901</v>
      </c>
      <c r="I567">
        <v>-4.1166988734423802</v>
      </c>
      <c r="J567">
        <v>6.7084509722287899</v>
      </c>
      <c r="K567">
        <v>221.354143331573</v>
      </c>
      <c r="L567">
        <v>200.74142296272601</v>
      </c>
      <c r="M567">
        <v>65.372255647737006</v>
      </c>
      <c r="N567">
        <v>1.57655180789</v>
      </c>
      <c r="O567">
        <v>14.5154945583286</v>
      </c>
      <c r="P567">
        <v>95.547008547008502</v>
      </c>
    </row>
    <row r="568" spans="1:17" x14ac:dyDescent="0.3">
      <c r="A568" t="s">
        <v>1262</v>
      </c>
      <c r="B568" t="s">
        <v>1263</v>
      </c>
      <c r="C568" t="str">
        <f>IFERROR(VLOOKUP(Table1[[#This Row],[Ticker]],[1]!Table2[[Symbol]:[Industry]],2,FALSE),"-")</f>
        <v>-</v>
      </c>
      <c r="D568" t="s">
        <v>304</v>
      </c>
      <c r="E568">
        <v>8760.5678141549997</v>
      </c>
      <c r="F568">
        <v>735.1</v>
      </c>
      <c r="G568">
        <v>11.027053640375399</v>
      </c>
      <c r="H568">
        <v>4.54161315947366</v>
      </c>
      <c r="I568">
        <v>-3.7208058448316801</v>
      </c>
      <c r="J568">
        <v>-2.5402194089285999</v>
      </c>
      <c r="K568">
        <v>702.45786118370097</v>
      </c>
      <c r="L568">
        <v>655.04997395036605</v>
      </c>
      <c r="M568">
        <v>45.399418138107798</v>
      </c>
      <c r="N568">
        <v>1.3082298339526</v>
      </c>
      <c r="O568">
        <v>13.9572847231669</v>
      </c>
      <c r="P568">
        <v>45.853174603174601</v>
      </c>
    </row>
    <row r="569" spans="1:17" x14ac:dyDescent="0.3">
      <c r="A569" t="s">
        <v>1264</v>
      </c>
      <c r="B569" t="s">
        <v>1265</v>
      </c>
      <c r="C569" t="str">
        <f>IFERROR(VLOOKUP(Table1[[#This Row],[Ticker]],[1]!Table2[[Symbol]:[Industry]],2,FALSE),"-")</f>
        <v>-</v>
      </c>
      <c r="D569" t="s">
        <v>122</v>
      </c>
      <c r="E569">
        <v>8736.7063183779992</v>
      </c>
      <c r="F569">
        <v>81.58</v>
      </c>
      <c r="G569">
        <v>-36.835630109232</v>
      </c>
      <c r="H569">
        <v>-0.40997318217495898</v>
      </c>
      <c r="I569">
        <v>-17.470347946069001</v>
      </c>
      <c r="J569">
        <v>-0.482875350377997</v>
      </c>
      <c r="K569">
        <v>82.681613116403696</v>
      </c>
      <c r="L569">
        <v>84.873794234142196</v>
      </c>
      <c r="M569">
        <v>47.435830330628299</v>
      </c>
      <c r="N569">
        <v>1.00671440221592</v>
      </c>
      <c r="O569">
        <v>20.127482226035799</v>
      </c>
      <c r="P569">
        <v>12.6795580110497</v>
      </c>
    </row>
    <row r="570" spans="1:17" x14ac:dyDescent="0.3">
      <c r="A570" t="s">
        <v>1266</v>
      </c>
      <c r="B570" t="s">
        <v>1267</v>
      </c>
      <c r="C570" t="str">
        <f>IFERROR(VLOOKUP(Table1[[#This Row],[Ticker]],[1]!Table2[[Symbol]:[Industry]],2,FALSE),"-")</f>
        <v>-</v>
      </c>
      <c r="D570" t="s">
        <v>465</v>
      </c>
      <c r="E570">
        <v>8716.4568649499997</v>
      </c>
      <c r="F570">
        <v>291.64999999999998</v>
      </c>
      <c r="G570">
        <v>-26.7034979330484</v>
      </c>
      <c r="H570">
        <v>-2.1501235945961201</v>
      </c>
      <c r="I570">
        <v>3.9442958337685901</v>
      </c>
      <c r="J570">
        <v>-2.8139244510900201</v>
      </c>
      <c r="K570">
        <v>290.67280382406199</v>
      </c>
      <c r="L570">
        <v>281.25208709165503</v>
      </c>
      <c r="M570">
        <v>31.4843372636652</v>
      </c>
      <c r="N570">
        <v>0.45391684593154802</v>
      </c>
      <c r="O570">
        <v>10.920624035659101</v>
      </c>
      <c r="P570">
        <v>36.924882629107898</v>
      </c>
      <c r="Q570">
        <v>-7.3344337585913993E-2</v>
      </c>
    </row>
    <row r="571" spans="1:17" x14ac:dyDescent="0.3">
      <c r="A571" t="s">
        <v>1268</v>
      </c>
      <c r="B571" t="s">
        <v>1269</v>
      </c>
      <c r="C571" t="str">
        <f>IFERROR(VLOOKUP(Table1[[#This Row],[Ticker]],[1]!Table2[[Symbol]:[Industry]],2,FALSE),"-")</f>
        <v>-</v>
      </c>
      <c r="D571" t="s">
        <v>141</v>
      </c>
      <c r="E571">
        <v>8713.8789779700001</v>
      </c>
      <c r="F571">
        <v>578.4</v>
      </c>
      <c r="G571">
        <v>-12.831777695651899</v>
      </c>
      <c r="H571">
        <v>-3.66065970777557</v>
      </c>
      <c r="I571">
        <v>-12.7494138316773</v>
      </c>
      <c r="J571">
        <v>-1.1681189751798999</v>
      </c>
      <c r="K571">
        <v>598.54750180392205</v>
      </c>
      <c r="L571">
        <v>574.23826057565202</v>
      </c>
      <c r="M571">
        <v>35.342464629389802</v>
      </c>
      <c r="N571">
        <v>0.71151171468916397</v>
      </c>
      <c r="O571">
        <v>17.358229598893502</v>
      </c>
      <c r="P571">
        <v>21.768421052631499</v>
      </c>
      <c r="Q571">
        <v>8.9611097051242997E-2</v>
      </c>
    </row>
    <row r="572" spans="1:17" hidden="1" x14ac:dyDescent="0.3">
      <c r="A572" t="s">
        <v>1270</v>
      </c>
      <c r="B572" t="s">
        <v>1271</v>
      </c>
      <c r="C572" t="str">
        <f>IFERROR(VLOOKUP(Table1[[#This Row],[Ticker]],[1]!Table2[[Symbol]:[Industry]],2,FALSE),"-")</f>
        <v>-</v>
      </c>
      <c r="D572" t="s">
        <v>133</v>
      </c>
      <c r="E572">
        <v>8701.7972814250006</v>
      </c>
      <c r="F572">
        <v>343.5</v>
      </c>
      <c r="G572">
        <v>261.61361824013801</v>
      </c>
      <c r="H572">
        <v>2.2604286736484598</v>
      </c>
      <c r="I572">
        <v>73.748529592630206</v>
      </c>
      <c r="J572">
        <v>14.057096027312999</v>
      </c>
      <c r="K572">
        <v>314.47885983105601</v>
      </c>
      <c r="L572">
        <v>237.76231974334601</v>
      </c>
      <c r="M572">
        <v>78.057611815276005</v>
      </c>
      <c r="N572">
        <v>2.3233125989885499</v>
      </c>
      <c r="O572">
        <v>11.790393013100401</v>
      </c>
      <c r="P572">
        <v>336.19047619047598</v>
      </c>
      <c r="Q572">
        <v>0.15628065831523699</v>
      </c>
    </row>
    <row r="573" spans="1:17" x14ac:dyDescent="0.3">
      <c r="A573" t="s">
        <v>1272</v>
      </c>
      <c r="B573" t="s">
        <v>1273</v>
      </c>
      <c r="C573" t="str">
        <f>IFERROR(VLOOKUP(Table1[[#This Row],[Ticker]],[1]!Table2[[Symbol]:[Industry]],2,FALSE),"-")</f>
        <v>-</v>
      </c>
      <c r="D573" t="s">
        <v>95</v>
      </c>
      <c r="E573">
        <v>8698.3583921399895</v>
      </c>
      <c r="F573">
        <v>295.45</v>
      </c>
      <c r="G573">
        <v>-68.505346916455395</v>
      </c>
      <c r="H573">
        <v>-4.7319408057855199</v>
      </c>
      <c r="I573">
        <v>-24.390676343594901</v>
      </c>
      <c r="J573">
        <v>-2.6129955896405499</v>
      </c>
      <c r="K573">
        <v>299.97385945764103</v>
      </c>
      <c r="L573">
        <v>347.10260422002102</v>
      </c>
      <c r="M573">
        <v>37.309650513013501</v>
      </c>
      <c r="N573">
        <v>0.377720997228435</v>
      </c>
      <c r="O573">
        <v>89.541377559654705</v>
      </c>
      <c r="P573">
        <v>13.199233716475</v>
      </c>
      <c r="Q573">
        <v>-9.8178845848317001E-2</v>
      </c>
    </row>
    <row r="574" spans="1:17" hidden="1" x14ac:dyDescent="0.3">
      <c r="A574" t="s">
        <v>1274</v>
      </c>
      <c r="B574" t="s">
        <v>1275</v>
      </c>
      <c r="C574" t="str">
        <f>IFERROR(VLOOKUP(Table1[[#This Row],[Ticker]],[1]!Table2[[Symbol]:[Industry]],2,FALSE),"-")</f>
        <v>-</v>
      </c>
      <c r="D574" t="s">
        <v>141</v>
      </c>
      <c r="E574">
        <v>8694.9146743199999</v>
      </c>
      <c r="F574">
        <v>536.79999999999995</v>
      </c>
      <c r="G574">
        <v>83.073551753503395</v>
      </c>
      <c r="H574">
        <v>5.2827857208017202</v>
      </c>
      <c r="I574">
        <v>105.06309271701799</v>
      </c>
      <c r="J574">
        <v>0.263119802702803</v>
      </c>
      <c r="K574">
        <v>485.20368531970797</v>
      </c>
      <c r="M574">
        <v>73.583602305762</v>
      </c>
      <c r="N574">
        <v>0.78231861316250895</v>
      </c>
      <c r="O574">
        <v>9.5380029806259401</v>
      </c>
      <c r="P574">
        <v>121.132852729145</v>
      </c>
    </row>
    <row r="575" spans="1:17" hidden="1" x14ac:dyDescent="0.3">
      <c r="A575" t="s">
        <v>1276</v>
      </c>
      <c r="B575" t="s">
        <v>1277</v>
      </c>
      <c r="C575" t="str">
        <f>IFERROR(VLOOKUP(Table1[[#This Row],[Ticker]],[1]!Table2[[Symbol]:[Industry]],2,FALSE),"-")</f>
        <v>-</v>
      </c>
      <c r="D575" t="s">
        <v>54</v>
      </c>
      <c r="E575">
        <v>8675.9989899399898</v>
      </c>
      <c r="F575">
        <v>5196.3999999999996</v>
      </c>
      <c r="G575">
        <v>-26.3257242091256</v>
      </c>
      <c r="H575">
        <v>1.6449993720242</v>
      </c>
      <c r="I575">
        <v>-17.671190747751002</v>
      </c>
      <c r="J575">
        <v>-0.85116528310175699</v>
      </c>
      <c r="K575">
        <v>5106.6567820239097</v>
      </c>
      <c r="L575">
        <v>5006.7807212440302</v>
      </c>
      <c r="M575">
        <v>54.521415824804897</v>
      </c>
      <c r="N575">
        <v>0.98607305360011399</v>
      </c>
      <c r="O575">
        <v>8.5915249018551503</v>
      </c>
      <c r="P575">
        <v>12.0747107224121</v>
      </c>
      <c r="Q575">
        <v>-6.5273753633484005E-2</v>
      </c>
    </row>
    <row r="576" spans="1:17" x14ac:dyDescent="0.3">
      <c r="A576" t="s">
        <v>1278</v>
      </c>
      <c r="B576" t="s">
        <v>1279</v>
      </c>
      <c r="C576" t="str">
        <f>IFERROR(VLOOKUP(Table1[[#This Row],[Ticker]],[1]!Table2[[Symbol]:[Industry]],2,FALSE),"-")</f>
        <v>-</v>
      </c>
      <c r="D576" t="s">
        <v>295</v>
      </c>
      <c r="E576">
        <v>8643.0424240899993</v>
      </c>
      <c r="F576">
        <v>762.9</v>
      </c>
      <c r="G576">
        <v>8.6659482161658392</v>
      </c>
      <c r="H576">
        <v>-7.5672595471059898</v>
      </c>
      <c r="I576">
        <v>-24.117124064327299</v>
      </c>
      <c r="J576">
        <v>-3.32837343551591</v>
      </c>
      <c r="K576">
        <v>775.86640938098901</v>
      </c>
      <c r="L576">
        <v>711.16851850208002</v>
      </c>
      <c r="M576">
        <v>29.912113597815001</v>
      </c>
      <c r="N576">
        <v>0.81083749377695002</v>
      </c>
      <c r="O576">
        <v>20.815310001310799</v>
      </c>
      <c r="P576">
        <v>44.474955023198497</v>
      </c>
      <c r="Q576">
        <v>8.5533575726436994E-2</v>
      </c>
    </row>
    <row r="577" spans="1:17" hidden="1" x14ac:dyDescent="0.3">
      <c r="A577" t="s">
        <v>1280</v>
      </c>
      <c r="B577" t="s">
        <v>1281</v>
      </c>
      <c r="C577" t="str">
        <f>IFERROR(VLOOKUP(Table1[[#This Row],[Ticker]],[1]!Table2[[Symbol]:[Industry]],2,FALSE),"-")</f>
        <v>-</v>
      </c>
      <c r="D577" t="s">
        <v>717</v>
      </c>
      <c r="E577">
        <v>8642.3479203879997</v>
      </c>
      <c r="F577">
        <v>519.69000000000005</v>
      </c>
      <c r="G577">
        <v>-11.1870712351876</v>
      </c>
      <c r="H577">
        <v>-1.85038214670431</v>
      </c>
      <c r="I577">
        <v>-1.9958765506359599</v>
      </c>
      <c r="J577">
        <v>-0.489164874284226</v>
      </c>
      <c r="K577">
        <v>521.74366251059701</v>
      </c>
      <c r="L577">
        <v>493.53011408442597</v>
      </c>
      <c r="M577">
        <v>73.886051750125603</v>
      </c>
      <c r="N577">
        <v>0.77752834098646895</v>
      </c>
      <c r="O577">
        <v>6.2941368892993799</v>
      </c>
      <c r="P577">
        <v>21.103162211917098</v>
      </c>
      <c r="Q577">
        <v>-1.0545973830429E-2</v>
      </c>
    </row>
    <row r="578" spans="1:17" x14ac:dyDescent="0.3">
      <c r="A578" t="s">
        <v>1282</v>
      </c>
      <c r="B578" t="s">
        <v>1283</v>
      </c>
      <c r="C578" t="str">
        <f>IFERROR(VLOOKUP(Table1[[#This Row],[Ticker]],[1]!Table2[[Symbol]:[Industry]],2,FALSE),"-")</f>
        <v>-</v>
      </c>
      <c r="D578" t="s">
        <v>1284</v>
      </c>
      <c r="E578">
        <v>8622.6858161250002</v>
      </c>
      <c r="F578">
        <v>433.75</v>
      </c>
      <c r="G578">
        <v>72.516331443784594</v>
      </c>
      <c r="H578">
        <v>-17.473086872232201</v>
      </c>
      <c r="I578">
        <v>34.5526237503598</v>
      </c>
      <c r="J578">
        <v>-4.8224714596370299</v>
      </c>
      <c r="K578">
        <v>479.31566304906198</v>
      </c>
      <c r="L578">
        <v>386.23466506910802</v>
      </c>
      <c r="M578">
        <v>19.312098696151601</v>
      </c>
      <c r="N578">
        <v>0.49912206122562403</v>
      </c>
      <c r="O578">
        <v>35.561959654178601</v>
      </c>
      <c r="P578">
        <v>115.474416294088</v>
      </c>
      <c r="Q578">
        <v>9.1266938201176998E-2</v>
      </c>
    </row>
    <row r="579" spans="1:17" x14ac:dyDescent="0.3">
      <c r="A579" t="s">
        <v>1285</v>
      </c>
      <c r="B579" t="s">
        <v>1286</v>
      </c>
      <c r="C579" t="str">
        <f>IFERROR(VLOOKUP(Table1[[#This Row],[Ticker]],[1]!Table2[[Symbol]:[Industry]],2,FALSE),"-")</f>
        <v>-</v>
      </c>
      <c r="D579" t="s">
        <v>315</v>
      </c>
      <c r="E579">
        <v>8605.4850809500003</v>
      </c>
      <c r="F579">
        <v>436</v>
      </c>
      <c r="G579">
        <v>2.52330066503561</v>
      </c>
      <c r="H579">
        <v>-2.5101869068253602</v>
      </c>
      <c r="I579">
        <v>-5.6020617946667199</v>
      </c>
      <c r="J579">
        <v>1.9106831708685801</v>
      </c>
      <c r="K579">
        <v>438.582542368921</v>
      </c>
      <c r="L579">
        <v>409.24516933253199</v>
      </c>
      <c r="M579">
        <v>40.5171626663872</v>
      </c>
      <c r="N579">
        <v>0.794018147023276</v>
      </c>
      <c r="O579">
        <v>15.825688073394501</v>
      </c>
      <c r="P579">
        <v>31.543219188414501</v>
      </c>
      <c r="Q579">
        <v>8.0516733245344002E-2</v>
      </c>
    </row>
    <row r="580" spans="1:17" x14ac:dyDescent="0.3">
      <c r="A580" t="s">
        <v>1287</v>
      </c>
      <c r="B580" t="s">
        <v>1288</v>
      </c>
      <c r="C580" t="str">
        <f>IFERROR(VLOOKUP(Table1[[#This Row],[Ticker]],[1]!Table2[[Symbol]:[Industry]],2,FALSE),"-")</f>
        <v>-</v>
      </c>
      <c r="D580" t="s">
        <v>21</v>
      </c>
      <c r="E580">
        <v>8594.3495842640004</v>
      </c>
      <c r="F580">
        <v>32.54</v>
      </c>
      <c r="G580">
        <v>106.284231556186</v>
      </c>
      <c r="H580">
        <v>8.5602412478582792</v>
      </c>
      <c r="I580">
        <v>-17.740932987081901</v>
      </c>
      <c r="J580">
        <v>-0.77926158309381999</v>
      </c>
      <c r="K580">
        <v>31.172580505085499</v>
      </c>
      <c r="L580">
        <v>29.0248249876358</v>
      </c>
      <c r="M580">
        <v>44.721317935731598</v>
      </c>
      <c r="N580">
        <v>1.8746131401072099</v>
      </c>
      <c r="O580">
        <v>30.6084818684695</v>
      </c>
      <c r="P580">
        <v>137.51824817518201</v>
      </c>
      <c r="Q580">
        <v>3.4446756609841998E-2</v>
      </c>
    </row>
    <row r="581" spans="1:17" x14ac:dyDescent="0.3">
      <c r="A581" t="s">
        <v>1289</v>
      </c>
      <c r="B581" t="s">
        <v>1290</v>
      </c>
      <c r="C581" t="str">
        <f>IFERROR(VLOOKUP(Table1[[#This Row],[Ticker]],[1]!Table2[[Symbol]:[Industry]],2,FALSE),"-")</f>
        <v>-</v>
      </c>
      <c r="D581" t="s">
        <v>286</v>
      </c>
      <c r="E581">
        <v>8578.1955493000005</v>
      </c>
      <c r="F581">
        <v>824.85</v>
      </c>
      <c r="G581">
        <v>50.616197971060402</v>
      </c>
      <c r="H581">
        <v>5.5292483983671499</v>
      </c>
      <c r="I581">
        <v>19.702046191521902</v>
      </c>
      <c r="J581">
        <v>2.5759941654721898</v>
      </c>
      <c r="K581">
        <v>781.23203605745505</v>
      </c>
      <c r="L581">
        <v>687.42907305976098</v>
      </c>
      <c r="M581">
        <v>70.256961314303595</v>
      </c>
      <c r="N581">
        <v>0.39800820894603001</v>
      </c>
      <c r="O581">
        <v>6.68606413287264</v>
      </c>
      <c r="P581">
        <v>82.0860927152318</v>
      </c>
      <c r="Q581">
        <v>1.8929894869304E-2</v>
      </c>
    </row>
    <row r="582" spans="1:17" x14ac:dyDescent="0.3">
      <c r="A582" t="s">
        <v>1291</v>
      </c>
      <c r="B582" t="s">
        <v>1292</v>
      </c>
      <c r="C582" t="str">
        <f>IFERROR(VLOOKUP(Table1[[#This Row],[Ticker]],[1]!Table2[[Symbol]:[Industry]],2,FALSE),"-")</f>
        <v>-</v>
      </c>
      <c r="D582" t="s">
        <v>46</v>
      </c>
      <c r="E582">
        <v>8555.5266966599993</v>
      </c>
      <c r="F582">
        <v>5591</v>
      </c>
      <c r="G582">
        <v>19.067282412055501</v>
      </c>
      <c r="H582">
        <v>-3.80802529548858</v>
      </c>
      <c r="I582">
        <v>-8.3153210767187797</v>
      </c>
      <c r="J582">
        <v>-6.4486484841191398</v>
      </c>
      <c r="K582">
        <v>5536.3511023875099</v>
      </c>
      <c r="L582">
        <v>4865.7162295935696</v>
      </c>
      <c r="M582">
        <v>29.2658581494392</v>
      </c>
      <c r="N582">
        <v>0.93132400275358196</v>
      </c>
      <c r="O582">
        <v>16.276158111250201</v>
      </c>
      <c r="P582">
        <v>66.154029034606694</v>
      </c>
      <c r="Q582">
        <v>0.203716558278384</v>
      </c>
    </row>
    <row r="583" spans="1:17" x14ac:dyDescent="0.3">
      <c r="A583" t="s">
        <v>1293</v>
      </c>
      <c r="B583" t="s">
        <v>1294</v>
      </c>
      <c r="C583" t="str">
        <f>IFERROR(VLOOKUP(Table1[[#This Row],[Ticker]],[1]!Table2[[Symbol]:[Industry]],2,FALSE),"-")</f>
        <v>-</v>
      </c>
      <c r="D583" t="s">
        <v>24</v>
      </c>
      <c r="E583">
        <v>8551.0424214449995</v>
      </c>
      <c r="F583">
        <v>77.459999999999994</v>
      </c>
      <c r="G583">
        <v>-34.984830415322797</v>
      </c>
      <c r="H583">
        <v>-15.5265478107811</v>
      </c>
      <c r="I583">
        <v>-38.338298754759698</v>
      </c>
      <c r="J583">
        <v>-5.9814611599348302</v>
      </c>
      <c r="K583">
        <v>89.256781385299405</v>
      </c>
      <c r="L583">
        <v>93.311340369785299</v>
      </c>
      <c r="M583">
        <v>9.3495976617601002</v>
      </c>
      <c r="N583">
        <v>1.7523958442822001</v>
      </c>
      <c r="O583">
        <v>50.400206558223601</v>
      </c>
      <c r="P583">
        <v>0.59740259740259605</v>
      </c>
      <c r="Q583">
        <v>5.6151035811789997E-3</v>
      </c>
    </row>
    <row r="584" spans="1:17" x14ac:dyDescent="0.3">
      <c r="A584" t="s">
        <v>1295</v>
      </c>
      <c r="B584" t="s">
        <v>1296</v>
      </c>
      <c r="C584" t="str">
        <f>IFERROR(VLOOKUP(Table1[[#This Row],[Ticker]],[1]!Table2[[Symbol]:[Industry]],2,FALSE),"-")</f>
        <v>-</v>
      </c>
      <c r="D584" t="s">
        <v>54</v>
      </c>
      <c r="E584">
        <v>8521.7442435299999</v>
      </c>
      <c r="F584">
        <v>196.29</v>
      </c>
      <c r="G584">
        <v>46.942571122613103</v>
      </c>
      <c r="H584">
        <v>3.8079797781590199</v>
      </c>
      <c r="I584">
        <v>6.4227641531697302</v>
      </c>
      <c r="J584">
        <v>2.0991659672635401</v>
      </c>
      <c r="K584">
        <v>183.31200898882599</v>
      </c>
      <c r="L584">
        <v>156.95427829775099</v>
      </c>
      <c r="M584">
        <v>37.664066610277601</v>
      </c>
      <c r="N584">
        <v>0.80498317531836405</v>
      </c>
      <c r="O584">
        <v>10.285801620051901</v>
      </c>
      <c r="P584">
        <v>101.426372498717</v>
      </c>
      <c r="Q584">
        <v>0.109799770436915</v>
      </c>
    </row>
    <row r="585" spans="1:17" x14ac:dyDescent="0.3">
      <c r="A585" t="s">
        <v>1297</v>
      </c>
      <c r="B585" t="s">
        <v>1298</v>
      </c>
      <c r="C585" t="str">
        <f>IFERROR(VLOOKUP(Table1[[#This Row],[Ticker]],[1]!Table2[[Symbol]:[Industry]],2,FALSE),"-")</f>
        <v>-</v>
      </c>
      <c r="D585" t="s">
        <v>116</v>
      </c>
      <c r="E585">
        <v>8510.8851184499999</v>
      </c>
      <c r="F585">
        <v>536.65</v>
      </c>
      <c r="G585">
        <v>127.348566106002</v>
      </c>
      <c r="H585">
        <v>-3.79243585342663</v>
      </c>
      <c r="I585">
        <v>-14.254052934752201</v>
      </c>
      <c r="J585">
        <v>-5.3467658504909004</v>
      </c>
      <c r="K585">
        <v>547.33518822099097</v>
      </c>
      <c r="L585">
        <v>454.94082375445402</v>
      </c>
      <c r="M585">
        <v>31.409389879387899</v>
      </c>
      <c r="N585">
        <v>0.94428411040471505</v>
      </c>
      <c r="O585">
        <v>18.289387869188399</v>
      </c>
      <c r="P585">
        <v>163.06372549019599</v>
      </c>
    </row>
    <row r="586" spans="1:17" x14ac:dyDescent="0.3">
      <c r="A586" t="s">
        <v>1299</v>
      </c>
      <c r="B586" t="s">
        <v>1300</v>
      </c>
      <c r="C586" t="str">
        <f>IFERROR(VLOOKUP(Table1[[#This Row],[Ticker]],[1]!Table2[[Symbol]:[Industry]],2,FALSE),"-")</f>
        <v>-</v>
      </c>
      <c r="D586" t="s">
        <v>539</v>
      </c>
      <c r="E586">
        <v>8510.5407996800004</v>
      </c>
      <c r="F586">
        <v>772.4</v>
      </c>
      <c r="G586">
        <v>-43.913387325782701</v>
      </c>
      <c r="H586">
        <v>2.2647886861056299</v>
      </c>
      <c r="I586">
        <v>-19.776328492883898</v>
      </c>
      <c r="J586">
        <v>-2.4073948864216699</v>
      </c>
      <c r="K586">
        <v>783.67554757245102</v>
      </c>
      <c r="L586">
        <v>849.17111641080601</v>
      </c>
      <c r="M586">
        <v>41.196742970232599</v>
      </c>
      <c r="N586">
        <v>1.64438824281065</v>
      </c>
      <c r="O586">
        <v>43.2288969445882</v>
      </c>
      <c r="P586">
        <v>7.2182121043864402</v>
      </c>
      <c r="Q586">
        <v>-2.8357635325059999E-2</v>
      </c>
    </row>
    <row r="587" spans="1:17" x14ac:dyDescent="0.3">
      <c r="A587" t="s">
        <v>1301</v>
      </c>
      <c r="B587" t="s">
        <v>1302</v>
      </c>
      <c r="C587" t="str">
        <f>IFERROR(VLOOKUP(Table1[[#This Row],[Ticker]],[1]!Table2[[Symbol]:[Industry]],2,FALSE),"-")</f>
        <v>-</v>
      </c>
      <c r="D587" t="s">
        <v>77</v>
      </c>
      <c r="E587">
        <v>8469.6006382350006</v>
      </c>
      <c r="F587">
        <v>214.17</v>
      </c>
      <c r="G587">
        <v>6.6828080686421201</v>
      </c>
      <c r="H587">
        <v>5.5105418968097801</v>
      </c>
      <c r="I587">
        <v>-9.2290140777679692</v>
      </c>
      <c r="J587">
        <v>5.0448412787810701</v>
      </c>
      <c r="K587">
        <v>210.271690245092</v>
      </c>
      <c r="L587">
        <v>198.13360856633801</v>
      </c>
      <c r="M587">
        <v>56.604023230979898</v>
      </c>
      <c r="N587">
        <v>0.76164488486255599</v>
      </c>
      <c r="O587">
        <v>19.5312135219685</v>
      </c>
      <c r="P587">
        <v>45.6938775510203</v>
      </c>
      <c r="Q587">
        <v>5.4374622255414999E-2</v>
      </c>
    </row>
    <row r="588" spans="1:17" hidden="1" x14ac:dyDescent="0.3">
      <c r="A588" t="s">
        <v>1303</v>
      </c>
      <c r="B588" t="s">
        <v>1304</v>
      </c>
      <c r="C588" t="str">
        <f>IFERROR(VLOOKUP(Table1[[#This Row],[Ticker]],[1]!Table2[[Symbol]:[Industry]],2,FALSE),"-")</f>
        <v>-</v>
      </c>
      <c r="D588" t="s">
        <v>260</v>
      </c>
      <c r="E588">
        <v>8464.0291692600003</v>
      </c>
      <c r="F588">
        <v>310.85000000000002</v>
      </c>
      <c r="G588">
        <v>-27.5348704466142</v>
      </c>
      <c r="H588">
        <v>-5.6667149033125099</v>
      </c>
      <c r="I588">
        <v>-17.446733572537099</v>
      </c>
      <c r="J588">
        <v>5.60994549339848</v>
      </c>
      <c r="M588">
        <v>50.672230435420701</v>
      </c>
      <c r="O588">
        <v>11.74199774811</v>
      </c>
      <c r="P588">
        <v>10.2109555043432</v>
      </c>
    </row>
    <row r="589" spans="1:17" x14ac:dyDescent="0.3">
      <c r="A589" t="s">
        <v>1305</v>
      </c>
      <c r="B589" t="s">
        <v>1306</v>
      </c>
      <c r="C589" t="str">
        <f>IFERROR(VLOOKUP(Table1[[#This Row],[Ticker]],[1]!Table2[[Symbol]:[Industry]],2,FALSE),"-")</f>
        <v>-</v>
      </c>
      <c r="D589" t="s">
        <v>21</v>
      </c>
      <c r="E589">
        <v>8452.5483747750004</v>
      </c>
      <c r="F589">
        <v>2825</v>
      </c>
      <c r="G589">
        <v>6.9734259711919497</v>
      </c>
      <c r="H589">
        <v>-4.4088070679854701</v>
      </c>
      <c r="I589">
        <v>-17.339065463784401</v>
      </c>
      <c r="J589">
        <v>-1.70449173281616</v>
      </c>
      <c r="K589">
        <v>2749.7503320702199</v>
      </c>
      <c r="L589">
        <v>2605.7782684420599</v>
      </c>
      <c r="M589">
        <v>41.192422029121197</v>
      </c>
      <c r="N589">
        <v>0.68141509681138401</v>
      </c>
      <c r="O589">
        <v>11.3274336283185</v>
      </c>
      <c r="P589">
        <v>38.854755468173998</v>
      </c>
      <c r="Q589">
        <v>-1.4659939059649E-2</v>
      </c>
    </row>
    <row r="590" spans="1:17" x14ac:dyDescent="0.3">
      <c r="A590" t="s">
        <v>1307</v>
      </c>
      <c r="B590" t="s">
        <v>1308</v>
      </c>
      <c r="C590" t="str">
        <f>IFERROR(VLOOKUP(Table1[[#This Row],[Ticker]],[1]!Table2[[Symbol]:[Industry]],2,FALSE),"-")</f>
        <v>-</v>
      </c>
      <c r="D590" t="s">
        <v>83</v>
      </c>
      <c r="E590">
        <v>8439.7265308200003</v>
      </c>
      <c r="F590">
        <v>765</v>
      </c>
      <c r="G590">
        <v>-31.555701552634901</v>
      </c>
      <c r="H590">
        <v>-9.9976313827581098</v>
      </c>
      <c r="I590">
        <v>-7.6328731455711196</v>
      </c>
      <c r="J590">
        <v>5.3568642109224198</v>
      </c>
      <c r="K590">
        <v>758.73395367535795</v>
      </c>
      <c r="L590">
        <v>737.03365135522495</v>
      </c>
      <c r="M590">
        <v>57.993808111759201</v>
      </c>
      <c r="N590">
        <v>0.86220808023204598</v>
      </c>
      <c r="O590">
        <v>20.261437908496699</v>
      </c>
      <c r="P590">
        <v>24.1883116883116</v>
      </c>
      <c r="Q590">
        <v>0.14040429055186501</v>
      </c>
    </row>
    <row r="591" spans="1:17" x14ac:dyDescent="0.3">
      <c r="A591" t="s">
        <v>1309</v>
      </c>
      <c r="B591" t="s">
        <v>1310</v>
      </c>
      <c r="C591" t="str">
        <f>IFERROR(VLOOKUP(Table1[[#This Row],[Ticker]],[1]!Table2[[Symbol]:[Industry]],2,FALSE),"-")</f>
        <v>-</v>
      </c>
      <c r="D591" t="s">
        <v>141</v>
      </c>
      <c r="E591">
        <v>8425.8988208800001</v>
      </c>
      <c r="F591">
        <v>586</v>
      </c>
      <c r="G591">
        <v>36.182050179707197</v>
      </c>
      <c r="H591">
        <v>-0.92075918188436801</v>
      </c>
      <c r="I591">
        <v>14.3558346182832</v>
      </c>
      <c r="J591">
        <v>6.5290331061532498</v>
      </c>
      <c r="K591">
        <v>557.11788472449996</v>
      </c>
      <c r="L591">
        <v>484.27576714528999</v>
      </c>
      <c r="M591">
        <v>47.980660273194502</v>
      </c>
      <c r="N591">
        <v>0.37457459273564497</v>
      </c>
      <c r="O591">
        <v>19.283276450511899</v>
      </c>
      <c r="P591">
        <v>66.832740213523095</v>
      </c>
      <c r="Q591">
        <v>3.8568594429756999E-2</v>
      </c>
    </row>
    <row r="592" spans="1:17" x14ac:dyDescent="0.3">
      <c r="A592" t="s">
        <v>1311</v>
      </c>
      <c r="B592" t="s">
        <v>1312</v>
      </c>
      <c r="C592" t="str">
        <f>IFERROR(VLOOKUP(Table1[[#This Row],[Ticker]],[1]!Table2[[Symbol]:[Industry]],2,FALSE),"-")</f>
        <v>-</v>
      </c>
      <c r="D592" t="s">
        <v>141</v>
      </c>
      <c r="E592">
        <v>8410.6648836990007</v>
      </c>
      <c r="F592">
        <v>129.74</v>
      </c>
      <c r="G592">
        <v>74.590358145683695</v>
      </c>
      <c r="H592">
        <v>-6.0286607648598904</v>
      </c>
      <c r="I592">
        <v>4.3157027740776996</v>
      </c>
      <c r="J592">
        <v>0.95416449595003305</v>
      </c>
      <c r="K592">
        <v>134.77217668203599</v>
      </c>
      <c r="L592">
        <v>117.81146998645301</v>
      </c>
      <c r="M592">
        <v>53.852364316878898</v>
      </c>
      <c r="N592">
        <v>0.466161386899826</v>
      </c>
      <c r="O592">
        <v>26.6841375057808</v>
      </c>
      <c r="P592">
        <v>108.250401284109</v>
      </c>
      <c r="Q592">
        <v>-1.1645818540160001E-3</v>
      </c>
    </row>
    <row r="593" spans="1:17" x14ac:dyDescent="0.3">
      <c r="A593" t="s">
        <v>1313</v>
      </c>
      <c r="B593" t="s">
        <v>1314</v>
      </c>
      <c r="C593" t="str">
        <f>IFERROR(VLOOKUP(Table1[[#This Row],[Ticker]],[1]!Table2[[Symbol]:[Industry]],2,FALSE),"-")</f>
        <v>-</v>
      </c>
      <c r="D593" t="s">
        <v>95</v>
      </c>
      <c r="E593">
        <v>8405.2941389600001</v>
      </c>
      <c r="F593">
        <v>1035.5</v>
      </c>
      <c r="G593">
        <v>129.763483028612</v>
      </c>
      <c r="H593">
        <v>6.9746731533713602</v>
      </c>
      <c r="I593">
        <v>32.284023600135399</v>
      </c>
      <c r="J593">
        <v>2.54615468153419</v>
      </c>
      <c r="K593">
        <v>981.20545615564401</v>
      </c>
      <c r="L593">
        <v>820.64181653736705</v>
      </c>
      <c r="M593">
        <v>83.393796199047898</v>
      </c>
      <c r="N593">
        <v>0.77370036413327703</v>
      </c>
      <c r="O593">
        <v>13.6648961854176</v>
      </c>
      <c r="P593">
        <v>172.5</v>
      </c>
    </row>
    <row r="594" spans="1:17" hidden="1" x14ac:dyDescent="0.3">
      <c r="A594" t="s">
        <v>1315</v>
      </c>
      <c r="B594" t="s">
        <v>1316</v>
      </c>
      <c r="C594" t="str">
        <f>IFERROR(VLOOKUP(Table1[[#This Row],[Ticker]],[1]!Table2[[Symbol]:[Industry]],2,FALSE),"-")</f>
        <v>-</v>
      </c>
      <c r="D594" t="s">
        <v>717</v>
      </c>
      <c r="E594">
        <v>8375.5088797930002</v>
      </c>
      <c r="F594">
        <v>256.60000000000002</v>
      </c>
      <c r="G594">
        <v>1.2176470646478601</v>
      </c>
      <c r="H594">
        <v>-1.34003979414351E-2</v>
      </c>
      <c r="I594">
        <v>-0.71511583734667805</v>
      </c>
      <c r="J594">
        <v>-1.30869342230439</v>
      </c>
      <c r="K594">
        <v>252.684058239129</v>
      </c>
      <c r="L594">
        <v>234.139954980201</v>
      </c>
      <c r="M594">
        <v>59.785019392106697</v>
      </c>
      <c r="N594">
        <v>2.3232276126217002</v>
      </c>
      <c r="O594">
        <v>3.20342946219795</v>
      </c>
      <c r="P594">
        <v>30.319959370238699</v>
      </c>
      <c r="Q594">
        <v>1.1816369177710001E-3</v>
      </c>
    </row>
    <row r="595" spans="1:17" x14ac:dyDescent="0.3">
      <c r="A595" t="s">
        <v>1317</v>
      </c>
      <c r="B595" t="s">
        <v>1318</v>
      </c>
      <c r="C595" t="str">
        <f>IFERROR(VLOOKUP(Table1[[#This Row],[Ticker]],[1]!Table2[[Symbol]:[Industry]],2,FALSE),"-")</f>
        <v>-</v>
      </c>
      <c r="D595" t="s">
        <v>226</v>
      </c>
      <c r="E595">
        <v>8374.2599143499992</v>
      </c>
      <c r="F595">
        <v>2100.65</v>
      </c>
      <c r="G595">
        <v>-3.7201325119488602</v>
      </c>
      <c r="H595">
        <v>-0.27952611031938002</v>
      </c>
      <c r="I595">
        <v>20.393904827286299</v>
      </c>
      <c r="J595">
        <v>-1.65448831061122</v>
      </c>
      <c r="K595">
        <v>2149.9157692826602</v>
      </c>
      <c r="L595">
        <v>1993.1373460453301</v>
      </c>
      <c r="M595">
        <v>61.5146870144657</v>
      </c>
      <c r="N595">
        <v>0.80309612735783398</v>
      </c>
      <c r="O595">
        <v>30.578630423916302</v>
      </c>
      <c r="P595">
        <v>43.693139065599503</v>
      </c>
      <c r="Q595">
        <v>-2.0759583357791E-2</v>
      </c>
    </row>
    <row r="596" spans="1:17" hidden="1" x14ac:dyDescent="0.3">
      <c r="A596" t="s">
        <v>1319</v>
      </c>
      <c r="B596" t="s">
        <v>1320</v>
      </c>
      <c r="C596" t="str">
        <f>IFERROR(VLOOKUP(Table1[[#This Row],[Ticker]],[1]!Table2[[Symbol]:[Industry]],2,FALSE),"-")</f>
        <v>-</v>
      </c>
      <c r="D596" t="s">
        <v>212</v>
      </c>
      <c r="E596">
        <v>8371.8893003199992</v>
      </c>
      <c r="F596">
        <v>1905.45</v>
      </c>
      <c r="G596">
        <v>27.7184792176879</v>
      </c>
      <c r="H596">
        <v>1.93305024910404</v>
      </c>
      <c r="I596">
        <v>-2.2330861036744998</v>
      </c>
      <c r="J596">
        <v>1.62195949280816</v>
      </c>
      <c r="K596">
        <v>1912.2496054650801</v>
      </c>
      <c r="L596">
        <v>1686.3581994189999</v>
      </c>
      <c r="M596">
        <v>50.437844970026298</v>
      </c>
      <c r="N596">
        <v>1.5663948204883</v>
      </c>
      <c r="O596">
        <v>15.7731769398304</v>
      </c>
      <c r="P596">
        <v>100.806196648751</v>
      </c>
      <c r="Q596">
        <v>0.13415158584706099</v>
      </c>
    </row>
    <row r="597" spans="1:17" x14ac:dyDescent="0.3">
      <c r="A597" t="s">
        <v>1321</v>
      </c>
      <c r="B597" t="s">
        <v>1322</v>
      </c>
      <c r="C597" t="str">
        <f>IFERROR(VLOOKUP(Table1[[#This Row],[Ticker]],[1]!Table2[[Symbol]:[Industry]],2,FALSE),"-")</f>
        <v>-</v>
      </c>
      <c r="D597" t="s">
        <v>286</v>
      </c>
      <c r="E597">
        <v>8371.46968896</v>
      </c>
      <c r="F597">
        <v>1310.5999999999999</v>
      </c>
      <c r="G597">
        <v>-1.8794711873032399</v>
      </c>
      <c r="H597">
        <v>-1.7138582889805301</v>
      </c>
      <c r="I597">
        <v>-5.0187448955803502</v>
      </c>
      <c r="J597">
        <v>-1.08912963805992</v>
      </c>
      <c r="K597">
        <v>1287.48492755336</v>
      </c>
      <c r="L597">
        <v>1195.32083792289</v>
      </c>
      <c r="M597">
        <v>36.406522099925802</v>
      </c>
      <c r="N597">
        <v>0.94694067778270097</v>
      </c>
      <c r="O597">
        <v>26.1979246146803</v>
      </c>
      <c r="P597">
        <v>34.15907462381</v>
      </c>
    </row>
    <row r="598" spans="1:17" hidden="1" x14ac:dyDescent="0.3">
      <c r="A598" t="s">
        <v>1323</v>
      </c>
      <c r="B598" t="s">
        <v>1324</v>
      </c>
      <c r="C598" t="str">
        <f>IFERROR(VLOOKUP(Table1[[#This Row],[Ticker]],[1]!Table2[[Symbol]:[Industry]],2,FALSE),"-")</f>
        <v>-</v>
      </c>
      <c r="D598" t="s">
        <v>1325</v>
      </c>
      <c r="E598">
        <v>8369.7008711939998</v>
      </c>
      <c r="F598">
        <v>1230.3900000000001</v>
      </c>
      <c r="K598">
        <v>1221.0284065276701</v>
      </c>
      <c r="L598">
        <v>1201.49851616978</v>
      </c>
      <c r="M598">
        <v>68.273684852772604</v>
      </c>
      <c r="N598">
        <v>1</v>
      </c>
      <c r="Q598">
        <v>-6.1080809493942997E-2</v>
      </c>
    </row>
    <row r="599" spans="1:17" x14ac:dyDescent="0.3">
      <c r="A599" t="s">
        <v>1326</v>
      </c>
      <c r="B599" t="s">
        <v>1327</v>
      </c>
      <c r="C599" t="str">
        <f>IFERROR(VLOOKUP(Table1[[#This Row],[Ticker]],[1]!Table2[[Symbol]:[Industry]],2,FALSE),"-")</f>
        <v>-</v>
      </c>
      <c r="D599" t="s">
        <v>63</v>
      </c>
      <c r="E599">
        <v>8334.4042947199996</v>
      </c>
      <c r="F599">
        <v>15.76</v>
      </c>
      <c r="G599">
        <v>206.47228175285201</v>
      </c>
      <c r="H599">
        <v>-2.6796736968456001</v>
      </c>
      <c r="I599">
        <v>40.272504592948401</v>
      </c>
      <c r="J599">
        <v>-5.1137993729161497</v>
      </c>
      <c r="K599">
        <v>16.041988716597999</v>
      </c>
      <c r="L599">
        <v>12.2457306642284</v>
      </c>
      <c r="M599">
        <v>38.095296347092599</v>
      </c>
      <c r="N599">
        <v>0.44543668333302899</v>
      </c>
      <c r="O599">
        <v>33.883248730964397</v>
      </c>
      <c r="P599">
        <v>238.924731182795</v>
      </c>
      <c r="Q599">
        <v>9.2896911852458006E-2</v>
      </c>
    </row>
    <row r="600" spans="1:17" x14ac:dyDescent="0.3">
      <c r="A600" t="s">
        <v>1328</v>
      </c>
      <c r="B600" t="s">
        <v>1329</v>
      </c>
      <c r="C600" t="str">
        <f>IFERROR(VLOOKUP(Table1[[#This Row],[Ticker]],[1]!Table2[[Symbol]:[Industry]],2,FALSE),"-")</f>
        <v>-</v>
      </c>
      <c r="D600" t="s">
        <v>119</v>
      </c>
      <c r="E600">
        <v>8318.2612604499991</v>
      </c>
      <c r="F600">
        <v>1459.15</v>
      </c>
      <c r="G600">
        <v>7.0980719190890698</v>
      </c>
      <c r="H600">
        <v>3.3866339139423198</v>
      </c>
      <c r="I600">
        <v>30.3857699648999</v>
      </c>
      <c r="J600">
        <v>6.8858356362131303</v>
      </c>
      <c r="K600">
        <v>1372.7570214252601</v>
      </c>
      <c r="L600">
        <v>1206.5263940781499</v>
      </c>
      <c r="M600">
        <v>54.646674756241602</v>
      </c>
      <c r="N600">
        <v>0.85842370041624705</v>
      </c>
      <c r="O600">
        <v>7.3193297467703804</v>
      </c>
      <c r="P600">
        <v>58.9488017429194</v>
      </c>
      <c r="Q600">
        <v>0.13757640604555799</v>
      </c>
    </row>
    <row r="601" spans="1:17" x14ac:dyDescent="0.3">
      <c r="A601" t="s">
        <v>1330</v>
      </c>
      <c r="B601" t="s">
        <v>1331</v>
      </c>
      <c r="C601" t="str">
        <f>IFERROR(VLOOKUP(Table1[[#This Row],[Ticker]],[1]!Table2[[Symbol]:[Industry]],2,FALSE),"-")</f>
        <v>-</v>
      </c>
      <c r="D601" t="s">
        <v>706</v>
      </c>
      <c r="E601">
        <v>8244.6973604249997</v>
      </c>
      <c r="F601">
        <v>254.85</v>
      </c>
      <c r="G601">
        <v>86.197959583793605</v>
      </c>
      <c r="H601">
        <v>-11.9246904156631</v>
      </c>
      <c r="I601">
        <v>25.937915637184801</v>
      </c>
      <c r="J601">
        <v>0.91246253266020705</v>
      </c>
      <c r="K601">
        <v>243.652349804435</v>
      </c>
      <c r="L601">
        <v>192.03990957740399</v>
      </c>
      <c r="M601">
        <v>50.011032183421499</v>
      </c>
      <c r="N601">
        <v>0.51505542560144302</v>
      </c>
      <c r="O601">
        <v>16.339022954679201</v>
      </c>
      <c r="P601">
        <v>130.21680216802099</v>
      </c>
      <c r="Q601">
        <v>0.18960040889169399</v>
      </c>
    </row>
    <row r="602" spans="1:17" x14ac:dyDescent="0.3">
      <c r="A602" t="s">
        <v>1332</v>
      </c>
      <c r="B602" t="s">
        <v>1333</v>
      </c>
      <c r="C602" t="str">
        <f>IFERROR(VLOOKUP(Table1[[#This Row],[Ticker]],[1]!Table2[[Symbol]:[Industry]],2,FALSE),"-")</f>
        <v>-</v>
      </c>
      <c r="D602" t="s">
        <v>384</v>
      </c>
      <c r="E602">
        <v>8211.6187434599997</v>
      </c>
      <c r="F602">
        <v>1818.5</v>
      </c>
      <c r="G602">
        <v>108.168074808065</v>
      </c>
      <c r="H602">
        <v>9.1323595254380905</v>
      </c>
      <c r="I602">
        <v>57.9365148532452</v>
      </c>
      <c r="J602">
        <v>-0.39361953078510298</v>
      </c>
      <c r="K602">
        <v>1643.0806855179901</v>
      </c>
      <c r="L602">
        <v>1297.0449693952</v>
      </c>
      <c r="M602">
        <v>57.009261724722499</v>
      </c>
      <c r="N602">
        <v>1.7295451882320101</v>
      </c>
      <c r="O602">
        <v>5.9004674182018002</v>
      </c>
      <c r="P602">
        <v>142.46666666666599</v>
      </c>
      <c r="Q602">
        <v>7.4018285515233997E-2</v>
      </c>
    </row>
    <row r="603" spans="1:17" x14ac:dyDescent="0.3">
      <c r="A603" t="s">
        <v>1334</v>
      </c>
      <c r="B603" t="s">
        <v>1335</v>
      </c>
      <c r="C603" t="str">
        <f>IFERROR(VLOOKUP(Table1[[#This Row],[Ticker]],[1]!Table2[[Symbol]:[Industry]],2,FALSE),"-")</f>
        <v>-</v>
      </c>
      <c r="D603" t="s">
        <v>396</v>
      </c>
      <c r="E603">
        <v>8191.4141460000001</v>
      </c>
      <c r="F603">
        <v>190.03</v>
      </c>
      <c r="G603">
        <v>-30.7749033741439</v>
      </c>
      <c r="H603">
        <v>1.91232288695445</v>
      </c>
      <c r="I603">
        <v>-9.9282118824495402</v>
      </c>
      <c r="J603">
        <v>3.2007275635619901</v>
      </c>
      <c r="K603">
        <v>184.62123200944501</v>
      </c>
      <c r="L603">
        <v>190.810503050622</v>
      </c>
      <c r="M603">
        <v>45.364658068536897</v>
      </c>
      <c r="N603">
        <v>1.11277418366585</v>
      </c>
      <c r="O603">
        <v>35.768036625795901</v>
      </c>
      <c r="P603">
        <v>31.055172413793098</v>
      </c>
    </row>
    <row r="604" spans="1:17" x14ac:dyDescent="0.3">
      <c r="A604" t="s">
        <v>1336</v>
      </c>
      <c r="B604" t="s">
        <v>1337</v>
      </c>
      <c r="C604" t="str">
        <f>IFERROR(VLOOKUP(Table1[[#This Row],[Ticker]],[1]!Table2[[Symbol]:[Industry]],2,FALSE),"-")</f>
        <v>-</v>
      </c>
      <c r="D604" t="s">
        <v>1338</v>
      </c>
      <c r="E604">
        <v>8164.4258367499997</v>
      </c>
      <c r="F604">
        <v>682</v>
      </c>
      <c r="G604">
        <v>7.7300183690713098</v>
      </c>
      <c r="H604">
        <v>2.4242545148566199</v>
      </c>
      <c r="I604">
        <v>21.199853800676301</v>
      </c>
      <c r="J604">
        <v>-0.151865645999436</v>
      </c>
      <c r="K604">
        <v>627.66829361590806</v>
      </c>
      <c r="L604">
        <v>550.78895516696105</v>
      </c>
      <c r="M604">
        <v>44.904164441228801</v>
      </c>
      <c r="N604">
        <v>0.85829273285376095</v>
      </c>
      <c r="O604">
        <v>12.668621700879701</v>
      </c>
      <c r="P604">
        <v>67.588155793094899</v>
      </c>
      <c r="Q604">
        <v>0.14648379314166901</v>
      </c>
    </row>
    <row r="605" spans="1:17" x14ac:dyDescent="0.3">
      <c r="A605" t="s">
        <v>1339</v>
      </c>
      <c r="B605" t="s">
        <v>1340</v>
      </c>
      <c r="C605" t="str">
        <f>IFERROR(VLOOKUP(Table1[[#This Row],[Ticker]],[1]!Table2[[Symbol]:[Industry]],2,FALSE),"-")</f>
        <v>-</v>
      </c>
      <c r="D605" t="s">
        <v>24</v>
      </c>
      <c r="E605">
        <v>8160.3820520099998</v>
      </c>
      <c r="F605">
        <v>220.7</v>
      </c>
      <c r="G605">
        <v>-27.597466449843498</v>
      </c>
      <c r="H605">
        <v>0.321542545097037</v>
      </c>
      <c r="I605">
        <v>-23.2440337843394</v>
      </c>
      <c r="J605">
        <v>-2.2427504830550702</v>
      </c>
      <c r="K605">
        <v>224.98346696285199</v>
      </c>
      <c r="L605">
        <v>222.20326666337201</v>
      </c>
      <c r="M605">
        <v>38.064833569186803</v>
      </c>
      <c r="N605">
        <v>1.4193710214842801</v>
      </c>
      <c r="O605">
        <v>29.8368826461259</v>
      </c>
      <c r="P605">
        <v>14.9479166666666</v>
      </c>
      <c r="Q605">
        <v>0.139693064026467</v>
      </c>
    </row>
    <row r="606" spans="1:17" hidden="1" x14ac:dyDescent="0.3">
      <c r="A606" t="s">
        <v>1341</v>
      </c>
      <c r="B606" t="s">
        <v>1342</v>
      </c>
      <c r="C606" t="str">
        <f>IFERROR(VLOOKUP(Table1[[#This Row],[Ticker]],[1]!Table2[[Symbol]:[Industry]],2,FALSE),"-")</f>
        <v>-</v>
      </c>
      <c r="D606" t="s">
        <v>257</v>
      </c>
      <c r="E606">
        <v>8149.7304924999999</v>
      </c>
      <c r="F606">
        <v>1239.6500000000001</v>
      </c>
      <c r="G606">
        <v>69.357318479664599</v>
      </c>
      <c r="H606">
        <v>-7.5000346661834802</v>
      </c>
      <c r="I606">
        <v>70.822224366409998</v>
      </c>
      <c r="J606">
        <v>-4.75555580448607</v>
      </c>
      <c r="K606">
        <v>1269.06980551162</v>
      </c>
      <c r="L606">
        <v>971.37678628388403</v>
      </c>
      <c r="M606">
        <v>38.477201186898398</v>
      </c>
      <c r="N606">
        <v>0.45961720033000097</v>
      </c>
      <c r="O606">
        <v>17.351671842858799</v>
      </c>
      <c r="P606">
        <v>129.11930505498501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Row],[Ticker]],[1]!Table2[[Symbol]:[Industry]],2,FALSE),"-")</f>
        <v>-</v>
      </c>
      <c r="D607" t="s">
        <v>701</v>
      </c>
      <c r="E607">
        <v>8142.3236643600003</v>
      </c>
      <c r="F607">
        <v>489.95</v>
      </c>
      <c r="G607">
        <v>21.726625595652902</v>
      </c>
      <c r="H607">
        <v>-12.7266487935351</v>
      </c>
      <c r="I607">
        <v>10.530738704592199</v>
      </c>
      <c r="J607">
        <v>2.15361855442766</v>
      </c>
      <c r="K607">
        <v>496.03865525211398</v>
      </c>
      <c r="L607">
        <v>427.12822130568998</v>
      </c>
      <c r="M607">
        <v>38.380501045657297</v>
      </c>
      <c r="N607">
        <v>0.34920854759403802</v>
      </c>
      <c r="O607">
        <v>30.370445963873799</v>
      </c>
      <c r="P607">
        <v>53.541209652146598</v>
      </c>
      <c r="Q607">
        <v>6.8668458735266003E-2</v>
      </c>
    </row>
    <row r="608" spans="1:17" x14ac:dyDescent="0.3">
      <c r="A608" t="s">
        <v>1345</v>
      </c>
      <c r="B608" t="s">
        <v>1346</v>
      </c>
      <c r="C608" t="str">
        <f>IFERROR(VLOOKUP(Table1[[#This Row],[Ticker]],[1]!Table2[[Symbol]:[Industry]],2,FALSE),"-")</f>
        <v>-</v>
      </c>
      <c r="D608" t="s">
        <v>212</v>
      </c>
      <c r="E608">
        <v>8117.541432</v>
      </c>
      <c r="F608">
        <v>548.95000000000005</v>
      </c>
      <c r="G608">
        <v>22.2355338943484</v>
      </c>
      <c r="H608">
        <v>-16.015742584372401</v>
      </c>
      <c r="I608">
        <v>-9.4688508042489108</v>
      </c>
      <c r="J608">
        <v>-11.293260430425899</v>
      </c>
      <c r="K608">
        <v>614.273523583268</v>
      </c>
      <c r="L608">
        <v>545.57723588226202</v>
      </c>
      <c r="M608">
        <v>12.590292850285</v>
      </c>
      <c r="N608">
        <v>0.55125159326972295</v>
      </c>
      <c r="O608">
        <v>28.937061663175101</v>
      </c>
      <c r="P608">
        <v>49.1711956521739</v>
      </c>
      <c r="Q608">
        <v>6.3292995852552006E-2</v>
      </c>
    </row>
    <row r="609" spans="1:17" x14ac:dyDescent="0.3">
      <c r="A609" t="s">
        <v>1347</v>
      </c>
      <c r="B609" t="s">
        <v>1348</v>
      </c>
      <c r="C609" t="str">
        <f>IFERROR(VLOOKUP(Table1[[#This Row],[Ticker]],[1]!Table2[[Symbol]:[Industry]],2,FALSE),"-")</f>
        <v>-</v>
      </c>
      <c r="D609" t="s">
        <v>1349</v>
      </c>
      <c r="E609">
        <v>8088.4870656800003</v>
      </c>
      <c r="F609">
        <v>1323.95</v>
      </c>
      <c r="G609">
        <v>122.387516610861</v>
      </c>
      <c r="H609">
        <v>3.4562914411292698</v>
      </c>
      <c r="I609">
        <v>75.3955932066374</v>
      </c>
      <c r="J609">
        <v>2.66044257003677</v>
      </c>
      <c r="K609">
        <v>1211.81750023565</v>
      </c>
      <c r="L609">
        <v>904.53133793141205</v>
      </c>
      <c r="M609">
        <v>52.449827640715803</v>
      </c>
      <c r="N609">
        <v>0.659496290403632</v>
      </c>
      <c r="O609">
        <v>6.1218323954832004</v>
      </c>
      <c r="P609">
        <v>204.04179584337999</v>
      </c>
      <c r="Q609">
        <v>0.158070173187215</v>
      </c>
    </row>
    <row r="610" spans="1:17" x14ac:dyDescent="0.3">
      <c r="A610" t="s">
        <v>1350</v>
      </c>
      <c r="B610" t="s">
        <v>1351</v>
      </c>
      <c r="C610" t="str">
        <f>IFERROR(VLOOKUP(Table1[[#This Row],[Ticker]],[1]!Table2[[Symbol]:[Industry]],2,FALSE),"-")</f>
        <v>-</v>
      </c>
      <c r="D610" t="s">
        <v>24</v>
      </c>
      <c r="E610">
        <v>8074.4052105999999</v>
      </c>
      <c r="F610">
        <v>41.91</v>
      </c>
      <c r="G610">
        <v>-41.075985901207098</v>
      </c>
      <c r="H610">
        <v>-5.3138279632376504</v>
      </c>
      <c r="I610">
        <v>-36.378191585381103</v>
      </c>
      <c r="J610">
        <v>-4.3991635363291097</v>
      </c>
      <c r="K610">
        <v>45.725578390587899</v>
      </c>
      <c r="L610">
        <v>48.6070802993288</v>
      </c>
      <c r="M610">
        <v>24.846067884119201</v>
      </c>
      <c r="N610">
        <v>0.85752460809514097</v>
      </c>
      <c r="O610">
        <v>50.322118826055799</v>
      </c>
      <c r="P610">
        <v>4.7749999999999897</v>
      </c>
      <c r="Q610">
        <v>7.3710209945798993E-2</v>
      </c>
    </row>
    <row r="611" spans="1:17" hidden="1" x14ac:dyDescent="0.3">
      <c r="A611" t="s">
        <v>1352</v>
      </c>
      <c r="B611" t="s">
        <v>1353</v>
      </c>
      <c r="C611" t="str">
        <f>IFERROR(VLOOKUP(Table1[[#This Row],[Ticker]],[1]!Table2[[Symbol]:[Industry]],2,FALSE),"-")</f>
        <v>-</v>
      </c>
      <c r="D611" t="s">
        <v>54</v>
      </c>
      <c r="E611">
        <v>8035.7858131249995</v>
      </c>
      <c r="F611">
        <v>483.1</v>
      </c>
      <c r="G611">
        <v>-13.2586529860264</v>
      </c>
      <c r="H611">
        <v>12.9951122855449</v>
      </c>
      <c r="I611">
        <v>25.402453453015202</v>
      </c>
      <c r="J611">
        <v>-9.3672538846475799</v>
      </c>
      <c r="K611">
        <v>434.93376361968802</v>
      </c>
      <c r="M611">
        <v>45.631672388709703</v>
      </c>
      <c r="N611">
        <v>2.4157901625753402</v>
      </c>
      <c r="O611">
        <v>11.4676050507141</v>
      </c>
      <c r="P611">
        <v>51.205007824726103</v>
      </c>
    </row>
    <row r="612" spans="1:17" x14ac:dyDescent="0.3">
      <c r="A612" t="s">
        <v>1354</v>
      </c>
      <c r="B612" t="s">
        <v>1355</v>
      </c>
      <c r="C612" t="str">
        <f>IFERROR(VLOOKUP(Table1[[#This Row],[Ticker]],[1]!Table2[[Symbol]:[Industry]],2,FALSE),"-")</f>
        <v>-</v>
      </c>
      <c r="D612" t="s">
        <v>212</v>
      </c>
      <c r="E612">
        <v>8009.1478113399899</v>
      </c>
      <c r="F612">
        <v>2064.8000000000002</v>
      </c>
      <c r="G612">
        <v>121.064288887209</v>
      </c>
      <c r="H612">
        <v>26.828051445130001</v>
      </c>
      <c r="I612">
        <v>39.141737001737297</v>
      </c>
      <c r="J612">
        <v>7.09465344674802</v>
      </c>
      <c r="K612">
        <v>1711.35731209299</v>
      </c>
      <c r="L612">
        <v>1393.12050846548</v>
      </c>
      <c r="M612">
        <v>55.441374141042701</v>
      </c>
      <c r="N612">
        <v>1.7668600688171701</v>
      </c>
      <c r="O612">
        <v>5.1917861294072001</v>
      </c>
      <c r="P612">
        <v>151.927769643728</v>
      </c>
      <c r="Q612">
        <v>7.3298574588398002E-2</v>
      </c>
    </row>
    <row r="613" spans="1:17" hidden="1" x14ac:dyDescent="0.3">
      <c r="A613" t="s">
        <v>1356</v>
      </c>
      <c r="B613" t="s">
        <v>1357</v>
      </c>
      <c r="C613" t="str">
        <f>IFERROR(VLOOKUP(Table1[[#This Row],[Ticker]],[1]!Table2[[Symbol]:[Industry]],2,FALSE),"-")</f>
        <v>-</v>
      </c>
      <c r="D613" t="s">
        <v>396</v>
      </c>
      <c r="E613">
        <v>8008.01016015</v>
      </c>
      <c r="F613">
        <v>1016.8</v>
      </c>
      <c r="G613">
        <v>3.7920709725847299</v>
      </c>
      <c r="H613">
        <v>10.2612420837506</v>
      </c>
      <c r="I613">
        <v>4.6180960910583497</v>
      </c>
      <c r="J613">
        <v>5.7020511440349297</v>
      </c>
      <c r="K613">
        <v>951.07062850997897</v>
      </c>
      <c r="L613">
        <v>874.88084674632603</v>
      </c>
      <c r="M613">
        <v>67.214172182953803</v>
      </c>
      <c r="N613">
        <v>1.09093122445805</v>
      </c>
      <c r="O613">
        <v>6.1664044059795504</v>
      </c>
      <c r="P613">
        <v>34.204447964099501</v>
      </c>
      <c r="Q613">
        <v>9.5977600931863999E-2</v>
      </c>
    </row>
    <row r="614" spans="1:17" x14ac:dyDescent="0.3">
      <c r="A614" t="s">
        <v>1358</v>
      </c>
      <c r="B614" t="s">
        <v>1359</v>
      </c>
      <c r="C614" t="str">
        <f>IFERROR(VLOOKUP(Table1[[#This Row],[Ticker]],[1]!Table2[[Symbol]:[Industry]],2,FALSE),"-")</f>
        <v>-</v>
      </c>
      <c r="D614" t="s">
        <v>77</v>
      </c>
      <c r="E614">
        <v>7969.6447311399997</v>
      </c>
      <c r="F614">
        <v>162.22</v>
      </c>
      <c r="G614">
        <v>-4.3160455805745102</v>
      </c>
      <c r="H614">
        <v>-4.7226829100375802</v>
      </c>
      <c r="I614">
        <v>-21.219349694358499</v>
      </c>
      <c r="J614">
        <v>1.13564280604821</v>
      </c>
      <c r="K614">
        <v>163.09194914026699</v>
      </c>
      <c r="L614">
        <v>160.07484972030099</v>
      </c>
      <c r="M614">
        <v>42.499882185906003</v>
      </c>
      <c r="N614">
        <v>0.53004965991310005</v>
      </c>
      <c r="O614">
        <v>22.672913327579799</v>
      </c>
      <c r="P614">
        <v>35.183333333333302</v>
      </c>
      <c r="Q614">
        <v>-2.1530266262350002E-3</v>
      </c>
    </row>
    <row r="615" spans="1:17" hidden="1" x14ac:dyDescent="0.3">
      <c r="A615" t="s">
        <v>1360</v>
      </c>
      <c r="B615" t="s">
        <v>1361</v>
      </c>
      <c r="C615" t="str">
        <f>IFERROR(VLOOKUP(Table1[[#This Row],[Ticker]],[1]!Table2[[Symbol]:[Industry]],2,FALSE),"-")</f>
        <v>-</v>
      </c>
      <c r="D615" t="s">
        <v>556</v>
      </c>
      <c r="E615">
        <v>7952.4374713050001</v>
      </c>
      <c r="F615">
        <v>740.9</v>
      </c>
      <c r="G615">
        <v>10.702635496584101</v>
      </c>
      <c r="H615">
        <v>3.9953749173086499</v>
      </c>
      <c r="I615">
        <v>3.1272247738416299</v>
      </c>
      <c r="J615">
        <v>-2.54309559955801</v>
      </c>
      <c r="K615">
        <v>701.60191249350703</v>
      </c>
      <c r="M615">
        <v>57.9050153300741</v>
      </c>
      <c r="N615">
        <v>0.99150349796819703</v>
      </c>
      <c r="O615">
        <v>4.9534350114725401</v>
      </c>
      <c r="P615">
        <v>42.714051815467499</v>
      </c>
    </row>
    <row r="616" spans="1:17" hidden="1" x14ac:dyDescent="0.3">
      <c r="A616" t="s">
        <v>1362</v>
      </c>
      <c r="B616" t="s">
        <v>1363</v>
      </c>
      <c r="C616" t="str">
        <f>IFERROR(VLOOKUP(Table1[[#This Row],[Ticker]],[1]!Table2[[Symbol]:[Industry]],2,FALSE),"-")</f>
        <v>-</v>
      </c>
      <c r="D616" t="s">
        <v>212</v>
      </c>
      <c r="E616">
        <v>7951.7467710000001</v>
      </c>
      <c r="F616">
        <v>409.1</v>
      </c>
      <c r="G616">
        <v>4.7537529251400299</v>
      </c>
      <c r="H616">
        <v>6.2482865426613099</v>
      </c>
      <c r="I616">
        <v>25.7128679304016</v>
      </c>
      <c r="J616">
        <v>4.4719256240909697</v>
      </c>
      <c r="K616">
        <v>371.63006757562903</v>
      </c>
      <c r="M616">
        <v>56.171104598730302</v>
      </c>
      <c r="N616">
        <v>1.3110239146525799</v>
      </c>
      <c r="O616">
        <v>6.0376436079198204</v>
      </c>
      <c r="P616">
        <v>70.387338608912899</v>
      </c>
    </row>
    <row r="617" spans="1:17" x14ac:dyDescent="0.3">
      <c r="A617" t="s">
        <v>1364</v>
      </c>
      <c r="B617" t="s">
        <v>1365</v>
      </c>
      <c r="C617" t="str">
        <f>IFERROR(VLOOKUP(Table1[[#This Row],[Ticker]],[1]!Table2[[Symbol]:[Industry]],2,FALSE),"-")</f>
        <v>-</v>
      </c>
      <c r="D617" t="s">
        <v>436</v>
      </c>
      <c r="E617">
        <v>7948.16828498</v>
      </c>
      <c r="F617">
        <v>501</v>
      </c>
      <c r="G617">
        <v>-12.2374040970276</v>
      </c>
      <c r="H617">
        <v>-5.3705426064785398</v>
      </c>
      <c r="I617">
        <v>2.85838434557685E-2</v>
      </c>
      <c r="J617">
        <v>-9.3690138773985101</v>
      </c>
      <c r="K617">
        <v>528.24890576288703</v>
      </c>
      <c r="L617">
        <v>495.526205161154</v>
      </c>
      <c r="M617">
        <v>32.252838766439297</v>
      </c>
      <c r="N617">
        <v>1.5753926328149099</v>
      </c>
      <c r="O617">
        <v>26.526946107784401</v>
      </c>
      <c r="P617">
        <v>24.379344587884798</v>
      </c>
      <c r="Q617">
        <v>-1.6260157021561E-2</v>
      </c>
    </row>
    <row r="618" spans="1:17" x14ac:dyDescent="0.3">
      <c r="A618" t="s">
        <v>1366</v>
      </c>
      <c r="B618" t="s">
        <v>1367</v>
      </c>
      <c r="C618" t="str">
        <f>IFERROR(VLOOKUP(Table1[[#This Row],[Ticker]],[1]!Table2[[Symbol]:[Industry]],2,FALSE),"-")</f>
        <v>-</v>
      </c>
      <c r="D618" t="s">
        <v>46</v>
      </c>
      <c r="E618">
        <v>7945.8361083199998</v>
      </c>
      <c r="F618">
        <v>48.98</v>
      </c>
      <c r="G618">
        <v>65.6615878695427</v>
      </c>
      <c r="H618">
        <v>-2.4534542897550602</v>
      </c>
      <c r="I618">
        <v>3.0423051030277701</v>
      </c>
      <c r="J618">
        <v>0.83030631814073896</v>
      </c>
      <c r="K618">
        <v>47.652703239019701</v>
      </c>
      <c r="L618">
        <v>38.445177402331701</v>
      </c>
      <c r="M618">
        <v>40.230576668768002</v>
      </c>
      <c r="N618">
        <v>0.81797412511551704</v>
      </c>
      <c r="O618">
        <v>17.3948550428746</v>
      </c>
      <c r="P618">
        <v>118.51214252633299</v>
      </c>
      <c r="Q618">
        <v>0.13735520700899301</v>
      </c>
    </row>
    <row r="619" spans="1:17" x14ac:dyDescent="0.3">
      <c r="A619" t="s">
        <v>1368</v>
      </c>
      <c r="B619" t="s">
        <v>1369</v>
      </c>
      <c r="C619" t="str">
        <f>IFERROR(VLOOKUP(Table1[[#This Row],[Ticker]],[1]!Table2[[Symbol]:[Industry]],2,FALSE),"-")</f>
        <v>-</v>
      </c>
      <c r="D619" t="s">
        <v>46</v>
      </c>
      <c r="E619">
        <v>7925.5825030550004</v>
      </c>
      <c r="F619">
        <v>556.79999999999995</v>
      </c>
      <c r="G619">
        <v>62.378746042685599</v>
      </c>
      <c r="H619">
        <v>3.9739669770445598</v>
      </c>
      <c r="I619">
        <v>28.764300730319199</v>
      </c>
      <c r="J619">
        <v>7.18930158080338</v>
      </c>
      <c r="K619">
        <v>508.52447465437098</v>
      </c>
      <c r="L619">
        <v>436.95429751410597</v>
      </c>
      <c r="M619">
        <v>57.947656704246597</v>
      </c>
      <c r="N619">
        <v>0.70934609519803105</v>
      </c>
      <c r="O619">
        <v>1.7959770114942499</v>
      </c>
      <c r="P619">
        <v>94.515283842794702</v>
      </c>
      <c r="Q619">
        <v>-3.8390386920190002E-3</v>
      </c>
    </row>
    <row r="620" spans="1:17" x14ac:dyDescent="0.3">
      <c r="A620" t="s">
        <v>1370</v>
      </c>
      <c r="B620" t="s">
        <v>1371</v>
      </c>
      <c r="C620" t="str">
        <f>IFERROR(VLOOKUP(Table1[[#This Row],[Ticker]],[1]!Table2[[Symbol]:[Industry]],2,FALSE),"-")</f>
        <v>-</v>
      </c>
      <c r="D620" t="s">
        <v>436</v>
      </c>
      <c r="E620">
        <v>7922.7057745000002</v>
      </c>
      <c r="F620">
        <v>594.1</v>
      </c>
      <c r="G620">
        <v>-1.23615600821667</v>
      </c>
      <c r="H620">
        <v>-7.4008459888169504</v>
      </c>
      <c r="I620">
        <v>-51.393027215771802</v>
      </c>
      <c r="J620">
        <v>-6.1325414319859499</v>
      </c>
      <c r="K620">
        <v>664.65091557509595</v>
      </c>
      <c r="L620">
        <v>736.48156626197704</v>
      </c>
      <c r="M620">
        <v>33.179839839059198</v>
      </c>
      <c r="N620">
        <v>1.3948887858644601</v>
      </c>
      <c r="O620">
        <v>84.649048981652896</v>
      </c>
      <c r="P620">
        <v>26.3908094883523</v>
      </c>
      <c r="Q620">
        <v>0.13630316173152801</v>
      </c>
    </row>
    <row r="621" spans="1:17" x14ac:dyDescent="0.3">
      <c r="A621" t="s">
        <v>1372</v>
      </c>
      <c r="B621" t="s">
        <v>1373</v>
      </c>
      <c r="C621" t="str">
        <f>IFERROR(VLOOKUP(Table1[[#This Row],[Ticker]],[1]!Table2[[Symbol]:[Industry]],2,FALSE),"-")</f>
        <v>-</v>
      </c>
      <c r="D621" t="s">
        <v>536</v>
      </c>
      <c r="E621">
        <v>7920.4780087399904</v>
      </c>
      <c r="F621">
        <v>239.65</v>
      </c>
      <c r="G621">
        <v>-16.434865716001202</v>
      </c>
      <c r="H621">
        <v>-4.2298311505045403</v>
      </c>
      <c r="I621">
        <v>-9.1156606257279904</v>
      </c>
      <c r="J621">
        <v>-1.19049223500337</v>
      </c>
      <c r="K621">
        <v>238.52019491842</v>
      </c>
      <c r="L621">
        <v>224.52927522957199</v>
      </c>
      <c r="M621">
        <v>42.927993643072398</v>
      </c>
      <c r="N621">
        <v>0.60765526659382196</v>
      </c>
      <c r="O621">
        <v>17.0874191529313</v>
      </c>
      <c r="P621">
        <v>18.874007936507901</v>
      </c>
      <c r="Q621">
        <v>4.8703630659977001E-2</v>
      </c>
    </row>
    <row r="622" spans="1:17" hidden="1" x14ac:dyDescent="0.3">
      <c r="A622" t="s">
        <v>1374</v>
      </c>
      <c r="B622" t="s">
        <v>1375</v>
      </c>
      <c r="C622" t="str">
        <f>IFERROR(VLOOKUP(Table1[[#This Row],[Ticker]],[1]!Table2[[Symbol]:[Industry]],2,FALSE),"-")</f>
        <v>-</v>
      </c>
      <c r="D622" t="s">
        <v>988</v>
      </c>
      <c r="E622">
        <v>7868.3676483999998</v>
      </c>
      <c r="F622">
        <v>877.9</v>
      </c>
      <c r="G622">
        <v>812.30963707643798</v>
      </c>
      <c r="H622">
        <v>18.235353074303099</v>
      </c>
      <c r="I622">
        <v>146.06647286049801</v>
      </c>
      <c r="J622">
        <v>5.91493617374375</v>
      </c>
      <c r="K622">
        <v>761.82119419876699</v>
      </c>
      <c r="L622">
        <v>523.82480491428305</v>
      </c>
      <c r="M622">
        <v>52.370256474945201</v>
      </c>
      <c r="N622">
        <v>1.0946534602834399</v>
      </c>
      <c r="O622">
        <v>3.7361886319626501</v>
      </c>
      <c r="P622">
        <v>905.61282932416896</v>
      </c>
      <c r="Q622">
        <v>0.25132497603963</v>
      </c>
    </row>
    <row r="623" spans="1:17" x14ac:dyDescent="0.3">
      <c r="A623" t="s">
        <v>1376</v>
      </c>
      <c r="B623" t="s">
        <v>1377</v>
      </c>
      <c r="C623" t="str">
        <f>IFERROR(VLOOKUP(Table1[[#This Row],[Ticker]],[1]!Table2[[Symbol]:[Industry]],2,FALSE),"-")</f>
        <v>-</v>
      </c>
      <c r="D623" t="s">
        <v>371</v>
      </c>
      <c r="E623">
        <v>7863.0921368999998</v>
      </c>
      <c r="F623">
        <v>342.9</v>
      </c>
      <c r="G623">
        <v>133.57295529401</v>
      </c>
      <c r="H623">
        <v>1.0578692789334301</v>
      </c>
      <c r="I623">
        <v>61.442965761330697</v>
      </c>
      <c r="J623">
        <v>5.5778019062233604</v>
      </c>
      <c r="K623">
        <v>316.99269477253802</v>
      </c>
      <c r="L623">
        <v>249.67717968370201</v>
      </c>
      <c r="M623">
        <v>64.690751272708695</v>
      </c>
      <c r="N623">
        <v>0.68698975139419105</v>
      </c>
      <c r="O623">
        <v>5.7159521726450802</v>
      </c>
      <c r="P623">
        <v>164.78764478764401</v>
      </c>
      <c r="Q623">
        <v>0.15615176491813099</v>
      </c>
    </row>
    <row r="624" spans="1:17" x14ac:dyDescent="0.3">
      <c r="A624" t="s">
        <v>1378</v>
      </c>
      <c r="B624" t="s">
        <v>1379</v>
      </c>
      <c r="C624" t="str">
        <f>IFERROR(VLOOKUP(Table1[[#This Row],[Ticker]],[1]!Table2[[Symbol]:[Industry]],2,FALSE),"-")</f>
        <v>-</v>
      </c>
      <c r="D624" t="s">
        <v>536</v>
      </c>
      <c r="E624">
        <v>7859.5201800000004</v>
      </c>
      <c r="F624">
        <v>400.05</v>
      </c>
      <c r="G624">
        <v>93.076159869196104</v>
      </c>
      <c r="H624">
        <v>3.3154479317556902</v>
      </c>
      <c r="I624">
        <v>32.773699324138398</v>
      </c>
      <c r="J624">
        <v>1.3655627283971501</v>
      </c>
      <c r="K624">
        <v>376.68889165853602</v>
      </c>
      <c r="L624">
        <v>307.18425070008101</v>
      </c>
      <c r="M624">
        <v>54.455335797201599</v>
      </c>
      <c r="N624">
        <v>0.97005676179753797</v>
      </c>
      <c r="O624">
        <v>12.7859017622797</v>
      </c>
      <c r="P624">
        <v>127.301136363636</v>
      </c>
      <c r="Q624">
        <v>0.32685105492570699</v>
      </c>
    </row>
    <row r="625" spans="1:17" hidden="1" x14ac:dyDescent="0.3">
      <c r="A625" t="s">
        <v>1380</v>
      </c>
      <c r="B625" t="s">
        <v>1381</v>
      </c>
      <c r="C625" t="str">
        <f>IFERROR(VLOOKUP(Table1[[#This Row],[Ticker]],[1]!Table2[[Symbol]:[Industry]],2,FALSE),"-")</f>
        <v>-</v>
      </c>
      <c r="D625" t="s">
        <v>226</v>
      </c>
      <c r="E625">
        <v>7849.7609097599998</v>
      </c>
      <c r="F625">
        <v>1520</v>
      </c>
      <c r="G625">
        <v>6398.2879582832302</v>
      </c>
      <c r="H625">
        <v>16.146517723528</v>
      </c>
      <c r="I625">
        <v>392.74353915927099</v>
      </c>
      <c r="J625">
        <v>-5.9762506306575798</v>
      </c>
      <c r="K625">
        <v>1260.5624111588299</v>
      </c>
      <c r="L625">
        <v>639.420011477912</v>
      </c>
      <c r="M625">
        <v>55.735646918234302</v>
      </c>
      <c r="N625">
        <v>1.57377358572995</v>
      </c>
      <c r="O625">
        <v>8.2236842105263008</v>
      </c>
    </row>
    <row r="626" spans="1:17" x14ac:dyDescent="0.3">
      <c r="A626" t="s">
        <v>1382</v>
      </c>
      <c r="B626" t="s">
        <v>1383</v>
      </c>
      <c r="C626" t="str">
        <f>IFERROR(VLOOKUP(Table1[[#This Row],[Ticker]],[1]!Table2[[Symbol]:[Industry]],2,FALSE),"-")</f>
        <v>-</v>
      </c>
      <c r="D626" t="s">
        <v>95</v>
      </c>
      <c r="E626">
        <v>7819.0534942000004</v>
      </c>
      <c r="F626">
        <v>3249.85</v>
      </c>
      <c r="G626">
        <v>73.201484956947297</v>
      </c>
      <c r="H626">
        <v>10.6950165290174</v>
      </c>
      <c r="I626">
        <v>17.9813500028704</v>
      </c>
      <c r="J626">
        <v>5.5581383044735997</v>
      </c>
      <c r="K626">
        <v>2870.3938423571499</v>
      </c>
      <c r="L626">
        <v>2422.9694781251101</v>
      </c>
      <c r="M626">
        <v>60.806151957207398</v>
      </c>
      <c r="N626">
        <v>0.594553602691134</v>
      </c>
      <c r="O626">
        <v>3.6970937120174701</v>
      </c>
      <c r="P626">
        <v>109.52580509977101</v>
      </c>
      <c r="Q626">
        <v>0.198272999433005</v>
      </c>
    </row>
    <row r="627" spans="1:17" x14ac:dyDescent="0.3">
      <c r="A627" t="s">
        <v>1384</v>
      </c>
      <c r="B627" t="s">
        <v>1385</v>
      </c>
      <c r="C627" t="str">
        <f>IFERROR(VLOOKUP(Table1[[#This Row],[Ticker]],[1]!Table2[[Symbol]:[Industry]],2,FALSE),"-")</f>
        <v>-</v>
      </c>
      <c r="D627" t="s">
        <v>583</v>
      </c>
      <c r="E627">
        <v>7812.3392491199902</v>
      </c>
      <c r="F627">
        <v>46.3</v>
      </c>
      <c r="G627">
        <v>-19.367535180785801</v>
      </c>
      <c r="H627">
        <v>6.2445236073503398</v>
      </c>
      <c r="I627">
        <v>-33.656429677227599</v>
      </c>
      <c r="J627">
        <v>5.47066730124366</v>
      </c>
      <c r="K627">
        <v>44.415231891974599</v>
      </c>
      <c r="L627">
        <v>46.253340373564797</v>
      </c>
      <c r="M627">
        <v>52.329973004613002</v>
      </c>
      <c r="N627">
        <v>1.7871844436431801</v>
      </c>
      <c r="O627">
        <v>48.380129589632801</v>
      </c>
      <c r="P627">
        <v>19.793014230271599</v>
      </c>
      <c r="Q627">
        <v>2.2861515564094E-2</v>
      </c>
    </row>
    <row r="628" spans="1:17" x14ac:dyDescent="0.3">
      <c r="A628" t="s">
        <v>1386</v>
      </c>
      <c r="B628" t="s">
        <v>1387</v>
      </c>
      <c r="C628" t="str">
        <f>IFERROR(VLOOKUP(Table1[[#This Row],[Ticker]],[1]!Table2[[Symbol]:[Industry]],2,FALSE),"-")</f>
        <v>-</v>
      </c>
      <c r="D628" t="s">
        <v>46</v>
      </c>
      <c r="E628">
        <v>7781.9697390499996</v>
      </c>
      <c r="F628">
        <v>569.95000000000005</v>
      </c>
      <c r="G628">
        <v>71.126544799003</v>
      </c>
      <c r="H628">
        <v>14.6460122992493</v>
      </c>
      <c r="I628">
        <v>54.855449851415301</v>
      </c>
      <c r="J628">
        <v>2.79411410402883</v>
      </c>
      <c r="K628">
        <v>490.27732061993498</v>
      </c>
      <c r="L628">
        <v>383.43210368536899</v>
      </c>
      <c r="M628">
        <v>68.029653607997204</v>
      </c>
      <c r="N628">
        <v>0.95378340270011996</v>
      </c>
      <c r="O628">
        <v>2.6054917097990899</v>
      </c>
      <c r="P628">
        <v>136.24870466321201</v>
      </c>
      <c r="Q628">
        <v>0.20928774736470099</v>
      </c>
    </row>
    <row r="629" spans="1:17" x14ac:dyDescent="0.3">
      <c r="A629" t="s">
        <v>1388</v>
      </c>
      <c r="B629" t="s">
        <v>1389</v>
      </c>
      <c r="C629" t="str">
        <f>IFERROR(VLOOKUP(Table1[[#This Row],[Ticker]],[1]!Table2[[Symbol]:[Industry]],2,FALSE),"-")</f>
        <v>-</v>
      </c>
      <c r="D629" t="s">
        <v>951</v>
      </c>
      <c r="E629">
        <v>7779.7939555200001</v>
      </c>
      <c r="F629">
        <v>843.1</v>
      </c>
      <c r="G629">
        <v>115.913137110129</v>
      </c>
      <c r="H629">
        <v>-8.9005635323610193</v>
      </c>
      <c r="I629">
        <v>15.9599487374352</v>
      </c>
      <c r="J629">
        <v>4.3668775355667398E-2</v>
      </c>
      <c r="K629">
        <v>868.27587721856605</v>
      </c>
      <c r="L629">
        <v>704.85336008703996</v>
      </c>
      <c r="M629">
        <v>32.270741174879198</v>
      </c>
      <c r="N629">
        <v>0.41136032706436998</v>
      </c>
      <c r="O629">
        <v>25.607875696833101</v>
      </c>
      <c r="P629">
        <v>146.845264236568</v>
      </c>
      <c r="Q629">
        <v>0.170760567727199</v>
      </c>
    </row>
    <row r="630" spans="1:17" x14ac:dyDescent="0.3">
      <c r="A630" t="s">
        <v>1390</v>
      </c>
      <c r="B630" t="s">
        <v>1391</v>
      </c>
      <c r="C630" t="str">
        <f>IFERROR(VLOOKUP(Table1[[#This Row],[Ticker]],[1]!Table2[[Symbol]:[Industry]],2,FALSE),"-")</f>
        <v>-</v>
      </c>
      <c r="D630" t="s">
        <v>212</v>
      </c>
      <c r="E630">
        <v>7696.5076241549996</v>
      </c>
      <c r="F630">
        <v>2670.7</v>
      </c>
      <c r="G630">
        <v>188.66117627931601</v>
      </c>
      <c r="H630">
        <v>0.32339264280589403</v>
      </c>
      <c r="I630">
        <v>80.546936386932003</v>
      </c>
      <c r="J630">
        <v>13.4109572480405</v>
      </c>
      <c r="K630">
        <v>2232.6243908204701</v>
      </c>
      <c r="L630">
        <v>1656.98325943602</v>
      </c>
      <c r="M630">
        <v>74.609937326754903</v>
      </c>
      <c r="N630">
        <v>0.53749047385221105</v>
      </c>
      <c r="O630">
        <v>10.5365634477852</v>
      </c>
      <c r="P630">
        <v>231.76397515527901</v>
      </c>
      <c r="Q630">
        <v>0.14847003766615</v>
      </c>
    </row>
    <row r="631" spans="1:17" x14ac:dyDescent="0.3">
      <c r="A631" t="s">
        <v>1392</v>
      </c>
      <c r="B631" t="s">
        <v>1393</v>
      </c>
      <c r="C631" t="str">
        <f>IFERROR(VLOOKUP(Table1[[#This Row],[Ticker]],[1]!Table2[[Symbol]:[Industry]],2,FALSE),"-")</f>
        <v>-</v>
      </c>
      <c r="D631" t="s">
        <v>304</v>
      </c>
      <c r="E631">
        <v>7694.2582584399997</v>
      </c>
      <c r="F631">
        <v>1993.3</v>
      </c>
      <c r="G631">
        <v>96.5673742176931</v>
      </c>
      <c r="H631">
        <v>35.6486193638261</v>
      </c>
      <c r="I631">
        <v>72.750022966607702</v>
      </c>
      <c r="J631">
        <v>10.146181550915401</v>
      </c>
      <c r="K631">
        <v>1556.89241813273</v>
      </c>
      <c r="L631">
        <v>1277.0838405362599</v>
      </c>
      <c r="M631">
        <v>57.192217237033901</v>
      </c>
      <c r="N631">
        <v>1.69725099838546</v>
      </c>
      <c r="O631">
        <v>0.83780665228516604</v>
      </c>
      <c r="P631">
        <v>128.56323816076099</v>
      </c>
      <c r="Q631">
        <v>0.13165076910956899</v>
      </c>
    </row>
    <row r="632" spans="1:17" x14ac:dyDescent="0.3">
      <c r="A632" t="s">
        <v>1394</v>
      </c>
      <c r="B632" t="s">
        <v>1395</v>
      </c>
      <c r="C632" t="str">
        <f>IFERROR(VLOOKUP(Table1[[#This Row],[Ticker]],[1]!Table2[[Symbol]:[Industry]],2,FALSE),"-")</f>
        <v>-</v>
      </c>
      <c r="D632" t="s">
        <v>130</v>
      </c>
      <c r="E632">
        <v>7691.6514306999998</v>
      </c>
      <c r="F632">
        <v>644.4</v>
      </c>
      <c r="G632">
        <v>-52.928964566720701</v>
      </c>
      <c r="H632">
        <v>-4.3225424736521596</v>
      </c>
      <c r="I632">
        <v>-7.49020241782718</v>
      </c>
      <c r="J632">
        <v>-5.5462772131340001</v>
      </c>
      <c r="K632">
        <v>677.30349926391295</v>
      </c>
      <c r="L632">
        <v>708.50133786076503</v>
      </c>
      <c r="M632">
        <v>23.9733219595179</v>
      </c>
      <c r="N632">
        <v>1.05280454606048</v>
      </c>
      <c r="O632">
        <v>42.7684667908131</v>
      </c>
      <c r="P632">
        <v>7.6511861009020903</v>
      </c>
      <c r="Q632">
        <v>-0.10871499925957299</v>
      </c>
    </row>
    <row r="633" spans="1:17" x14ac:dyDescent="0.3">
      <c r="A633" t="s">
        <v>1396</v>
      </c>
      <c r="B633" t="s">
        <v>1397</v>
      </c>
      <c r="C633" t="str">
        <f>IFERROR(VLOOKUP(Table1[[#This Row],[Ticker]],[1]!Table2[[Symbol]:[Industry]],2,FALSE),"-")</f>
        <v>-</v>
      </c>
      <c r="D633" t="s">
        <v>153</v>
      </c>
      <c r="E633">
        <v>7667.8262000000004</v>
      </c>
      <c r="F633">
        <v>420.7</v>
      </c>
      <c r="G633">
        <v>-4.3568699072060602</v>
      </c>
      <c r="H633">
        <v>-18.494049007898699</v>
      </c>
      <c r="I633">
        <v>-12.8289737200425</v>
      </c>
      <c r="J633">
        <v>-9.1544675695324802</v>
      </c>
      <c r="K633">
        <v>466.29120149138703</v>
      </c>
      <c r="L633">
        <v>425.33987356038301</v>
      </c>
      <c r="M633">
        <v>16.2392972487714</v>
      </c>
      <c r="N633">
        <v>0.37673338567563802</v>
      </c>
      <c r="O633">
        <v>30.140242453054402</v>
      </c>
      <c r="P633">
        <v>23.735294117647001</v>
      </c>
      <c r="Q633">
        <v>8.1161471690919001E-2</v>
      </c>
    </row>
    <row r="634" spans="1:17" x14ac:dyDescent="0.3">
      <c r="A634" t="s">
        <v>1398</v>
      </c>
      <c r="B634" t="s">
        <v>1399</v>
      </c>
      <c r="C634" t="str">
        <f>IFERROR(VLOOKUP(Table1[[#This Row],[Ticker]],[1]!Table2[[Symbol]:[Industry]],2,FALSE),"-")</f>
        <v>-</v>
      </c>
      <c r="D634" t="s">
        <v>54</v>
      </c>
      <c r="E634">
        <v>7644.7474942199997</v>
      </c>
      <c r="F634">
        <v>491.1</v>
      </c>
      <c r="G634">
        <v>-2.35775277261975</v>
      </c>
      <c r="H634">
        <v>0.39958861126134698</v>
      </c>
      <c r="I634">
        <v>-7.5421356952972198</v>
      </c>
      <c r="J634">
        <v>-1.4145710780524401</v>
      </c>
      <c r="K634">
        <v>486.30121381107301</v>
      </c>
      <c r="L634">
        <v>440.38216175814699</v>
      </c>
      <c r="M634">
        <v>32.392887306994801</v>
      </c>
      <c r="N634">
        <v>1.5251615087852799</v>
      </c>
      <c r="O634">
        <v>11.4233353695784</v>
      </c>
      <c r="P634">
        <v>43.052723565394601</v>
      </c>
      <c r="Q634">
        <v>9.7647951130530007E-3</v>
      </c>
    </row>
    <row r="635" spans="1:17" x14ac:dyDescent="0.3">
      <c r="A635" t="s">
        <v>1400</v>
      </c>
      <c r="B635" t="s">
        <v>1401</v>
      </c>
      <c r="C635" t="str">
        <f>IFERROR(VLOOKUP(Table1[[#This Row],[Ticker]],[1]!Table2[[Symbol]:[Industry]],2,FALSE),"-")</f>
        <v>-</v>
      </c>
      <c r="D635" t="s">
        <v>212</v>
      </c>
      <c r="E635">
        <v>7558.9553851399996</v>
      </c>
      <c r="F635">
        <v>1394.75</v>
      </c>
      <c r="G635">
        <v>24.543128257747099</v>
      </c>
      <c r="H635">
        <v>1.23911733782836</v>
      </c>
      <c r="I635">
        <v>28.309515875581599</v>
      </c>
      <c r="J635">
        <v>-0.19741865017357599</v>
      </c>
      <c r="K635">
        <v>1307.1333067809601</v>
      </c>
      <c r="L635">
        <v>1103.2443152834001</v>
      </c>
      <c r="M635">
        <v>52.131869940072299</v>
      </c>
      <c r="N635">
        <v>0.70832940335105998</v>
      </c>
      <c r="O635">
        <v>6.0405090518013997</v>
      </c>
      <c r="P635">
        <v>69.987812309567303</v>
      </c>
      <c r="Q635">
        <v>6.0106657074407002E-2</v>
      </c>
    </row>
    <row r="636" spans="1:17" x14ac:dyDescent="0.3">
      <c r="A636" t="s">
        <v>1402</v>
      </c>
      <c r="B636" t="s">
        <v>1403</v>
      </c>
      <c r="C636" t="str">
        <f>IFERROR(VLOOKUP(Table1[[#This Row],[Ticker]],[1]!Table2[[Symbol]:[Industry]],2,FALSE),"-")</f>
        <v>-</v>
      </c>
      <c r="D636" t="s">
        <v>1404</v>
      </c>
      <c r="E636">
        <v>7555.6861369600001</v>
      </c>
      <c r="F636">
        <v>277.45</v>
      </c>
      <c r="G636">
        <v>-1.0951189517294799</v>
      </c>
      <c r="H636">
        <v>-2.9462863516189901</v>
      </c>
      <c r="I636">
        <v>-14.6224865863957</v>
      </c>
      <c r="J636">
        <v>0.34427654752093101</v>
      </c>
      <c r="K636">
        <v>291.61780060441299</v>
      </c>
      <c r="L636">
        <v>286.809123212712</v>
      </c>
      <c r="M636">
        <v>56.281235355067103</v>
      </c>
      <c r="N636">
        <v>0.74523519981543196</v>
      </c>
      <c r="O636">
        <v>31.5372139124166</v>
      </c>
      <c r="P636">
        <v>25.457834049287801</v>
      </c>
      <c r="Q636">
        <v>7.5173763723639001E-2</v>
      </c>
    </row>
    <row r="637" spans="1:17" x14ac:dyDescent="0.3">
      <c r="A637" t="s">
        <v>1405</v>
      </c>
      <c r="B637" t="s">
        <v>1406</v>
      </c>
      <c r="C637" t="str">
        <f>IFERROR(VLOOKUP(Table1[[#This Row],[Ticker]],[1]!Table2[[Symbol]:[Industry]],2,FALSE),"-")</f>
        <v>-</v>
      </c>
      <c r="D637" t="s">
        <v>539</v>
      </c>
      <c r="E637">
        <v>7493.5016612850004</v>
      </c>
      <c r="F637">
        <v>279.25</v>
      </c>
      <c r="G637">
        <v>-18.1194951943137</v>
      </c>
      <c r="H637">
        <v>4.3279739422277403</v>
      </c>
      <c r="I637">
        <v>-6.6491545797003999</v>
      </c>
      <c r="J637">
        <v>12.3279769151455</v>
      </c>
      <c r="K637">
        <v>258.09689200634102</v>
      </c>
      <c r="L637">
        <v>260.25185480903599</v>
      </c>
      <c r="M637">
        <v>59.378259624618202</v>
      </c>
      <c r="N637">
        <v>1.9022264974074701</v>
      </c>
      <c r="O637">
        <v>14.932855863921199</v>
      </c>
      <c r="P637">
        <v>26.931818181818102</v>
      </c>
      <c r="Q637">
        <v>-6.2146539107123998E-2</v>
      </c>
    </row>
    <row r="638" spans="1:17" hidden="1" x14ac:dyDescent="0.3">
      <c r="A638" t="s">
        <v>1407</v>
      </c>
      <c r="B638" t="s">
        <v>1408</v>
      </c>
      <c r="C638" t="str">
        <f>IFERROR(VLOOKUP(Table1[[#This Row],[Ticker]],[1]!Table2[[Symbol]:[Industry]],2,FALSE),"-")</f>
        <v>-</v>
      </c>
      <c r="D638" t="s">
        <v>257</v>
      </c>
      <c r="E638">
        <v>7485.0507282600001</v>
      </c>
      <c r="F638">
        <v>3357.7</v>
      </c>
      <c r="G638">
        <v>49.458333144768297</v>
      </c>
      <c r="H638">
        <v>16.5238665571543</v>
      </c>
      <c r="I638">
        <v>31.048745280160901</v>
      </c>
      <c r="J638">
        <v>1.92319035563453</v>
      </c>
      <c r="K638">
        <v>2942.4409510120399</v>
      </c>
      <c r="L638">
        <v>2424.6105088245899</v>
      </c>
      <c r="M638">
        <v>52.473927463062097</v>
      </c>
      <c r="N638">
        <v>1.8048472206155599</v>
      </c>
      <c r="O638">
        <v>15.108556452333399</v>
      </c>
      <c r="P638">
        <v>119.099510603588</v>
      </c>
      <c r="Q638">
        <v>0.14462671712164299</v>
      </c>
    </row>
    <row r="639" spans="1:17" hidden="1" x14ac:dyDescent="0.3">
      <c r="A639" t="s">
        <v>1409</v>
      </c>
      <c r="B639" t="s">
        <v>1410</v>
      </c>
      <c r="C639" t="str">
        <f>IFERROR(VLOOKUP(Table1[[#This Row],[Ticker]],[1]!Table2[[Symbol]:[Industry]],2,FALSE),"-")</f>
        <v>-</v>
      </c>
      <c r="D639" t="s">
        <v>1411</v>
      </c>
      <c r="E639">
        <v>7452.1457474899898</v>
      </c>
      <c r="F639">
        <v>1900.65</v>
      </c>
      <c r="G639">
        <v>89.931958691518702</v>
      </c>
      <c r="H639">
        <v>25.581439696335</v>
      </c>
      <c r="I639">
        <v>28.100473264013399</v>
      </c>
      <c r="J639">
        <v>3.6231680574310601</v>
      </c>
      <c r="K639">
        <v>1540.76079115318</v>
      </c>
      <c r="M639">
        <v>53.544027820809497</v>
      </c>
      <c r="N639">
        <v>1.7417006495224201</v>
      </c>
      <c r="O639">
        <v>4.5931654960145103</v>
      </c>
      <c r="P639">
        <v>145.24516129032199</v>
      </c>
    </row>
    <row r="640" spans="1:17" hidden="1" x14ac:dyDescent="0.3">
      <c r="A640" t="s">
        <v>1412</v>
      </c>
      <c r="B640" t="s">
        <v>1413</v>
      </c>
      <c r="C640" t="str">
        <f>IFERROR(VLOOKUP(Table1[[#This Row],[Ticker]],[1]!Table2[[Symbol]:[Industry]],2,FALSE),"-")</f>
        <v>-</v>
      </c>
      <c r="D640" t="s">
        <v>622</v>
      </c>
      <c r="E640">
        <v>7380.7133732849998</v>
      </c>
      <c r="F640">
        <v>3709.35</v>
      </c>
      <c r="G640">
        <v>-6.7074037373485798</v>
      </c>
      <c r="H640">
        <v>-1.6854819977140401</v>
      </c>
      <c r="I640">
        <v>-8.4805402399648901</v>
      </c>
      <c r="J640">
        <v>1.9694463274128799</v>
      </c>
      <c r="K640">
        <v>3755.4513635803501</v>
      </c>
      <c r="L640">
        <v>3514.29274150532</v>
      </c>
      <c r="M640">
        <v>45.541501281524702</v>
      </c>
      <c r="N640">
        <v>0.83222514495773903</v>
      </c>
      <c r="O640">
        <v>15.6213352743742</v>
      </c>
      <c r="P640">
        <v>22.560340982306499</v>
      </c>
      <c r="Q640">
        <v>-3.1202230410634999E-2</v>
      </c>
    </row>
    <row r="641" spans="1:17" hidden="1" x14ac:dyDescent="0.3">
      <c r="A641" t="s">
        <v>1414</v>
      </c>
      <c r="B641" t="s">
        <v>1415</v>
      </c>
      <c r="C641" t="str">
        <f>IFERROR(VLOOKUP(Table1[[#This Row],[Ticker]],[1]!Table2[[Symbol]:[Industry]],2,FALSE),"-")</f>
        <v>-</v>
      </c>
      <c r="D641" t="s">
        <v>63</v>
      </c>
      <c r="E641">
        <v>7377.1095220799998</v>
      </c>
      <c r="F641">
        <v>105.32</v>
      </c>
      <c r="G641">
        <v>368.82073910312403</v>
      </c>
      <c r="H641">
        <v>0.55730841046396196</v>
      </c>
      <c r="I641">
        <v>101.252111014756</v>
      </c>
      <c r="J641">
        <v>13.1426027350788</v>
      </c>
      <c r="K641">
        <v>89.365275134498404</v>
      </c>
      <c r="L641">
        <v>64.731037894176794</v>
      </c>
      <c r="M641">
        <v>64.576264042114104</v>
      </c>
      <c r="N641">
        <v>0.90021711196750798</v>
      </c>
      <c r="O641">
        <v>2.0698822635776701</v>
      </c>
      <c r="P641">
        <v>438.72122762148302</v>
      </c>
      <c r="Q641">
        <v>9.7015165324318003E-2</v>
      </c>
    </row>
    <row r="642" spans="1:17" hidden="1" x14ac:dyDescent="0.3">
      <c r="A642" t="s">
        <v>1416</v>
      </c>
      <c r="B642" t="s">
        <v>1417</v>
      </c>
      <c r="C642" t="str">
        <f>IFERROR(VLOOKUP(Table1[[#This Row],[Ticker]],[1]!Table2[[Symbol]:[Industry]],2,FALSE),"-")</f>
        <v>-</v>
      </c>
      <c r="D642" t="s">
        <v>21</v>
      </c>
      <c r="E642">
        <v>7354.6125851999996</v>
      </c>
      <c r="F642">
        <v>125.85</v>
      </c>
      <c r="G642">
        <v>51.861464974174901</v>
      </c>
      <c r="H642">
        <v>-1.21517584853466</v>
      </c>
      <c r="I642">
        <v>-10.854683820239</v>
      </c>
      <c r="J642">
        <v>1.6492853400723599</v>
      </c>
      <c r="K642">
        <v>125.49260722197999</v>
      </c>
      <c r="L642">
        <v>107.608746410668</v>
      </c>
      <c r="M642">
        <v>44.799466784045798</v>
      </c>
      <c r="N642">
        <v>1.5845737313953301</v>
      </c>
      <c r="O642">
        <v>13.786253476360701</v>
      </c>
      <c r="P642">
        <v>93.615384615384599</v>
      </c>
      <c r="Q642">
        <v>0.27950721622957803</v>
      </c>
    </row>
    <row r="643" spans="1:17" x14ac:dyDescent="0.3">
      <c r="A643" t="s">
        <v>1418</v>
      </c>
      <c r="B643" t="s">
        <v>1419</v>
      </c>
      <c r="C643" t="str">
        <f>IFERROR(VLOOKUP(Table1[[#This Row],[Ticker]],[1]!Table2[[Symbol]:[Industry]],2,FALSE),"-")</f>
        <v>-</v>
      </c>
      <c r="D643" t="s">
        <v>263</v>
      </c>
      <c r="E643">
        <v>7294.3168499200001</v>
      </c>
      <c r="F643">
        <v>6682.45</v>
      </c>
      <c r="G643">
        <v>20.360589170777398</v>
      </c>
      <c r="H643">
        <v>-5.8928778259571404</v>
      </c>
      <c r="I643">
        <v>-6.2946692444818702</v>
      </c>
      <c r="J643">
        <v>-2.2267654736925602</v>
      </c>
      <c r="K643">
        <v>6871.3528617010797</v>
      </c>
      <c r="L643">
        <v>6248.6536654769297</v>
      </c>
      <c r="M643">
        <v>32.033012195681003</v>
      </c>
      <c r="N643">
        <v>0.390731729795392</v>
      </c>
      <c r="O643">
        <v>17.097771027093302</v>
      </c>
      <c r="P643">
        <v>54.969736323369098</v>
      </c>
      <c r="Q643">
        <v>1.4075682632412E-2</v>
      </c>
    </row>
    <row r="644" spans="1:17" x14ac:dyDescent="0.3">
      <c r="A644" t="s">
        <v>1420</v>
      </c>
      <c r="B644" t="s">
        <v>1421</v>
      </c>
      <c r="C644" t="str">
        <f>IFERROR(VLOOKUP(Table1[[#This Row],[Ticker]],[1]!Table2[[Symbol]:[Industry]],2,FALSE),"-")</f>
        <v>-</v>
      </c>
      <c r="D644" t="s">
        <v>622</v>
      </c>
      <c r="E644">
        <v>7292.3607988000003</v>
      </c>
      <c r="F644">
        <v>375.6</v>
      </c>
      <c r="G644">
        <v>35.433735813675902</v>
      </c>
      <c r="H644">
        <v>-5.8874473045678997</v>
      </c>
      <c r="I644">
        <v>24.754160353554301</v>
      </c>
      <c r="J644">
        <v>-3.9056608666606301</v>
      </c>
      <c r="K644">
        <v>386.130757318939</v>
      </c>
      <c r="L644">
        <v>335.30775384436703</v>
      </c>
      <c r="M644">
        <v>31.211300569245001</v>
      </c>
      <c r="N644">
        <v>1.05635942980845</v>
      </c>
      <c r="O644">
        <v>19.9813631522896</v>
      </c>
      <c r="P644">
        <v>74.535315985130097</v>
      </c>
      <c r="Q644">
        <v>4.0871991354641E-2</v>
      </c>
    </row>
    <row r="645" spans="1:17" hidden="1" x14ac:dyDescent="0.3">
      <c r="A645" t="s">
        <v>1422</v>
      </c>
      <c r="B645" t="s">
        <v>1423</v>
      </c>
      <c r="C645" t="str">
        <f>IFERROR(VLOOKUP(Table1[[#This Row],[Ticker]],[1]!Table2[[Symbol]:[Industry]],2,FALSE),"-")</f>
        <v>-</v>
      </c>
      <c r="D645" t="s">
        <v>1424</v>
      </c>
      <c r="E645">
        <v>7268.5201607250001</v>
      </c>
      <c r="F645">
        <v>573.04999999999995</v>
      </c>
      <c r="G645">
        <v>0.98518004824753502</v>
      </c>
      <c r="H645">
        <v>0.80801963297723201</v>
      </c>
      <c r="I645">
        <v>-3.0455169667110602</v>
      </c>
      <c r="J645">
        <v>-0.31339397824686299</v>
      </c>
      <c r="K645">
        <v>579.20252935263295</v>
      </c>
      <c r="L645">
        <v>542.66980152636802</v>
      </c>
      <c r="M645">
        <v>46.117874239773997</v>
      </c>
      <c r="N645">
        <v>0.35452848457905001</v>
      </c>
      <c r="O645">
        <v>15.5222057412093</v>
      </c>
      <c r="P645">
        <v>47.617207624935503</v>
      </c>
      <c r="Q645">
        <v>6.9384964129567003E-2</v>
      </c>
    </row>
    <row r="646" spans="1:17" x14ac:dyDescent="0.3">
      <c r="A646" t="s">
        <v>1425</v>
      </c>
      <c r="B646" t="s">
        <v>1426</v>
      </c>
      <c r="C646" t="str">
        <f>IFERROR(VLOOKUP(Table1[[#This Row],[Ticker]],[1]!Table2[[Symbol]:[Industry]],2,FALSE),"-")</f>
        <v>-</v>
      </c>
      <c r="D646" t="s">
        <v>119</v>
      </c>
      <c r="E646">
        <v>7237.5272457299998</v>
      </c>
      <c r="F646">
        <v>1220.9000000000001</v>
      </c>
      <c r="G646">
        <v>41.632076494732601</v>
      </c>
      <c r="H646">
        <v>11.221977854679199</v>
      </c>
      <c r="I646">
        <v>6.3721516390670301</v>
      </c>
      <c r="J646">
        <v>1.23462244987979</v>
      </c>
      <c r="K646">
        <v>1112.36185352391</v>
      </c>
      <c r="L646">
        <v>943.24471820699398</v>
      </c>
      <c r="M646">
        <v>54.012730699287701</v>
      </c>
      <c r="N646">
        <v>0.56445536640996496</v>
      </c>
      <c r="O646">
        <v>10.2547301171266</v>
      </c>
      <c r="P646">
        <v>87.470249520153502</v>
      </c>
      <c r="Q646">
        <v>7.3047503771337993E-2</v>
      </c>
    </row>
    <row r="647" spans="1:17" x14ac:dyDescent="0.3">
      <c r="A647" t="s">
        <v>1427</v>
      </c>
      <c r="B647" t="s">
        <v>1428</v>
      </c>
      <c r="C647" t="str">
        <f>IFERROR(VLOOKUP(Table1[[#This Row],[Ticker]],[1]!Table2[[Symbol]:[Industry]],2,FALSE),"-")</f>
        <v>-</v>
      </c>
      <c r="D647" t="s">
        <v>212</v>
      </c>
      <c r="E647">
        <v>7237.4789785499997</v>
      </c>
      <c r="F647">
        <v>521.9</v>
      </c>
      <c r="G647">
        <v>4.9809245710744401</v>
      </c>
      <c r="H647">
        <v>-1.61440217360591</v>
      </c>
      <c r="I647">
        <v>23.293231426297201</v>
      </c>
      <c r="J647">
        <v>6.0871593883161799</v>
      </c>
      <c r="K647">
        <v>500.09077434740601</v>
      </c>
      <c r="L647">
        <v>443.74713583835199</v>
      </c>
      <c r="M647">
        <v>58.580272614217002</v>
      </c>
      <c r="N647">
        <v>0.58034822941449804</v>
      </c>
      <c r="O647">
        <v>8.4403142364437702</v>
      </c>
      <c r="P647">
        <v>47.533568904593601</v>
      </c>
      <c r="Q647">
        <v>3.3701834859901997E-2</v>
      </c>
    </row>
    <row r="648" spans="1:17" x14ac:dyDescent="0.3">
      <c r="A648" t="s">
        <v>1429</v>
      </c>
      <c r="B648" t="s">
        <v>1430</v>
      </c>
      <c r="C648" t="str">
        <f>IFERROR(VLOOKUP(Table1[[#This Row],[Ticker]],[1]!Table2[[Symbol]:[Industry]],2,FALSE),"-")</f>
        <v>-</v>
      </c>
      <c r="D648" t="s">
        <v>622</v>
      </c>
      <c r="E648">
        <v>7211.6716724799999</v>
      </c>
      <c r="F648">
        <v>551.9</v>
      </c>
      <c r="G648">
        <v>44.018624331832697</v>
      </c>
      <c r="H648">
        <v>8.7323185429679402</v>
      </c>
      <c r="I648">
        <v>-15.6986590530106</v>
      </c>
      <c r="J648">
        <v>-6.0561879347328196</v>
      </c>
      <c r="K648">
        <v>528.61400520819097</v>
      </c>
      <c r="L648">
        <v>497.341295764253</v>
      </c>
      <c r="M648">
        <v>42.472801341879901</v>
      </c>
      <c r="N648">
        <v>2.1407605221834398</v>
      </c>
      <c r="O648">
        <v>20.674035151295499</v>
      </c>
      <c r="P648">
        <v>74.679537901566604</v>
      </c>
      <c r="Q648">
        <v>7.8831096019885999E-2</v>
      </c>
    </row>
    <row r="649" spans="1:17" x14ac:dyDescent="0.3">
      <c r="A649" t="s">
        <v>1431</v>
      </c>
      <c r="B649" t="s">
        <v>1432</v>
      </c>
      <c r="C649" t="str">
        <f>IFERROR(VLOOKUP(Table1[[#This Row],[Ticker]],[1]!Table2[[Symbol]:[Industry]],2,FALSE),"-")</f>
        <v>-</v>
      </c>
      <c r="D649" t="s">
        <v>1433</v>
      </c>
      <c r="E649">
        <v>7192.6179107999997</v>
      </c>
      <c r="F649">
        <v>950</v>
      </c>
      <c r="G649">
        <v>18.1656656430266</v>
      </c>
      <c r="H649">
        <v>5.8264330805598199</v>
      </c>
      <c r="I649">
        <v>-2.2432972921379202</v>
      </c>
      <c r="J649">
        <v>0.81301810822111398</v>
      </c>
      <c r="K649">
        <v>868.76719020774897</v>
      </c>
      <c r="L649">
        <v>788.90887228341296</v>
      </c>
      <c r="M649">
        <v>56.4025272330042</v>
      </c>
      <c r="N649">
        <v>1.3583392008239901</v>
      </c>
      <c r="O649">
        <v>8.9368421052631692</v>
      </c>
      <c r="P649">
        <v>60.608622147083601</v>
      </c>
      <c r="Q649">
        <v>6.4261680372250003E-3</v>
      </c>
    </row>
    <row r="650" spans="1:17" x14ac:dyDescent="0.3">
      <c r="A650" t="s">
        <v>1434</v>
      </c>
      <c r="B650" t="s">
        <v>1435</v>
      </c>
      <c r="C650" t="str">
        <f>IFERROR(VLOOKUP(Table1[[#This Row],[Ticker]],[1]!Table2[[Symbol]:[Industry]],2,FALSE),"-")</f>
        <v>-</v>
      </c>
      <c r="D650" t="s">
        <v>304</v>
      </c>
      <c r="E650">
        <v>7172.5369996199997</v>
      </c>
      <c r="F650">
        <v>3113.35</v>
      </c>
      <c r="G650">
        <v>217.75426045224</v>
      </c>
      <c r="H650">
        <v>35.996253216997999</v>
      </c>
      <c r="I650">
        <v>58.232525645835402</v>
      </c>
      <c r="J650">
        <v>28.5926838457621</v>
      </c>
      <c r="K650">
        <v>2332.19020251138</v>
      </c>
      <c r="L650">
        <v>1837.62030578337</v>
      </c>
      <c r="M650">
        <v>75.821900512731204</v>
      </c>
      <c r="N650">
        <v>1.67278456706852</v>
      </c>
      <c r="O650">
        <v>9.2071241588642394</v>
      </c>
      <c r="P650">
        <v>248.63941769316901</v>
      </c>
      <c r="Q650">
        <v>0.134014966787256</v>
      </c>
    </row>
    <row r="651" spans="1:17" hidden="1" x14ac:dyDescent="0.3">
      <c r="A651" t="s">
        <v>1436</v>
      </c>
      <c r="B651" t="s">
        <v>1437</v>
      </c>
      <c r="C651" t="str">
        <f>IFERROR(VLOOKUP(Table1[[#This Row],[Ticker]],[1]!Table2[[Symbol]:[Industry]],2,FALSE),"-")</f>
        <v>-</v>
      </c>
      <c r="D651" t="s">
        <v>54</v>
      </c>
      <c r="E651">
        <v>7150.633018425</v>
      </c>
      <c r="F651">
        <v>1478.45</v>
      </c>
      <c r="G651">
        <v>142.29978698075999</v>
      </c>
      <c r="H651">
        <v>30.663992500390599</v>
      </c>
      <c r="I651">
        <v>16.425968832215499</v>
      </c>
      <c r="J651">
        <v>6.0198273214650104</v>
      </c>
      <c r="K651">
        <v>1254.5852877172099</v>
      </c>
      <c r="L651">
        <v>994.44543753332198</v>
      </c>
      <c r="M651">
        <v>51.145153363773503</v>
      </c>
      <c r="N651">
        <v>1.17363330727562</v>
      </c>
      <c r="O651">
        <v>7.2068720619567799</v>
      </c>
      <c r="P651">
        <v>242.19419048721201</v>
      </c>
      <c r="Q651">
        <v>0.12582688422725699</v>
      </c>
    </row>
    <row r="652" spans="1:17" x14ac:dyDescent="0.3">
      <c r="A652" t="s">
        <v>1438</v>
      </c>
      <c r="B652" t="s">
        <v>1439</v>
      </c>
      <c r="C652" t="str">
        <f>IFERROR(VLOOKUP(Table1[[#This Row],[Ticker]],[1]!Table2[[Symbol]:[Industry]],2,FALSE),"-")</f>
        <v>-</v>
      </c>
      <c r="D652" t="s">
        <v>141</v>
      </c>
      <c r="E652">
        <v>7146.6905484500003</v>
      </c>
      <c r="F652">
        <v>880</v>
      </c>
      <c r="G652">
        <v>83.726890483591802</v>
      </c>
      <c r="H652">
        <v>-13.0287966385009</v>
      </c>
      <c r="I652">
        <v>9.0543017027504007</v>
      </c>
      <c r="J652">
        <v>-2.70439175727239E-2</v>
      </c>
      <c r="K652">
        <v>909.01026364835104</v>
      </c>
      <c r="L652">
        <v>743.05476153871598</v>
      </c>
      <c r="M652">
        <v>34.634494321825699</v>
      </c>
      <c r="N652">
        <v>0.44164476901622701</v>
      </c>
      <c r="O652">
        <v>26.136363636363601</v>
      </c>
      <c r="P652">
        <v>143.22830292979501</v>
      </c>
      <c r="Q652">
        <v>0.16712132666451801</v>
      </c>
    </row>
    <row r="653" spans="1:17" x14ac:dyDescent="0.3">
      <c r="A653" t="s">
        <v>1440</v>
      </c>
      <c r="B653" t="s">
        <v>1441</v>
      </c>
      <c r="C653" t="str">
        <f>IFERROR(VLOOKUP(Table1[[#This Row],[Ticker]],[1]!Table2[[Symbol]:[Industry]],2,FALSE),"-")</f>
        <v>-</v>
      </c>
      <c r="D653" t="s">
        <v>136</v>
      </c>
      <c r="E653">
        <v>7139.8081816049998</v>
      </c>
      <c r="F653">
        <v>405.3</v>
      </c>
      <c r="G653">
        <v>-38.966246914175699</v>
      </c>
      <c r="H653">
        <v>-16.576472622615</v>
      </c>
      <c r="I653">
        <v>-33.785105466784998</v>
      </c>
      <c r="J653">
        <v>-6.7358358730014398</v>
      </c>
      <c r="K653">
        <v>467.797513995874</v>
      </c>
      <c r="L653">
        <v>487.73648090211998</v>
      </c>
      <c r="M653">
        <v>24.304852413194499</v>
      </c>
      <c r="N653">
        <v>0.98181829265292997</v>
      </c>
      <c r="O653">
        <v>73.994571922033003</v>
      </c>
      <c r="P653">
        <v>4.9728049728049601</v>
      </c>
    </row>
    <row r="654" spans="1:17" x14ac:dyDescent="0.3">
      <c r="A654" t="s">
        <v>1442</v>
      </c>
      <c r="B654" t="s">
        <v>1443</v>
      </c>
      <c r="C654" t="str">
        <f>IFERROR(VLOOKUP(Table1[[#This Row],[Ticker]],[1]!Table2[[Symbol]:[Industry]],2,FALSE),"-")</f>
        <v>-</v>
      </c>
      <c r="D654" t="s">
        <v>83</v>
      </c>
      <c r="E654">
        <v>7129.3653082600003</v>
      </c>
      <c r="F654">
        <v>3704.75</v>
      </c>
      <c r="G654">
        <v>35.512836335180197</v>
      </c>
      <c r="H654">
        <v>12.054262370316099</v>
      </c>
      <c r="I654">
        <v>59.458235751715598</v>
      </c>
      <c r="J654">
        <v>3.2684614174573201</v>
      </c>
      <c r="K654">
        <v>3092.67635608101</v>
      </c>
      <c r="L654">
        <v>2491.5849158769902</v>
      </c>
      <c r="M654">
        <v>62.7999188628268</v>
      </c>
      <c r="N654">
        <v>0.99446675307351995</v>
      </c>
      <c r="O654">
        <v>3.1122207976246701</v>
      </c>
      <c r="P654">
        <v>132.272727272727</v>
      </c>
      <c r="Q654">
        <v>-3.3449966852342999E-2</v>
      </c>
    </row>
    <row r="655" spans="1:17" x14ac:dyDescent="0.3">
      <c r="A655" t="s">
        <v>1444</v>
      </c>
      <c r="B655" t="s">
        <v>1445</v>
      </c>
      <c r="C655" t="str">
        <f>IFERROR(VLOOKUP(Table1[[#This Row],[Ticker]],[1]!Table2[[Symbol]:[Industry]],2,FALSE),"-")</f>
        <v>-</v>
      </c>
      <c r="D655" t="s">
        <v>24</v>
      </c>
      <c r="E655">
        <v>7122.6484009199903</v>
      </c>
      <c r="F655">
        <v>449.15</v>
      </c>
      <c r="G655">
        <v>-31.0272790521724</v>
      </c>
      <c r="H655">
        <v>-6.9395858163610402</v>
      </c>
      <c r="I655">
        <v>-21.396576832725199</v>
      </c>
      <c r="J655">
        <v>-1.9407227090077399</v>
      </c>
      <c r="K655">
        <v>465.42811487771098</v>
      </c>
      <c r="L655">
        <v>480.81171098916099</v>
      </c>
      <c r="M655">
        <v>36.415170923000801</v>
      </c>
      <c r="N655">
        <v>3.0725139997558699</v>
      </c>
      <c r="O655">
        <v>36.112657241455999</v>
      </c>
      <c r="P655">
        <v>2.5339573108092499</v>
      </c>
    </row>
    <row r="656" spans="1:17" x14ac:dyDescent="0.3">
      <c r="A656" t="s">
        <v>1446</v>
      </c>
      <c r="B656" t="s">
        <v>1447</v>
      </c>
      <c r="C656" t="str">
        <f>IFERROR(VLOOKUP(Table1[[#This Row],[Ticker]],[1]!Table2[[Symbol]:[Industry]],2,FALSE),"-")</f>
        <v>-</v>
      </c>
      <c r="D656" t="s">
        <v>212</v>
      </c>
      <c r="E656">
        <v>7064.4089691999998</v>
      </c>
      <c r="F656">
        <v>503.75</v>
      </c>
      <c r="G656">
        <v>93.712821117793894</v>
      </c>
      <c r="H656">
        <v>2.5656257646376601</v>
      </c>
      <c r="I656">
        <v>28.444700766806399</v>
      </c>
      <c r="J656">
        <v>4.89711779786691</v>
      </c>
      <c r="K656">
        <v>462.87818145443998</v>
      </c>
      <c r="L656">
        <v>387.28958987547497</v>
      </c>
      <c r="M656">
        <v>49.9766415588212</v>
      </c>
      <c r="N656">
        <v>0.57166864236459003</v>
      </c>
      <c r="O656">
        <v>3.4937965260545898</v>
      </c>
      <c r="P656">
        <v>130.33836305441201</v>
      </c>
      <c r="Q656">
        <v>0.14256511537511399</v>
      </c>
    </row>
    <row r="657" spans="1:17" x14ac:dyDescent="0.3">
      <c r="A657" t="s">
        <v>1448</v>
      </c>
      <c r="B657" t="s">
        <v>1449</v>
      </c>
      <c r="C657" t="str">
        <f>IFERROR(VLOOKUP(Table1[[#This Row],[Ticker]],[1]!Table2[[Symbol]:[Industry]],2,FALSE),"-")</f>
        <v>-</v>
      </c>
      <c r="D657" t="s">
        <v>846</v>
      </c>
      <c r="E657">
        <v>7029.6851316060001</v>
      </c>
      <c r="F657">
        <v>39.119999999999997</v>
      </c>
      <c r="G657">
        <v>-28.962512128402199</v>
      </c>
      <c r="H657">
        <v>-4.2306034908347598</v>
      </c>
      <c r="I657">
        <v>-29.293563213484401</v>
      </c>
      <c r="J657">
        <v>-4.0912014607404199</v>
      </c>
      <c r="K657">
        <v>41.531172398906698</v>
      </c>
      <c r="L657">
        <v>43.219768778868101</v>
      </c>
      <c r="M657">
        <v>42.2872451718045</v>
      </c>
      <c r="N657">
        <v>1.50086459053827</v>
      </c>
      <c r="O657">
        <v>38.036809815950903</v>
      </c>
      <c r="P657">
        <v>5.7297297297297103</v>
      </c>
      <c r="Q657">
        <v>3.3986966703218997E-2</v>
      </c>
    </row>
    <row r="658" spans="1:17" x14ac:dyDescent="0.3">
      <c r="A658" t="s">
        <v>1450</v>
      </c>
      <c r="B658" t="s">
        <v>1451</v>
      </c>
      <c r="C658" t="str">
        <f>IFERROR(VLOOKUP(Table1[[#This Row],[Ticker]],[1]!Table2[[Symbol]:[Industry]],2,FALSE),"-")</f>
        <v>-</v>
      </c>
      <c r="D658" t="s">
        <v>77</v>
      </c>
      <c r="E658">
        <v>7026.9984679999998</v>
      </c>
      <c r="F658">
        <v>340.7</v>
      </c>
      <c r="G658">
        <v>59.996922836115601</v>
      </c>
      <c r="H658">
        <v>10.9099535484151</v>
      </c>
      <c r="I658">
        <v>22.219648912333</v>
      </c>
      <c r="J658">
        <v>-3.3090614979512099</v>
      </c>
      <c r="K658">
        <v>300.023642582626</v>
      </c>
      <c r="L658">
        <v>244.881742814803</v>
      </c>
      <c r="M658">
        <v>52.812806464894003</v>
      </c>
      <c r="N658">
        <v>1.50857047214405</v>
      </c>
      <c r="O658">
        <v>8.4825359553859698</v>
      </c>
      <c r="P658">
        <v>111.68064616340401</v>
      </c>
      <c r="Q658">
        <v>8.3922467098808004E-2</v>
      </c>
    </row>
    <row r="659" spans="1:17" x14ac:dyDescent="0.3">
      <c r="A659" t="s">
        <v>1452</v>
      </c>
      <c r="B659" t="s">
        <v>1453</v>
      </c>
      <c r="C659" t="str">
        <f>IFERROR(VLOOKUP(Table1[[#This Row],[Ticker]],[1]!Table2[[Symbol]:[Industry]],2,FALSE),"-")</f>
        <v>-</v>
      </c>
      <c r="D659" t="s">
        <v>54</v>
      </c>
      <c r="E659">
        <v>6999.9306531599996</v>
      </c>
      <c r="F659">
        <v>215.14</v>
      </c>
      <c r="G659">
        <v>-30.8776122465943</v>
      </c>
      <c r="H659">
        <v>-8.6593107098672206</v>
      </c>
      <c r="I659">
        <v>-51.7618801578719</v>
      </c>
      <c r="J659">
        <v>-3.7041087169088001</v>
      </c>
      <c r="K659">
        <v>234.05686265628299</v>
      </c>
      <c r="L659">
        <v>265.79225718106699</v>
      </c>
      <c r="M659">
        <v>34.181385949587501</v>
      </c>
      <c r="N659">
        <v>0.60844678531283103</v>
      </c>
      <c r="O659">
        <v>119.76387468625001</v>
      </c>
      <c r="P659">
        <v>9.7093319734829109</v>
      </c>
      <c r="Q659">
        <v>-2.8497788692801999E-2</v>
      </c>
    </row>
    <row r="660" spans="1:17" x14ac:dyDescent="0.3">
      <c r="A660" t="s">
        <v>1454</v>
      </c>
      <c r="B660" t="s">
        <v>1455</v>
      </c>
      <c r="C660" t="str">
        <f>IFERROR(VLOOKUP(Table1[[#This Row],[Ticker]],[1]!Table2[[Symbol]:[Industry]],2,FALSE),"-")</f>
        <v>-</v>
      </c>
      <c r="D660" t="s">
        <v>384</v>
      </c>
      <c r="E660">
        <v>6987.5416680959997</v>
      </c>
      <c r="F660">
        <v>88.92</v>
      </c>
      <c r="G660">
        <v>15.7137359036936</v>
      </c>
      <c r="H660">
        <v>2.3723401735198202</v>
      </c>
      <c r="I660">
        <v>-1.0398850343402899</v>
      </c>
      <c r="J660">
        <v>5.9082637931437496</v>
      </c>
      <c r="K660">
        <v>82.960663890447606</v>
      </c>
      <c r="L660">
        <v>74.754532045983396</v>
      </c>
      <c r="M660">
        <v>48.869735934123597</v>
      </c>
      <c r="N660">
        <v>1.0653489049921201</v>
      </c>
      <c r="O660">
        <v>10.6050382366171</v>
      </c>
      <c r="P660">
        <v>51.611253196930903</v>
      </c>
      <c r="Q660">
        <v>7.4236625139935994E-2</v>
      </c>
    </row>
    <row r="661" spans="1:17" x14ac:dyDescent="0.3">
      <c r="A661" t="s">
        <v>1456</v>
      </c>
      <c r="B661" t="s">
        <v>1457</v>
      </c>
      <c r="C661" t="str">
        <f>IFERROR(VLOOKUP(Table1[[#This Row],[Ticker]],[1]!Table2[[Symbol]:[Industry]],2,FALSE),"-")</f>
        <v>-</v>
      </c>
      <c r="D661" t="s">
        <v>1458</v>
      </c>
      <c r="E661">
        <v>6932.9010647940004</v>
      </c>
      <c r="F661">
        <v>225.1</v>
      </c>
      <c r="G661">
        <v>-12.4851117308566</v>
      </c>
      <c r="H661">
        <v>-3.1002718504515099</v>
      </c>
      <c r="I661">
        <v>0.36039229710589399</v>
      </c>
      <c r="J661">
        <v>5.8516598655049901</v>
      </c>
      <c r="K661">
        <v>212.21239220479299</v>
      </c>
      <c r="L661">
        <v>198.70104874067101</v>
      </c>
      <c r="M661">
        <v>48.539113618193099</v>
      </c>
      <c r="N661">
        <v>0.67151280316723005</v>
      </c>
      <c r="O661">
        <v>7.4633496223900497</v>
      </c>
      <c r="P661">
        <v>32.724056603773498</v>
      </c>
      <c r="Q661">
        <v>-4.2962752718110002E-2</v>
      </c>
    </row>
    <row r="662" spans="1:17" hidden="1" x14ac:dyDescent="0.3">
      <c r="A662" t="s">
        <v>1459</v>
      </c>
      <c r="B662" t="s">
        <v>1460</v>
      </c>
      <c r="C662" t="str">
        <f>IFERROR(VLOOKUP(Table1[[#This Row],[Ticker]],[1]!Table2[[Symbol]:[Industry]],2,FALSE),"-")</f>
        <v>-</v>
      </c>
      <c r="D662" t="s">
        <v>46</v>
      </c>
      <c r="E662">
        <v>6931.3446610350002</v>
      </c>
      <c r="F662">
        <v>3055.9</v>
      </c>
      <c r="G662">
        <v>1917.1236582223601</v>
      </c>
      <c r="H662">
        <v>17.024061179387701</v>
      </c>
      <c r="I662">
        <v>325.49677587565702</v>
      </c>
      <c r="J662">
        <v>14.5402352651935</v>
      </c>
      <c r="K662">
        <v>2537.8097760997498</v>
      </c>
      <c r="L662">
        <v>1407.4329753069001</v>
      </c>
      <c r="M662">
        <v>73.973918883578506</v>
      </c>
      <c r="N662">
        <v>0.65806310202243901</v>
      </c>
      <c r="O662">
        <v>2.2595634673909299</v>
      </c>
      <c r="P662">
        <v>2044.4912280701701</v>
      </c>
    </row>
    <row r="663" spans="1:17" x14ac:dyDescent="0.3">
      <c r="A663" t="s">
        <v>1461</v>
      </c>
      <c r="B663" t="s">
        <v>1462</v>
      </c>
      <c r="C663" t="str">
        <f>IFERROR(VLOOKUP(Table1[[#This Row],[Ticker]],[1]!Table2[[Symbol]:[Industry]],2,FALSE),"-")</f>
        <v>-</v>
      </c>
      <c r="D663" t="s">
        <v>133</v>
      </c>
      <c r="E663">
        <v>6916.2289781199997</v>
      </c>
      <c r="F663">
        <v>633.29999999999995</v>
      </c>
      <c r="G663">
        <v>40.024495948023301</v>
      </c>
      <c r="H663">
        <v>1.7993439240407201</v>
      </c>
      <c r="I663">
        <v>-13.4970408720439</v>
      </c>
      <c r="J663">
        <v>3.98797519964682</v>
      </c>
      <c r="K663">
        <v>605.03018562758803</v>
      </c>
      <c r="L663">
        <v>578.37928971927795</v>
      </c>
      <c r="M663">
        <v>68.513502016832106</v>
      </c>
      <c r="N663">
        <v>1.26317685340399</v>
      </c>
      <c r="O663">
        <v>32.899099952629001</v>
      </c>
      <c r="P663">
        <v>73.732940127563197</v>
      </c>
      <c r="Q663">
        <v>7.9401216541876998E-2</v>
      </c>
    </row>
    <row r="664" spans="1:17" x14ac:dyDescent="0.3">
      <c r="A664" t="s">
        <v>1463</v>
      </c>
      <c r="B664" t="s">
        <v>1464</v>
      </c>
      <c r="C664" t="str">
        <f>IFERROR(VLOOKUP(Table1[[#This Row],[Ticker]],[1]!Table2[[Symbol]:[Industry]],2,FALSE),"-")</f>
        <v>-</v>
      </c>
      <c r="D664" t="s">
        <v>46</v>
      </c>
      <c r="E664">
        <v>6891.1500176099998</v>
      </c>
      <c r="F664">
        <v>189.83</v>
      </c>
      <c r="G664">
        <v>4.7924722221719502</v>
      </c>
      <c r="H664">
        <v>-2.4207711611146698</v>
      </c>
      <c r="I664">
        <v>-25.426946094473301</v>
      </c>
      <c r="J664">
        <v>5.2909362345733901E-2</v>
      </c>
      <c r="K664">
        <v>196.688619835206</v>
      </c>
      <c r="L664">
        <v>189.60342314914399</v>
      </c>
      <c r="M664">
        <v>40.772097365708802</v>
      </c>
      <c r="N664">
        <v>1.09983847866686</v>
      </c>
      <c r="O664">
        <v>31.328030342938401</v>
      </c>
      <c r="P664">
        <v>43.105917828872897</v>
      </c>
      <c r="Q664">
        <v>0.152305849057465</v>
      </c>
    </row>
    <row r="665" spans="1:17" x14ac:dyDescent="0.3">
      <c r="A665" t="s">
        <v>1465</v>
      </c>
      <c r="B665" t="s">
        <v>1466</v>
      </c>
      <c r="C665" t="str">
        <f>IFERROR(VLOOKUP(Table1[[#This Row],[Ticker]],[1]!Table2[[Symbol]:[Industry]],2,FALSE),"-")</f>
        <v>-</v>
      </c>
      <c r="D665" t="s">
        <v>416</v>
      </c>
      <c r="E665">
        <v>6884.1498398009999</v>
      </c>
      <c r="F665">
        <v>79.89</v>
      </c>
      <c r="G665">
        <v>23.8704831386701</v>
      </c>
      <c r="H665">
        <v>22.138913160790398</v>
      </c>
      <c r="I665">
        <v>-2.1432788573177399</v>
      </c>
      <c r="J665">
        <v>21.980621147233499</v>
      </c>
      <c r="K665">
        <v>68.800208158810804</v>
      </c>
      <c r="L665">
        <v>67.662618608318297</v>
      </c>
      <c r="M665">
        <v>64.107647415529996</v>
      </c>
      <c r="N665">
        <v>2.11756751737716</v>
      </c>
      <c r="O665">
        <v>9.9011140317937194</v>
      </c>
      <c r="P665">
        <v>64.552008238928906</v>
      </c>
      <c r="Q665">
        <v>5.2859070217393E-2</v>
      </c>
    </row>
    <row r="666" spans="1:17" x14ac:dyDescent="0.3">
      <c r="A666" t="s">
        <v>1467</v>
      </c>
      <c r="B666" t="s">
        <v>1468</v>
      </c>
      <c r="C666" t="str">
        <f>IFERROR(VLOOKUP(Table1[[#This Row],[Ticker]],[1]!Table2[[Symbol]:[Industry]],2,FALSE),"-")</f>
        <v>-</v>
      </c>
      <c r="D666" t="s">
        <v>539</v>
      </c>
      <c r="E666">
        <v>6881.1623749999999</v>
      </c>
      <c r="F666">
        <v>2193.3000000000002</v>
      </c>
      <c r="G666">
        <v>-24.794711524373099</v>
      </c>
      <c r="H666">
        <v>-7.2113280763888197</v>
      </c>
      <c r="I666">
        <v>-15.3279957031191</v>
      </c>
      <c r="J666">
        <v>-6.0160478485259103</v>
      </c>
      <c r="K666">
        <v>2303.5849073915401</v>
      </c>
      <c r="L666">
        <v>2271.9086520227502</v>
      </c>
      <c r="M666">
        <v>27.675307487550199</v>
      </c>
      <c r="N666">
        <v>1.52522628976185</v>
      </c>
      <c r="O666">
        <v>24.697943737746701</v>
      </c>
      <c r="P666">
        <v>11.9030612244898</v>
      </c>
      <c r="Q666">
        <v>-7.3999908065963002E-2</v>
      </c>
    </row>
    <row r="667" spans="1:17" x14ac:dyDescent="0.3">
      <c r="A667" t="s">
        <v>1469</v>
      </c>
      <c r="B667" t="s">
        <v>1470</v>
      </c>
      <c r="C667" t="str">
        <f>IFERROR(VLOOKUP(Table1[[#This Row],[Ticker]],[1]!Table2[[Symbol]:[Industry]],2,FALSE),"-")</f>
        <v>-</v>
      </c>
      <c r="D667" t="s">
        <v>98</v>
      </c>
      <c r="E667">
        <v>6820.0396532049999</v>
      </c>
      <c r="F667">
        <v>1432.65</v>
      </c>
      <c r="G667">
        <v>-30.977010185012499</v>
      </c>
      <c r="H667">
        <v>-4.9893199055315502</v>
      </c>
      <c r="I667">
        <v>-15.499471784183401</v>
      </c>
      <c r="J667">
        <v>-3.5295685099823002</v>
      </c>
      <c r="K667">
        <v>1436.8216169277</v>
      </c>
      <c r="L667">
        <v>1416.8363630889401</v>
      </c>
      <c r="M667">
        <v>36.646539516141402</v>
      </c>
      <c r="N667">
        <v>1.05969812349592</v>
      </c>
      <c r="O667">
        <v>12.0301539105852</v>
      </c>
      <c r="P667">
        <v>14.612</v>
      </c>
      <c r="Q667">
        <v>-0.133185298022721</v>
      </c>
    </row>
    <row r="668" spans="1:17" x14ac:dyDescent="0.3">
      <c r="A668" t="s">
        <v>1471</v>
      </c>
      <c r="B668" t="s">
        <v>1472</v>
      </c>
      <c r="C668" t="str">
        <f>IFERROR(VLOOKUP(Table1[[#This Row],[Ticker]],[1]!Table2[[Symbol]:[Industry]],2,FALSE),"-")</f>
        <v>-</v>
      </c>
      <c r="D668" t="s">
        <v>622</v>
      </c>
      <c r="E668">
        <v>6790.6233460000003</v>
      </c>
      <c r="F668">
        <v>356.2</v>
      </c>
      <c r="G668">
        <v>-43.170436321897597</v>
      </c>
      <c r="H668">
        <v>6.2208783321861398</v>
      </c>
      <c r="I668">
        <v>-17.4138796656663</v>
      </c>
      <c r="J668">
        <v>-1.4074937192179799</v>
      </c>
      <c r="K668">
        <v>357.25851487151499</v>
      </c>
      <c r="L668">
        <v>345.63330946822401</v>
      </c>
      <c r="M668">
        <v>30.565144534873799</v>
      </c>
      <c r="N668">
        <v>1.11936874578683</v>
      </c>
      <c r="O668">
        <v>22.6698483997754</v>
      </c>
      <c r="P668">
        <v>33.0345471521942</v>
      </c>
      <c r="Q668">
        <v>0.14262975010715201</v>
      </c>
    </row>
    <row r="669" spans="1:17" hidden="1" x14ac:dyDescent="0.3">
      <c r="A669" t="s">
        <v>1473</v>
      </c>
      <c r="B669" t="s">
        <v>1474</v>
      </c>
      <c r="C669" t="str">
        <f>IFERROR(VLOOKUP(Table1[[#This Row],[Ticker]],[1]!Table2[[Symbol]:[Industry]],2,FALSE),"-")</f>
        <v>-</v>
      </c>
      <c r="D669" t="s">
        <v>159</v>
      </c>
      <c r="E669">
        <v>6779.9372995969998</v>
      </c>
      <c r="F669">
        <v>188.73</v>
      </c>
      <c r="G669">
        <v>148.99966853375801</v>
      </c>
      <c r="H669">
        <v>11.6573876315544</v>
      </c>
      <c r="I669">
        <v>50.4234812915711</v>
      </c>
      <c r="J669">
        <v>7.1234080344601098</v>
      </c>
      <c r="K669">
        <v>162.88431090480699</v>
      </c>
      <c r="L669">
        <v>129.98504534858799</v>
      </c>
      <c r="M669">
        <v>62.716935955884402</v>
      </c>
      <c r="N669">
        <v>1.79901105570819</v>
      </c>
      <c r="O669">
        <v>2.1565198961479499</v>
      </c>
      <c r="P669">
        <v>212.466887417218</v>
      </c>
    </row>
    <row r="670" spans="1:17" hidden="1" x14ac:dyDescent="0.3">
      <c r="A670" t="s">
        <v>1475</v>
      </c>
      <c r="B670" t="s">
        <v>1476</v>
      </c>
      <c r="C670" t="str">
        <f>IFERROR(VLOOKUP(Table1[[#This Row],[Ticker]],[1]!Table2[[Symbol]:[Industry]],2,FALSE),"-")</f>
        <v>-</v>
      </c>
      <c r="D670" t="s">
        <v>1026</v>
      </c>
      <c r="E670">
        <v>6746.8437323999997</v>
      </c>
      <c r="F670">
        <v>128.5</v>
      </c>
      <c r="G670">
        <v>-18.0550884255147</v>
      </c>
      <c r="H670">
        <v>0.63320973873721798</v>
      </c>
      <c r="I670">
        <v>-8.7115378436923692</v>
      </c>
      <c r="K670">
        <v>120.10837337592</v>
      </c>
      <c r="M670">
        <v>1.05563603616817</v>
      </c>
      <c r="N670">
        <v>0.371428571428571</v>
      </c>
      <c r="O670">
        <v>3.00389105058367</v>
      </c>
      <c r="P670">
        <v>8.4388185654008492</v>
      </c>
    </row>
    <row r="671" spans="1:17" x14ac:dyDescent="0.3">
      <c r="A671" t="s">
        <v>1477</v>
      </c>
      <c r="B671" t="s">
        <v>1478</v>
      </c>
      <c r="C671" t="str">
        <f>IFERROR(VLOOKUP(Table1[[#This Row],[Ticker]],[1]!Table2[[Symbol]:[Industry]],2,FALSE),"-")</f>
        <v>-</v>
      </c>
      <c r="D671" t="s">
        <v>166</v>
      </c>
      <c r="E671">
        <v>6717.4662037500002</v>
      </c>
      <c r="F671">
        <v>997.75</v>
      </c>
      <c r="G671">
        <v>68.571265122664599</v>
      </c>
      <c r="H671">
        <v>11.089315130079999</v>
      </c>
      <c r="I671">
        <v>73.935991057752901</v>
      </c>
      <c r="J671">
        <v>6.0678181902623196</v>
      </c>
      <c r="K671">
        <v>884.20635578188399</v>
      </c>
      <c r="L671">
        <v>705.59122920235495</v>
      </c>
      <c r="M671">
        <v>58.549183463176803</v>
      </c>
      <c r="N671">
        <v>0.97840845524510101</v>
      </c>
      <c r="O671">
        <v>1.2277624655474699</v>
      </c>
      <c r="P671">
        <v>128.265843056508</v>
      </c>
      <c r="Q671">
        <v>3.8153957382652003E-2</v>
      </c>
    </row>
    <row r="672" spans="1:17" x14ac:dyDescent="0.3">
      <c r="A672" t="s">
        <v>1479</v>
      </c>
      <c r="B672" t="s">
        <v>1480</v>
      </c>
      <c r="C672" t="str">
        <f>IFERROR(VLOOKUP(Table1[[#This Row],[Ticker]],[1]!Table2[[Symbol]:[Industry]],2,FALSE),"-")</f>
        <v>-</v>
      </c>
      <c r="D672" t="s">
        <v>465</v>
      </c>
      <c r="E672">
        <v>6707.7891638599904</v>
      </c>
      <c r="F672">
        <v>2329.9499999999998</v>
      </c>
      <c r="G672">
        <v>31.328632998049098</v>
      </c>
      <c r="H672">
        <v>25.966722379942102</v>
      </c>
      <c r="I672">
        <v>72.916988644408804</v>
      </c>
      <c r="J672">
        <v>-1.81076307890135</v>
      </c>
      <c r="K672">
        <v>1832.5757406294999</v>
      </c>
      <c r="L672">
        <v>1521.9458313181699</v>
      </c>
      <c r="M672">
        <v>57.866883472918303</v>
      </c>
      <c r="N672">
        <v>1.9909994827709301</v>
      </c>
      <c r="O672">
        <v>6.9980042490182104</v>
      </c>
      <c r="P672">
        <v>117.39678096570999</v>
      </c>
      <c r="Q672">
        <v>-9.3142343816813994E-2</v>
      </c>
    </row>
    <row r="673" spans="1:17" x14ac:dyDescent="0.3">
      <c r="A673" t="s">
        <v>1481</v>
      </c>
      <c r="B673" t="s">
        <v>1482</v>
      </c>
      <c r="C673" t="str">
        <f>IFERROR(VLOOKUP(Table1[[#This Row],[Ticker]],[1]!Table2[[Symbol]:[Industry]],2,FALSE),"-")</f>
        <v>-</v>
      </c>
      <c r="D673" t="s">
        <v>649</v>
      </c>
      <c r="E673">
        <v>6661.8871539769998</v>
      </c>
      <c r="F673">
        <v>136.94999999999999</v>
      </c>
      <c r="G673">
        <v>-34.441279522598698</v>
      </c>
      <c r="H673">
        <v>-5.8280975490163502</v>
      </c>
      <c r="I673">
        <v>-7.50885125251689</v>
      </c>
      <c r="J673">
        <v>-0.41648289213379303</v>
      </c>
      <c r="K673">
        <v>138.298917255048</v>
      </c>
      <c r="L673">
        <v>139.64447780390699</v>
      </c>
      <c r="M673">
        <v>43.392710067179202</v>
      </c>
      <c r="N673">
        <v>1.49384079199236</v>
      </c>
      <c r="O673">
        <v>30.741146403797</v>
      </c>
      <c r="P673">
        <v>25.068493150684901</v>
      </c>
      <c r="Q673">
        <v>-9.1566100817394996E-2</v>
      </c>
    </row>
    <row r="674" spans="1:17" hidden="1" x14ac:dyDescent="0.3">
      <c r="A674" t="s">
        <v>1483</v>
      </c>
      <c r="B674" t="s">
        <v>1484</v>
      </c>
      <c r="C674" t="str">
        <f>IFERROR(VLOOKUP(Table1[[#This Row],[Ticker]],[1]!Table2[[Symbol]:[Industry]],2,FALSE),"-")</f>
        <v>-</v>
      </c>
      <c r="D674" t="s">
        <v>257</v>
      </c>
      <c r="E674">
        <v>6641.3845632000002</v>
      </c>
      <c r="F674">
        <v>3255.55</v>
      </c>
      <c r="G674">
        <v>-4.3351242038386397</v>
      </c>
      <c r="H674">
        <v>-0.94341450167151297</v>
      </c>
      <c r="I674">
        <v>12.4923946479209</v>
      </c>
      <c r="J674">
        <v>-2.5538456130076299</v>
      </c>
      <c r="K674">
        <v>3257.1608087566701</v>
      </c>
      <c r="L674">
        <v>2862.8634160678398</v>
      </c>
      <c r="M674">
        <v>26.4320309759688</v>
      </c>
      <c r="N674">
        <v>0.79134155052135102</v>
      </c>
      <c r="O674">
        <v>19.488258512386501</v>
      </c>
      <c r="P674">
        <v>55.100047641734101</v>
      </c>
      <c r="Q674">
        <v>9.0128561174461996E-2</v>
      </c>
    </row>
    <row r="675" spans="1:17" hidden="1" x14ac:dyDescent="0.3">
      <c r="A675" t="s">
        <v>1485</v>
      </c>
      <c r="B675" t="s">
        <v>1486</v>
      </c>
      <c r="C675" t="str">
        <f>IFERROR(VLOOKUP(Table1[[#This Row],[Ticker]],[1]!Table2[[Symbol]:[Industry]],2,FALSE),"-")</f>
        <v>-</v>
      </c>
      <c r="D675" t="s">
        <v>46</v>
      </c>
      <c r="E675">
        <v>6639.8182770149997</v>
      </c>
      <c r="F675">
        <v>390.3</v>
      </c>
      <c r="G675">
        <v>-24.399286307569799</v>
      </c>
      <c r="H675">
        <v>-2.0351194383201299</v>
      </c>
      <c r="I675">
        <v>-14.081863148843199</v>
      </c>
      <c r="J675">
        <v>-3.8796895255832702</v>
      </c>
      <c r="O675">
        <v>8.8393543428132197</v>
      </c>
      <c r="P675">
        <v>1.83953033268102</v>
      </c>
    </row>
    <row r="676" spans="1:17" hidden="1" x14ac:dyDescent="0.3">
      <c r="A676" t="s">
        <v>1487</v>
      </c>
      <c r="B676" t="s">
        <v>1488</v>
      </c>
      <c r="C676" t="str">
        <f>IFERROR(VLOOKUP(Table1[[#This Row],[Ticker]],[1]!Table2[[Symbol]:[Industry]],2,FALSE),"-")</f>
        <v>-</v>
      </c>
      <c r="D676" t="s">
        <v>1325</v>
      </c>
      <c r="E676">
        <v>6636.6662775300001</v>
      </c>
      <c r="F676">
        <v>1406.96</v>
      </c>
      <c r="G676">
        <v>-16.164218262255101</v>
      </c>
      <c r="H676">
        <v>-0.44502769088386701</v>
      </c>
      <c r="I676">
        <v>-8.3869163508243805</v>
      </c>
      <c r="J676">
        <v>-3.9715284516671701</v>
      </c>
      <c r="K676">
        <v>1384.8422647069499</v>
      </c>
      <c r="L676">
        <v>1350.0558097636799</v>
      </c>
      <c r="M676">
        <v>77.088001342421407</v>
      </c>
      <c r="N676">
        <v>0.95581901028779703</v>
      </c>
      <c r="O676">
        <v>2.7072553590720299</v>
      </c>
      <c r="P676">
        <v>12.859262824369299</v>
      </c>
      <c r="Q676">
        <v>-5.5078309021881003E-2</v>
      </c>
    </row>
    <row r="677" spans="1:17" x14ac:dyDescent="0.3">
      <c r="A677" t="s">
        <v>1489</v>
      </c>
      <c r="B677" t="s">
        <v>1490</v>
      </c>
      <c r="C677" t="str">
        <f>IFERROR(VLOOKUP(Table1[[#This Row],[Ticker]],[1]!Table2[[Symbol]:[Industry]],2,FALSE),"-")</f>
        <v>-</v>
      </c>
      <c r="D677" t="s">
        <v>384</v>
      </c>
      <c r="E677">
        <v>6600.7323720000004</v>
      </c>
      <c r="F677">
        <v>139.44999999999999</v>
      </c>
      <c r="G677">
        <v>86.935471691168701</v>
      </c>
      <c r="H677">
        <v>-9.3525893833903293</v>
      </c>
      <c r="I677">
        <v>20.123870755663098</v>
      </c>
      <c r="J677">
        <v>2.1691719370400899</v>
      </c>
      <c r="K677">
        <v>133.79265667575601</v>
      </c>
      <c r="L677">
        <v>108.376769489056</v>
      </c>
      <c r="M677">
        <v>39.600755390480103</v>
      </c>
      <c r="N677">
        <v>0.43468867664896199</v>
      </c>
      <c r="O677">
        <v>21.871638580136199</v>
      </c>
      <c r="P677">
        <v>114.373558800922</v>
      </c>
      <c r="Q677">
        <v>9.0011146508706993E-2</v>
      </c>
    </row>
    <row r="678" spans="1:17" x14ac:dyDescent="0.3">
      <c r="A678" t="s">
        <v>1491</v>
      </c>
      <c r="B678" t="s">
        <v>1492</v>
      </c>
      <c r="C678" t="str">
        <f>IFERROR(VLOOKUP(Table1[[#This Row],[Ticker]],[1]!Table2[[Symbol]:[Industry]],2,FALSE),"-")</f>
        <v>-</v>
      </c>
      <c r="D678" t="s">
        <v>368</v>
      </c>
      <c r="E678">
        <v>6589.7399906800001</v>
      </c>
      <c r="F678">
        <v>283.35000000000002</v>
      </c>
      <c r="G678">
        <v>-54.328841687088698</v>
      </c>
      <c r="H678">
        <v>-12.4096013706689</v>
      </c>
      <c r="I678">
        <v>-27.582200677332601</v>
      </c>
      <c r="J678">
        <v>-1.4402335879625301</v>
      </c>
      <c r="K678">
        <v>298.55290052922697</v>
      </c>
      <c r="L678">
        <v>318.92173436578298</v>
      </c>
      <c r="M678">
        <v>44.003255022865403</v>
      </c>
      <c r="N678">
        <v>0.76214529893980898</v>
      </c>
      <c r="O678">
        <v>66.190224104464406</v>
      </c>
      <c r="P678">
        <v>9.7617664148750904</v>
      </c>
      <c r="Q678">
        <v>7.7211158598899997E-4</v>
      </c>
    </row>
    <row r="679" spans="1:17" x14ac:dyDescent="0.3">
      <c r="A679" t="s">
        <v>1493</v>
      </c>
      <c r="B679" t="s">
        <v>1494</v>
      </c>
      <c r="C679" t="str">
        <f>IFERROR(VLOOKUP(Table1[[#This Row],[Ticker]],[1]!Table2[[Symbol]:[Industry]],2,FALSE),"-")</f>
        <v>-</v>
      </c>
      <c r="D679" t="s">
        <v>46</v>
      </c>
      <c r="E679">
        <v>6575.9413582249999</v>
      </c>
      <c r="F679">
        <v>245.65</v>
      </c>
      <c r="G679">
        <v>144.33154571957499</v>
      </c>
      <c r="H679">
        <v>4.2305444215982098</v>
      </c>
      <c r="I679">
        <v>26.3868721654148</v>
      </c>
      <c r="J679">
        <v>-0.76155458283383504</v>
      </c>
      <c r="K679">
        <v>229.251060834421</v>
      </c>
      <c r="L679">
        <v>182.77614917143899</v>
      </c>
      <c r="M679">
        <v>40.2496539376695</v>
      </c>
      <c r="N679">
        <v>0.51406290184655301</v>
      </c>
      <c r="O679">
        <v>10.6859352737634</v>
      </c>
      <c r="P679">
        <v>176.16638560989301</v>
      </c>
      <c r="Q679">
        <v>8.7783975592927999E-2</v>
      </c>
    </row>
    <row r="680" spans="1:17" x14ac:dyDescent="0.3">
      <c r="A680" t="s">
        <v>1495</v>
      </c>
      <c r="B680" t="s">
        <v>1496</v>
      </c>
      <c r="C680" t="str">
        <f>IFERROR(VLOOKUP(Table1[[#This Row],[Ticker]],[1]!Table2[[Symbol]:[Industry]],2,FALSE),"-")</f>
        <v>-</v>
      </c>
      <c r="D680" t="s">
        <v>304</v>
      </c>
      <c r="E680">
        <v>6573.9540416</v>
      </c>
      <c r="F680">
        <v>1288.9000000000001</v>
      </c>
      <c r="G680">
        <v>88.839159318953605</v>
      </c>
      <c r="H680">
        <v>5.8151911325677998</v>
      </c>
      <c r="I680">
        <v>46.710167437989</v>
      </c>
      <c r="J680">
        <v>9.1443911819334307</v>
      </c>
      <c r="K680">
        <v>1145.65429016706</v>
      </c>
      <c r="L680">
        <v>938.78092943068202</v>
      </c>
      <c r="M680">
        <v>71.314747140315305</v>
      </c>
      <c r="N680">
        <v>0.96793084608671198</v>
      </c>
      <c r="O680">
        <v>4.6628908371479403</v>
      </c>
      <c r="P680">
        <v>146.89206014749499</v>
      </c>
      <c r="Q680">
        <v>8.7513904097897999E-2</v>
      </c>
    </row>
    <row r="681" spans="1:17" x14ac:dyDescent="0.3">
      <c r="A681" t="s">
        <v>1497</v>
      </c>
      <c r="B681" t="s">
        <v>1498</v>
      </c>
      <c r="C681" t="str">
        <f>IFERROR(VLOOKUP(Table1[[#This Row],[Ticker]],[1]!Table2[[Symbol]:[Industry]],2,FALSE),"-")</f>
        <v>-</v>
      </c>
      <c r="D681" t="s">
        <v>54</v>
      </c>
      <c r="E681">
        <v>6565.1926085799996</v>
      </c>
      <c r="F681">
        <v>686</v>
      </c>
      <c r="G681">
        <v>78.425011810845803</v>
      </c>
      <c r="H681">
        <v>4.4153579989490099</v>
      </c>
      <c r="I681">
        <v>70.544818250970295</v>
      </c>
      <c r="J681">
        <v>-0.70590287288310405</v>
      </c>
      <c r="K681">
        <v>622.94214251897904</v>
      </c>
      <c r="L681">
        <v>493.409424455259</v>
      </c>
      <c r="M681">
        <v>44.986730314312297</v>
      </c>
      <c r="N681">
        <v>1.0909752766718199</v>
      </c>
      <c r="O681">
        <v>7.7842565597667503</v>
      </c>
      <c r="P681">
        <v>131.13207547169799</v>
      </c>
      <c r="Q681">
        <v>-2.150281727546E-3</v>
      </c>
    </row>
    <row r="682" spans="1:17" x14ac:dyDescent="0.3">
      <c r="A682" t="s">
        <v>1499</v>
      </c>
      <c r="B682" t="s">
        <v>1500</v>
      </c>
      <c r="C682" t="str">
        <f>IFERROR(VLOOKUP(Table1[[#This Row],[Ticker]],[1]!Table2[[Symbol]:[Industry]],2,FALSE),"-")</f>
        <v>-</v>
      </c>
      <c r="D682" t="s">
        <v>384</v>
      </c>
      <c r="E682">
        <v>6535.1270484500001</v>
      </c>
      <c r="F682">
        <v>352.7</v>
      </c>
      <c r="G682">
        <v>35.843420360166</v>
      </c>
      <c r="H682">
        <v>2.0129165510395999</v>
      </c>
      <c r="I682">
        <v>25.176229829834998</v>
      </c>
      <c r="J682">
        <v>4.4032526174869497</v>
      </c>
      <c r="K682">
        <v>324.92117732492102</v>
      </c>
      <c r="L682">
        <v>279.55031608272401</v>
      </c>
      <c r="M682">
        <v>44.450629173983899</v>
      </c>
      <c r="N682">
        <v>1.1662476462073701</v>
      </c>
      <c r="O682">
        <v>5.8123050751346801</v>
      </c>
      <c r="P682">
        <v>71.964895173086305</v>
      </c>
      <c r="Q682">
        <v>-7.1580472271380001E-3</v>
      </c>
    </row>
    <row r="683" spans="1:17" x14ac:dyDescent="0.3">
      <c r="A683" t="s">
        <v>1501</v>
      </c>
      <c r="B683" t="s">
        <v>1502</v>
      </c>
      <c r="C683" t="str">
        <f>IFERROR(VLOOKUP(Table1[[#This Row],[Ticker]],[1]!Table2[[Symbol]:[Industry]],2,FALSE),"-")</f>
        <v>-</v>
      </c>
      <c r="D683" t="s">
        <v>436</v>
      </c>
      <c r="E683">
        <v>6504.3082775699904</v>
      </c>
      <c r="F683">
        <v>596.54999999999995</v>
      </c>
      <c r="G683">
        <v>-37.200500646276602</v>
      </c>
      <c r="H683">
        <v>-10.4489187453885</v>
      </c>
      <c r="I683">
        <v>-13.876135372782899</v>
      </c>
      <c r="J683">
        <v>-4.6744237031662701</v>
      </c>
      <c r="K683">
        <v>649.55018727107904</v>
      </c>
      <c r="L683">
        <v>647.00031428814998</v>
      </c>
      <c r="M683">
        <v>26.893238595065601</v>
      </c>
      <c r="N683">
        <v>0.79652909771318503</v>
      </c>
      <c r="O683">
        <v>30.081300813008099</v>
      </c>
      <c r="P683">
        <v>14.4240913014289</v>
      </c>
      <c r="Q683">
        <v>-5.7224343159762998E-2</v>
      </c>
    </row>
    <row r="684" spans="1:17" hidden="1" x14ac:dyDescent="0.3">
      <c r="A684" t="s">
        <v>1503</v>
      </c>
      <c r="B684" t="s">
        <v>1504</v>
      </c>
      <c r="C684" t="str">
        <f>IFERROR(VLOOKUP(Table1[[#This Row],[Ticker]],[1]!Table2[[Symbol]:[Industry]],2,FALSE),"-")</f>
        <v>-</v>
      </c>
      <c r="D684" t="s">
        <v>1325</v>
      </c>
      <c r="E684">
        <v>6496.9056107910001</v>
      </c>
      <c r="F684">
        <v>1166.55</v>
      </c>
      <c r="G684">
        <v>-17.0034343989301</v>
      </c>
      <c r="H684">
        <v>1.4967601398563799</v>
      </c>
      <c r="I684">
        <v>-8.3949612161648499</v>
      </c>
      <c r="J684">
        <v>-0.95385182928574197</v>
      </c>
      <c r="K684">
        <v>1157.2157568103501</v>
      </c>
      <c r="L684">
        <v>1130.3296385608101</v>
      </c>
      <c r="M684">
        <v>63.340787818078198</v>
      </c>
      <c r="N684">
        <v>1.37716558015311</v>
      </c>
      <c r="O684">
        <v>13.6153615361536</v>
      </c>
      <c r="P684">
        <v>34.735103544657598</v>
      </c>
    </row>
    <row r="685" spans="1:17" x14ac:dyDescent="0.3">
      <c r="A685" t="s">
        <v>1505</v>
      </c>
      <c r="B685" t="s">
        <v>1506</v>
      </c>
      <c r="C685" t="str">
        <f>IFERROR(VLOOKUP(Table1[[#This Row],[Ticker]],[1]!Table2[[Symbol]:[Industry]],2,FALSE),"-")</f>
        <v>-</v>
      </c>
      <c r="D685" t="s">
        <v>1507</v>
      </c>
      <c r="E685">
        <v>6488.3811004749996</v>
      </c>
      <c r="F685">
        <v>507.75</v>
      </c>
      <c r="G685">
        <v>-13.9685077208315</v>
      </c>
      <c r="H685">
        <v>0.50535765376476005</v>
      </c>
      <c r="I685">
        <v>-20.604645506057</v>
      </c>
      <c r="J685">
        <v>-2.6286984710382799</v>
      </c>
      <c r="K685">
        <v>514.14116673881904</v>
      </c>
      <c r="L685">
        <v>503.96467213230397</v>
      </c>
      <c r="M685">
        <v>37.762723803883702</v>
      </c>
      <c r="N685">
        <v>1.0973628299701701</v>
      </c>
      <c r="O685">
        <v>31.826686361398298</v>
      </c>
      <c r="P685">
        <v>29.842731108553799</v>
      </c>
      <c r="Q685">
        <v>4.6423625148807997E-2</v>
      </c>
    </row>
    <row r="686" spans="1:17" x14ac:dyDescent="0.3">
      <c r="A686" t="s">
        <v>1508</v>
      </c>
      <c r="B686" t="s">
        <v>1509</v>
      </c>
      <c r="C686" t="str">
        <f>IFERROR(VLOOKUP(Table1[[#This Row],[Ticker]],[1]!Table2[[Symbol]:[Industry]],2,FALSE),"-")</f>
        <v>-</v>
      </c>
      <c r="D686" t="s">
        <v>465</v>
      </c>
      <c r="E686">
        <v>6474.9320064000003</v>
      </c>
      <c r="F686">
        <v>911.25</v>
      </c>
      <c r="G686">
        <v>55.923590685887199</v>
      </c>
      <c r="H686">
        <v>-1.06581938747637</v>
      </c>
      <c r="I686">
        <v>-8.9934833003899293</v>
      </c>
      <c r="J686">
        <v>-7.6970702361548398</v>
      </c>
      <c r="K686">
        <v>920.99571091915504</v>
      </c>
      <c r="L686">
        <v>830.94427281460901</v>
      </c>
      <c r="M686">
        <v>39.080320803056097</v>
      </c>
      <c r="N686">
        <v>2.27590895876489</v>
      </c>
      <c r="O686">
        <v>23.786008230452602</v>
      </c>
      <c r="P686">
        <v>82.432432432432407</v>
      </c>
      <c r="Q686">
        <v>0.14635722153414099</v>
      </c>
    </row>
    <row r="687" spans="1:17" hidden="1" x14ac:dyDescent="0.3">
      <c r="A687" t="s">
        <v>1510</v>
      </c>
      <c r="B687" t="s">
        <v>1511</v>
      </c>
      <c r="C687" t="str">
        <f>IFERROR(VLOOKUP(Table1[[#This Row],[Ticker]],[1]!Table2[[Symbol]:[Industry]],2,FALSE),"-")</f>
        <v>-</v>
      </c>
      <c r="D687" t="s">
        <v>1512</v>
      </c>
      <c r="E687">
        <v>6474.4814399999996</v>
      </c>
      <c r="F687">
        <v>3108.8</v>
      </c>
      <c r="G687">
        <v>1250.94654433237</v>
      </c>
      <c r="H687">
        <v>-2.4046543994949401</v>
      </c>
      <c r="I687">
        <v>167.75312758155701</v>
      </c>
      <c r="J687">
        <v>2.2359975644249701</v>
      </c>
      <c r="K687">
        <v>2897.3849631657799</v>
      </c>
      <c r="L687">
        <v>1863.12897266708</v>
      </c>
      <c r="M687">
        <v>46.280608472366197</v>
      </c>
      <c r="N687">
        <v>0.54821930923936701</v>
      </c>
      <c r="O687">
        <v>14.803139475038501</v>
      </c>
      <c r="P687">
        <v>1416.4878048780399</v>
      </c>
    </row>
    <row r="688" spans="1:17" x14ac:dyDescent="0.3">
      <c r="A688" t="s">
        <v>1513</v>
      </c>
      <c r="B688" t="s">
        <v>1514</v>
      </c>
      <c r="C688" t="str">
        <f>IFERROR(VLOOKUP(Table1[[#This Row],[Ticker]],[1]!Table2[[Symbol]:[Industry]],2,FALSE),"-")</f>
        <v>-</v>
      </c>
      <c r="D688" t="s">
        <v>24</v>
      </c>
      <c r="E688">
        <v>6417.4546436219998</v>
      </c>
      <c r="F688">
        <v>24.84</v>
      </c>
      <c r="G688">
        <v>2.2356249700505799</v>
      </c>
      <c r="H688">
        <v>-5.2758811703536797</v>
      </c>
      <c r="I688">
        <v>-33.042724785965397</v>
      </c>
      <c r="J688">
        <v>-5.0813293887735904</v>
      </c>
      <c r="K688">
        <v>26.703530498200799</v>
      </c>
      <c r="L688">
        <v>26.186986713894299</v>
      </c>
      <c r="M688">
        <v>18.148604815260001</v>
      </c>
      <c r="N688">
        <v>0.91238575508850095</v>
      </c>
      <c r="O688">
        <v>48.477154055496896</v>
      </c>
      <c r="P688">
        <v>33.5367762128325</v>
      </c>
      <c r="Q688">
        <v>0.104757564146336</v>
      </c>
    </row>
    <row r="689" spans="1:17" x14ac:dyDescent="0.3">
      <c r="A689" t="s">
        <v>1515</v>
      </c>
      <c r="B689" t="s">
        <v>1516</v>
      </c>
      <c r="C689" t="str">
        <f>IFERROR(VLOOKUP(Table1[[#This Row],[Ticker]],[1]!Table2[[Symbol]:[Industry]],2,FALSE),"-")</f>
        <v>-</v>
      </c>
      <c r="D689" t="s">
        <v>393</v>
      </c>
      <c r="E689">
        <v>6415.5153046129999</v>
      </c>
      <c r="F689">
        <v>207.53</v>
      </c>
      <c r="G689">
        <v>112.67592733469699</v>
      </c>
      <c r="H689">
        <v>-3.0294028320547102</v>
      </c>
      <c r="I689">
        <v>10.639043925005</v>
      </c>
      <c r="J689">
        <v>-2.62228671432164</v>
      </c>
      <c r="K689">
        <v>204.22866877202799</v>
      </c>
      <c r="L689">
        <v>169.35397048461601</v>
      </c>
      <c r="M689">
        <v>36.696254728895198</v>
      </c>
      <c r="N689">
        <v>0.53929643234191704</v>
      </c>
      <c r="O689">
        <v>7.0399460318989897</v>
      </c>
      <c r="P689">
        <v>191.06591865357601</v>
      </c>
      <c r="Q689">
        <v>0.116082490528293</v>
      </c>
    </row>
    <row r="690" spans="1:17" x14ac:dyDescent="0.3">
      <c r="A690" t="s">
        <v>1517</v>
      </c>
      <c r="B690" t="s">
        <v>1518</v>
      </c>
      <c r="C690" t="str">
        <f>IFERROR(VLOOKUP(Table1[[#This Row],[Ticker]],[1]!Table2[[Symbol]:[Industry]],2,FALSE),"-")</f>
        <v>-</v>
      </c>
      <c r="D690" t="s">
        <v>46</v>
      </c>
      <c r="E690">
        <v>6389.1953266399996</v>
      </c>
      <c r="F690">
        <v>860.3</v>
      </c>
      <c r="G690">
        <v>95.131238561915595</v>
      </c>
      <c r="H690">
        <v>-7.6583094086382197E-2</v>
      </c>
      <c r="I690">
        <v>28.6055419834994</v>
      </c>
      <c r="J690">
        <v>3.6968769540775699</v>
      </c>
      <c r="K690">
        <v>810.60617363000199</v>
      </c>
      <c r="L690">
        <v>658.80603335583396</v>
      </c>
      <c r="M690">
        <v>54.731383021098502</v>
      </c>
      <c r="N690">
        <v>0.579400418773938</v>
      </c>
      <c r="O690">
        <v>8.8922468906195604</v>
      </c>
      <c r="P690">
        <v>124.036458333333</v>
      </c>
      <c r="Q690">
        <v>0.154667188512709</v>
      </c>
    </row>
    <row r="691" spans="1:17" hidden="1" x14ac:dyDescent="0.3">
      <c r="A691" t="s">
        <v>1519</v>
      </c>
      <c r="B691" t="s">
        <v>1520</v>
      </c>
      <c r="C691" t="str">
        <f>IFERROR(VLOOKUP(Table1[[#This Row],[Ticker]],[1]!Table2[[Symbol]:[Industry]],2,FALSE),"-")</f>
        <v>-</v>
      </c>
      <c r="D691" t="s">
        <v>43</v>
      </c>
      <c r="E691">
        <v>6354.1887939999997</v>
      </c>
      <c r="F691">
        <v>4141.8500000000004</v>
      </c>
      <c r="G691">
        <v>-5.2954575257938599</v>
      </c>
      <c r="H691">
        <v>0.43682419656855198</v>
      </c>
      <c r="I691">
        <v>5.1077372670823697</v>
      </c>
      <c r="J691">
        <v>-3.0620931771139199</v>
      </c>
      <c r="K691">
        <v>4141.6966802610496</v>
      </c>
      <c r="L691">
        <v>3836.9221722587099</v>
      </c>
      <c r="M691">
        <v>42.736120265330399</v>
      </c>
      <c r="N691">
        <v>1.3073340411254299</v>
      </c>
      <c r="O691">
        <v>17.0913963567004</v>
      </c>
      <c r="P691">
        <v>31.112693890471601</v>
      </c>
      <c r="Q691">
        <v>-2.2175170884049002E-2</v>
      </c>
    </row>
    <row r="692" spans="1:17" hidden="1" x14ac:dyDescent="0.3">
      <c r="A692" t="s">
        <v>1521</v>
      </c>
      <c r="B692" t="s">
        <v>1522</v>
      </c>
      <c r="C692" t="str">
        <f>IFERROR(VLOOKUP(Table1[[#This Row],[Ticker]],[1]!Table2[[Symbol]:[Industry]],2,FALSE),"-")</f>
        <v>-</v>
      </c>
      <c r="D692" t="s">
        <v>46</v>
      </c>
      <c r="E692">
        <v>6347.84</v>
      </c>
      <c r="F692">
        <v>90</v>
      </c>
      <c r="G692">
        <v>-32.533686776718604</v>
      </c>
      <c r="H692">
        <v>-3.6221094101989499</v>
      </c>
      <c r="I692">
        <v>-19.850394193299</v>
      </c>
      <c r="J692">
        <v>-1.2113603485259199</v>
      </c>
      <c r="K692">
        <v>91.002783288905903</v>
      </c>
      <c r="L692">
        <v>92.539780459928807</v>
      </c>
      <c r="M692">
        <v>53.081674366169402</v>
      </c>
      <c r="N692">
        <v>0.63</v>
      </c>
      <c r="O692">
        <v>9.44444444444445</v>
      </c>
      <c r="P692">
        <v>5.8823529411764701</v>
      </c>
    </row>
    <row r="693" spans="1:17" x14ac:dyDescent="0.3">
      <c r="A693" t="s">
        <v>1523</v>
      </c>
      <c r="B693" t="s">
        <v>1524</v>
      </c>
      <c r="C693" t="str">
        <f>IFERROR(VLOOKUP(Table1[[#This Row],[Ticker]],[1]!Table2[[Symbol]:[Industry]],2,FALSE),"-")</f>
        <v>-</v>
      </c>
      <c r="D693" t="s">
        <v>141</v>
      </c>
      <c r="E693">
        <v>6341.0441001999998</v>
      </c>
      <c r="F693">
        <v>914.3</v>
      </c>
      <c r="G693">
        <v>11.1556791784264</v>
      </c>
      <c r="H693">
        <v>-2.2661105671251498</v>
      </c>
      <c r="I693">
        <v>-5.3820819245083502</v>
      </c>
      <c r="J693">
        <v>6.4673582947434101</v>
      </c>
      <c r="K693">
        <v>903.71278540455796</v>
      </c>
      <c r="L693">
        <v>842.73885363236604</v>
      </c>
      <c r="M693">
        <v>50.410139098304199</v>
      </c>
      <c r="N693">
        <v>0.80744477486329502</v>
      </c>
      <c r="O693">
        <v>9.7014109154544403</v>
      </c>
      <c r="P693">
        <v>48.413278143007801</v>
      </c>
      <c r="Q693">
        <v>2.9016842167346998E-2</v>
      </c>
    </row>
    <row r="694" spans="1:17" hidden="1" x14ac:dyDescent="0.3">
      <c r="A694" t="s">
        <v>1525</v>
      </c>
      <c r="B694" t="s">
        <v>1526</v>
      </c>
      <c r="C694" t="str">
        <f>IFERROR(VLOOKUP(Table1[[#This Row],[Ticker]],[1]!Table2[[Symbol]:[Industry]],2,FALSE),"-")</f>
        <v>-</v>
      </c>
      <c r="D694" t="s">
        <v>119</v>
      </c>
      <c r="E694">
        <v>6318.1475511849903</v>
      </c>
      <c r="F694">
        <v>568.25</v>
      </c>
      <c r="G694">
        <v>-27.072032871883401</v>
      </c>
      <c r="H694">
        <v>2.0792509776910699</v>
      </c>
      <c r="I694">
        <v>-10.6645946142103</v>
      </c>
      <c r="J694">
        <v>0.47066523973568303</v>
      </c>
      <c r="K694">
        <v>550.89175591404705</v>
      </c>
      <c r="L694">
        <v>532.93582666008604</v>
      </c>
      <c r="M694">
        <v>33.3144949874182</v>
      </c>
      <c r="N694">
        <v>0.32887888998817499</v>
      </c>
      <c r="O694">
        <v>10.8578970523537</v>
      </c>
      <c r="P694">
        <v>21.680942184154102</v>
      </c>
      <c r="Q694">
        <v>3.4684770407345002E-2</v>
      </c>
    </row>
    <row r="695" spans="1:17" x14ac:dyDescent="0.3">
      <c r="A695" t="s">
        <v>1527</v>
      </c>
      <c r="B695" t="s">
        <v>1528</v>
      </c>
      <c r="C695" t="str">
        <f>IFERROR(VLOOKUP(Table1[[#This Row],[Ticker]],[1]!Table2[[Symbol]:[Industry]],2,FALSE),"-")</f>
        <v>-</v>
      </c>
      <c r="D695" t="s">
        <v>159</v>
      </c>
      <c r="E695">
        <v>6315.51888444</v>
      </c>
      <c r="F695">
        <v>409.65</v>
      </c>
      <c r="G695">
        <v>41.989322261004801</v>
      </c>
      <c r="H695">
        <v>1.0991815351811101</v>
      </c>
      <c r="I695">
        <v>29.2857356757501</v>
      </c>
      <c r="J695">
        <v>1.74164291862663</v>
      </c>
      <c r="K695">
        <v>378.967883100243</v>
      </c>
      <c r="L695">
        <v>317.90999898384598</v>
      </c>
      <c r="M695">
        <v>53.217076120283501</v>
      </c>
      <c r="N695">
        <v>0.78603556765897298</v>
      </c>
      <c r="O695">
        <v>3.38093494446478</v>
      </c>
      <c r="P695">
        <v>81.220968812209605</v>
      </c>
      <c r="Q695">
        <v>0.207763913132297</v>
      </c>
    </row>
    <row r="696" spans="1:17" x14ac:dyDescent="0.3">
      <c r="A696" t="s">
        <v>1529</v>
      </c>
      <c r="B696" t="s">
        <v>1530</v>
      </c>
      <c r="C696" t="str">
        <f>IFERROR(VLOOKUP(Table1[[#This Row],[Ticker]],[1]!Table2[[Symbol]:[Industry]],2,FALSE),"-")</f>
        <v>-</v>
      </c>
      <c r="D696" t="s">
        <v>141</v>
      </c>
      <c r="E696">
        <v>6283.1911648199903</v>
      </c>
      <c r="F696">
        <v>220.42</v>
      </c>
      <c r="G696">
        <v>154.759046950471</v>
      </c>
      <c r="H696">
        <v>6.1377090686242504</v>
      </c>
      <c r="I696">
        <v>21.6157853935497</v>
      </c>
      <c r="J696">
        <v>-0.10126860540665999</v>
      </c>
      <c r="K696">
        <v>199.73319175252701</v>
      </c>
      <c r="L696">
        <v>158.598517265276</v>
      </c>
      <c r="M696">
        <v>48.539472103529199</v>
      </c>
      <c r="N696">
        <v>0.39958153374901101</v>
      </c>
      <c r="O696">
        <v>8.4157517466654603</v>
      </c>
      <c r="P696">
        <v>190.02631578947299</v>
      </c>
      <c r="Q696">
        <v>0.170863875548185</v>
      </c>
    </row>
    <row r="697" spans="1:17" x14ac:dyDescent="0.3">
      <c r="A697" t="s">
        <v>1531</v>
      </c>
      <c r="B697" t="s">
        <v>1532</v>
      </c>
      <c r="C697" t="str">
        <f>IFERROR(VLOOKUP(Table1[[#This Row],[Ticker]],[1]!Table2[[Symbol]:[Industry]],2,FALSE),"-")</f>
        <v>-</v>
      </c>
      <c r="D697" t="s">
        <v>416</v>
      </c>
      <c r="E697">
        <v>6279.7663714559903</v>
      </c>
      <c r="F697">
        <v>209.32</v>
      </c>
      <c r="G697">
        <v>197.45844415191101</v>
      </c>
      <c r="H697">
        <v>9.3313454815839698</v>
      </c>
      <c r="I697">
        <v>23.8193356503856</v>
      </c>
      <c r="J697">
        <v>1.47702269699997</v>
      </c>
      <c r="K697">
        <v>196.50716989681001</v>
      </c>
      <c r="L697">
        <v>158.290088787679</v>
      </c>
      <c r="M697">
        <v>49.070408485916602</v>
      </c>
      <c r="N697">
        <v>1.1976434949692401</v>
      </c>
      <c r="O697">
        <v>14.6092107777565</v>
      </c>
      <c r="P697">
        <v>230.94071146245</v>
      </c>
      <c r="Q697">
        <v>8.3479685354629005E-2</v>
      </c>
    </row>
    <row r="698" spans="1:17" hidden="1" x14ac:dyDescent="0.3">
      <c r="A698" t="s">
        <v>1533</v>
      </c>
      <c r="B698" t="s">
        <v>1534</v>
      </c>
      <c r="C698" t="str">
        <f>IFERROR(VLOOKUP(Table1[[#This Row],[Ticker]],[1]!Table2[[Symbol]:[Industry]],2,FALSE),"-")</f>
        <v>-</v>
      </c>
      <c r="D698" t="s">
        <v>1026</v>
      </c>
      <c r="E698">
        <v>6266.1528877000001</v>
      </c>
      <c r="F698">
        <v>115</v>
      </c>
      <c r="G698">
        <v>-25.317191931357801</v>
      </c>
      <c r="H698">
        <v>0.63320973873721798</v>
      </c>
      <c r="I698">
        <v>-12.6338993479382</v>
      </c>
      <c r="J698">
        <v>-1.2113603485259199</v>
      </c>
      <c r="M698">
        <v>50</v>
      </c>
      <c r="N698">
        <v>1</v>
      </c>
      <c r="O698">
        <v>0</v>
      </c>
      <c r="P698">
        <v>0</v>
      </c>
    </row>
    <row r="699" spans="1:17" hidden="1" x14ac:dyDescent="0.3">
      <c r="A699" t="s">
        <v>1535</v>
      </c>
      <c r="B699" t="s">
        <v>1536</v>
      </c>
      <c r="C699" t="str">
        <f>IFERROR(VLOOKUP(Table1[[#This Row],[Ticker]],[1]!Table2[[Symbol]:[Industry]],2,FALSE),"-")</f>
        <v>-</v>
      </c>
      <c r="D699" t="s">
        <v>846</v>
      </c>
      <c r="E699">
        <v>6265.0258229999999</v>
      </c>
      <c r="F699">
        <v>748.9</v>
      </c>
      <c r="G699">
        <v>73.444712830546905</v>
      </c>
      <c r="H699">
        <v>-8.5800282295013499</v>
      </c>
      <c r="I699">
        <v>-2.9896483722552398</v>
      </c>
      <c r="J699">
        <v>-1.4976262429403999</v>
      </c>
      <c r="K699">
        <v>772.54299349653695</v>
      </c>
      <c r="L699">
        <v>650.94752196397201</v>
      </c>
      <c r="M699">
        <v>33.790341122733402</v>
      </c>
      <c r="N699">
        <v>0.57321213973798402</v>
      </c>
      <c r="O699">
        <v>24.2889571371344</v>
      </c>
      <c r="P699">
        <v>108.81081834657699</v>
      </c>
      <c r="Q699">
        <v>5.9175713345389999E-2</v>
      </c>
    </row>
    <row r="700" spans="1:17" x14ac:dyDescent="0.3">
      <c r="A700" t="s">
        <v>1537</v>
      </c>
      <c r="B700" t="s">
        <v>1538</v>
      </c>
      <c r="C700" t="str">
        <f>IFERROR(VLOOKUP(Table1[[#This Row],[Ticker]],[1]!Table2[[Symbol]:[Industry]],2,FALSE),"-")</f>
        <v>-</v>
      </c>
      <c r="D700" t="s">
        <v>465</v>
      </c>
      <c r="E700">
        <v>6247.5427233699902</v>
      </c>
      <c r="F700">
        <v>444.8</v>
      </c>
      <c r="G700">
        <v>-57.649998671747497</v>
      </c>
      <c r="H700">
        <v>-5.7739443906683503</v>
      </c>
      <c r="I700">
        <v>-29.824339694193299</v>
      </c>
      <c r="J700">
        <v>-2.2349473534213198</v>
      </c>
      <c r="K700">
        <v>474.96751779259603</v>
      </c>
      <c r="L700">
        <v>530.067186799875</v>
      </c>
      <c r="M700">
        <v>26.501226511285299</v>
      </c>
      <c r="N700">
        <v>0.89566841700890099</v>
      </c>
      <c r="O700">
        <v>62.511241007194201</v>
      </c>
      <c r="P700">
        <v>3.8039673278879902</v>
      </c>
      <c r="Q700">
        <v>-4.3687671889111997E-2</v>
      </c>
    </row>
    <row r="701" spans="1:17" x14ac:dyDescent="0.3">
      <c r="A701" t="s">
        <v>1539</v>
      </c>
      <c r="B701" t="s">
        <v>1540</v>
      </c>
      <c r="C701" t="str">
        <f>IFERROR(VLOOKUP(Table1[[#This Row],[Ticker]],[1]!Table2[[Symbol]:[Industry]],2,FALSE),"-")</f>
        <v>-</v>
      </c>
      <c r="D701" t="s">
        <v>622</v>
      </c>
      <c r="E701">
        <v>6237.6991265500001</v>
      </c>
      <c r="F701">
        <v>348.85</v>
      </c>
      <c r="G701">
        <v>73.0090492033939</v>
      </c>
      <c r="H701">
        <v>-10.578294460804599</v>
      </c>
      <c r="I701">
        <v>-2.9367394546383498</v>
      </c>
      <c r="J701">
        <v>-2.4009935449570099</v>
      </c>
      <c r="K701">
        <v>359.18026658675001</v>
      </c>
      <c r="L701">
        <v>320.30151479841498</v>
      </c>
      <c r="M701">
        <v>43.183522588427003</v>
      </c>
      <c r="N701">
        <v>0.63430481790572102</v>
      </c>
      <c r="O701">
        <v>25.6413931489178</v>
      </c>
      <c r="P701">
        <v>102.701917489831</v>
      </c>
      <c r="Q701">
        <v>0.10374707439552699</v>
      </c>
    </row>
    <row r="702" spans="1:17" x14ac:dyDescent="0.3">
      <c r="A702" t="s">
        <v>1541</v>
      </c>
      <c r="B702" t="s">
        <v>1542</v>
      </c>
      <c r="C702" t="str">
        <f>IFERROR(VLOOKUP(Table1[[#This Row],[Ticker]],[1]!Table2[[Symbol]:[Industry]],2,FALSE),"-")</f>
        <v>-</v>
      </c>
      <c r="D702" t="s">
        <v>212</v>
      </c>
      <c r="E702">
        <v>6209.2529156099999</v>
      </c>
      <c r="F702">
        <v>513.15</v>
      </c>
      <c r="G702">
        <v>52.674483406831499</v>
      </c>
      <c r="H702">
        <v>2.5194402559614799</v>
      </c>
      <c r="I702">
        <v>10.391939821344501</v>
      </c>
      <c r="J702">
        <v>3.57728576133725</v>
      </c>
      <c r="K702">
        <v>483.39816062763902</v>
      </c>
      <c r="L702">
        <v>413.86303316222597</v>
      </c>
      <c r="M702">
        <v>55.7543133063336</v>
      </c>
      <c r="N702">
        <v>1.51216267223211</v>
      </c>
      <c r="O702">
        <v>5.7195751729513802</v>
      </c>
      <c r="P702">
        <v>83.792979942693407</v>
      </c>
      <c r="Q702">
        <v>0.21810284886684</v>
      </c>
    </row>
    <row r="703" spans="1:17" x14ac:dyDescent="0.3">
      <c r="A703" t="s">
        <v>1543</v>
      </c>
      <c r="B703" t="s">
        <v>1544</v>
      </c>
      <c r="C703" t="str">
        <f>IFERROR(VLOOKUP(Table1[[#This Row],[Ticker]],[1]!Table2[[Symbol]:[Industry]],2,FALSE),"-")</f>
        <v>-</v>
      </c>
      <c r="D703" t="s">
        <v>887</v>
      </c>
      <c r="E703">
        <v>6188.6459671470002</v>
      </c>
      <c r="F703">
        <v>207.21</v>
      </c>
      <c r="G703">
        <v>47.142233786494799</v>
      </c>
      <c r="H703">
        <v>-9.2558965887252604</v>
      </c>
      <c r="I703">
        <v>-2.65494090501344</v>
      </c>
      <c r="J703">
        <v>-1.3029707631835801</v>
      </c>
      <c r="K703">
        <v>214.39362509758999</v>
      </c>
      <c r="L703">
        <v>194.28547161977701</v>
      </c>
      <c r="M703">
        <v>40.7562016458362</v>
      </c>
      <c r="N703">
        <v>0.68801166930216795</v>
      </c>
      <c r="O703">
        <v>22.870517832150899</v>
      </c>
      <c r="P703">
        <v>74.860759493670898</v>
      </c>
      <c r="Q703">
        <v>7.9844877096980002E-2</v>
      </c>
    </row>
    <row r="704" spans="1:17" x14ac:dyDescent="0.3">
      <c r="A704" t="s">
        <v>1545</v>
      </c>
      <c r="B704" t="s">
        <v>1546</v>
      </c>
      <c r="C704" t="str">
        <f>IFERROR(VLOOKUP(Table1[[#This Row],[Ticker]],[1]!Table2[[Symbol]:[Industry]],2,FALSE),"-")</f>
        <v>-</v>
      </c>
      <c r="D704" t="s">
        <v>1547</v>
      </c>
      <c r="E704">
        <v>6161.2586471149998</v>
      </c>
      <c r="F704">
        <v>466.1</v>
      </c>
      <c r="G704">
        <v>1.94560670345442</v>
      </c>
      <c r="H704">
        <v>0.34440879746008402</v>
      </c>
      <c r="I704">
        <v>-15.8310764223608</v>
      </c>
      <c r="J704">
        <v>0.114726607995823</v>
      </c>
      <c r="K704">
        <v>466.01268646659003</v>
      </c>
      <c r="L704">
        <v>448.096884964232</v>
      </c>
      <c r="M704">
        <v>33.309144783703204</v>
      </c>
      <c r="N704">
        <v>0.78659910236030395</v>
      </c>
      <c r="O704">
        <v>23.771722806264702</v>
      </c>
      <c r="P704">
        <v>36.1671048787613</v>
      </c>
    </row>
    <row r="705" spans="1:17" x14ac:dyDescent="0.3">
      <c r="A705" t="s">
        <v>1548</v>
      </c>
      <c r="B705" t="s">
        <v>1549</v>
      </c>
      <c r="C705" t="str">
        <f>IFERROR(VLOOKUP(Table1[[#This Row],[Ticker]],[1]!Table2[[Symbol]:[Industry]],2,FALSE),"-")</f>
        <v>-</v>
      </c>
      <c r="D705" t="s">
        <v>622</v>
      </c>
      <c r="E705">
        <v>6141.4866507050001</v>
      </c>
      <c r="F705">
        <v>476.5</v>
      </c>
      <c r="G705">
        <v>30.529087708871</v>
      </c>
      <c r="H705">
        <v>-5.2990773010416703</v>
      </c>
      <c r="I705">
        <v>-10.935432379811999</v>
      </c>
      <c r="J705">
        <v>-4.9195547508700699</v>
      </c>
      <c r="K705">
        <v>490.54290604553199</v>
      </c>
      <c r="L705">
        <v>449.863903804438</v>
      </c>
      <c r="M705">
        <v>27.032197003201901</v>
      </c>
      <c r="N705">
        <v>1.48908239203648</v>
      </c>
      <c r="O705">
        <v>17.481636935991599</v>
      </c>
      <c r="P705">
        <v>60.006715916722598</v>
      </c>
      <c r="Q705">
        <v>6.2416491537709999E-2</v>
      </c>
    </row>
    <row r="706" spans="1:17" hidden="1" x14ac:dyDescent="0.3">
      <c r="A706" t="s">
        <v>1550</v>
      </c>
      <c r="B706" t="s">
        <v>1551</v>
      </c>
      <c r="C706" t="str">
        <f>IFERROR(VLOOKUP(Table1[[#This Row],[Ticker]],[1]!Table2[[Symbol]:[Industry]],2,FALSE),"-")</f>
        <v>-</v>
      </c>
      <c r="D706" t="s">
        <v>257</v>
      </c>
      <c r="E706">
        <v>6138.7970244799999</v>
      </c>
      <c r="F706">
        <v>2311</v>
      </c>
      <c r="G706">
        <v>-15.5778880707756</v>
      </c>
      <c r="H706">
        <v>-3.8630296198874601</v>
      </c>
      <c r="I706">
        <v>-4.69461713949614</v>
      </c>
      <c r="J706">
        <v>-2.9796167457034999</v>
      </c>
      <c r="K706">
        <v>2373.1647726103802</v>
      </c>
      <c r="L706">
        <v>2240.2581489950699</v>
      </c>
      <c r="M706">
        <v>29.588850941562502</v>
      </c>
      <c r="N706">
        <v>0.50771059910317295</v>
      </c>
      <c r="O706">
        <v>19.7360450021635</v>
      </c>
      <c r="P706">
        <v>34.360465116279002</v>
      </c>
      <c r="Q706">
        <v>7.7766603667118003E-2</v>
      </c>
    </row>
    <row r="707" spans="1:17" x14ac:dyDescent="0.3">
      <c r="A707" t="s">
        <v>1552</v>
      </c>
      <c r="B707" t="s">
        <v>1553</v>
      </c>
      <c r="C707" t="str">
        <f>IFERROR(VLOOKUP(Table1[[#This Row],[Ticker]],[1]!Table2[[Symbol]:[Industry]],2,FALSE),"-")</f>
        <v>-</v>
      </c>
      <c r="D707" t="s">
        <v>21</v>
      </c>
      <c r="E707">
        <v>6127.2382009299999</v>
      </c>
      <c r="F707">
        <v>805.7</v>
      </c>
      <c r="G707">
        <v>54.2059809741679</v>
      </c>
      <c r="H707">
        <v>-10.3293275582016</v>
      </c>
      <c r="I707">
        <v>44.224273219371497</v>
      </c>
      <c r="J707">
        <v>-6.4955547880721403</v>
      </c>
      <c r="K707">
        <v>843.39436901497197</v>
      </c>
      <c r="L707">
        <v>684.43389895387099</v>
      </c>
      <c r="M707">
        <v>13.992052886765499</v>
      </c>
      <c r="N707">
        <v>0.85973123191042</v>
      </c>
      <c r="O707">
        <v>15.1421124488022</v>
      </c>
      <c r="P707">
        <v>94.144578313253007</v>
      </c>
      <c r="Q707">
        <v>0.1160888440121</v>
      </c>
    </row>
    <row r="708" spans="1:17" hidden="1" x14ac:dyDescent="0.3">
      <c r="A708" t="s">
        <v>1554</v>
      </c>
      <c r="B708" t="s">
        <v>1555</v>
      </c>
      <c r="C708" t="str">
        <f>IFERROR(VLOOKUP(Table1[[#This Row],[Ticker]],[1]!Table2[[Symbol]:[Industry]],2,FALSE),"-")</f>
        <v>-</v>
      </c>
      <c r="D708" t="s">
        <v>130</v>
      </c>
      <c r="E708">
        <v>6117.0244311300003</v>
      </c>
      <c r="F708">
        <v>160.58000000000001</v>
      </c>
      <c r="G708">
        <v>-30.042029005941501</v>
      </c>
      <c r="H708">
        <v>-7.0847375056740001</v>
      </c>
      <c r="I708">
        <v>-17.358736422521801</v>
      </c>
      <c r="J708">
        <v>-7.2499794240086501</v>
      </c>
      <c r="M708">
        <v>28.5218412000279</v>
      </c>
      <c r="O708">
        <v>22.991655249719699</v>
      </c>
      <c r="P708">
        <v>18.9481481481481</v>
      </c>
    </row>
    <row r="709" spans="1:17" x14ac:dyDescent="0.3">
      <c r="A709" t="s">
        <v>1556</v>
      </c>
      <c r="B709" t="s">
        <v>1557</v>
      </c>
      <c r="C709" t="str">
        <f>IFERROR(VLOOKUP(Table1[[#This Row],[Ticker]],[1]!Table2[[Symbol]:[Industry]],2,FALSE),"-")</f>
        <v>-</v>
      </c>
      <c r="D709" t="s">
        <v>257</v>
      </c>
      <c r="E709">
        <v>6099.43399684</v>
      </c>
      <c r="F709">
        <v>779.75</v>
      </c>
      <c r="G709">
        <v>32.447097395905601</v>
      </c>
      <c r="H709">
        <v>0.67811607694609999</v>
      </c>
      <c r="I709">
        <v>-13.8286578268693</v>
      </c>
      <c r="J709">
        <v>1.9165327873026601</v>
      </c>
      <c r="K709">
        <v>751.46494749016097</v>
      </c>
      <c r="L709">
        <v>693.87266357966701</v>
      </c>
      <c r="M709">
        <v>46.511003270098101</v>
      </c>
      <c r="N709">
        <v>0.85575622819373898</v>
      </c>
      <c r="O709">
        <v>13.344020519397199</v>
      </c>
      <c r="P709">
        <v>67.310374423345095</v>
      </c>
    </row>
    <row r="710" spans="1:17" hidden="1" x14ac:dyDescent="0.3">
      <c r="A710" t="s">
        <v>1558</v>
      </c>
      <c r="B710" t="s">
        <v>1559</v>
      </c>
      <c r="C710" t="str">
        <f>IFERROR(VLOOKUP(Table1[[#This Row],[Ticker]],[1]!Table2[[Symbol]:[Industry]],2,FALSE),"-")</f>
        <v>-</v>
      </c>
      <c r="D710" t="s">
        <v>416</v>
      </c>
      <c r="E710">
        <v>6092.1981879900004</v>
      </c>
      <c r="F710">
        <v>280.39999999999998</v>
      </c>
      <c r="G710">
        <v>100.95329987192</v>
      </c>
      <c r="H710">
        <v>3.93031786178013</v>
      </c>
      <c r="I710">
        <v>50.757636609445598</v>
      </c>
      <c r="J710">
        <v>-0.52913413667673703</v>
      </c>
      <c r="K710">
        <v>268.92322888738403</v>
      </c>
      <c r="L710">
        <v>218.65213708188901</v>
      </c>
      <c r="M710">
        <v>46.9910045573777</v>
      </c>
      <c r="N710">
        <v>1.1178980499600399</v>
      </c>
      <c r="O710">
        <v>9.9857346647646192</v>
      </c>
      <c r="P710">
        <v>148.581560283687</v>
      </c>
      <c r="Q710">
        <v>0.14285272464252499</v>
      </c>
    </row>
    <row r="711" spans="1:17" hidden="1" x14ac:dyDescent="0.3">
      <c r="A711" t="s">
        <v>1560</v>
      </c>
      <c r="B711" t="s">
        <v>1561</v>
      </c>
      <c r="C711" t="str">
        <f>IFERROR(VLOOKUP(Table1[[#This Row],[Ticker]],[1]!Table2[[Symbol]:[Industry]],2,FALSE),"-")</f>
        <v>-</v>
      </c>
      <c r="D711" t="s">
        <v>590</v>
      </c>
      <c r="E711">
        <v>6032.1246739850003</v>
      </c>
      <c r="F711">
        <v>422.65</v>
      </c>
      <c r="G711">
        <v>-35.385964766088101</v>
      </c>
      <c r="H711">
        <v>-4.34655644831314</v>
      </c>
      <c r="I711">
        <v>-19.562280130856301</v>
      </c>
      <c r="J711">
        <v>-2.9206626741073198</v>
      </c>
      <c r="K711">
        <v>435.94413303215998</v>
      </c>
      <c r="L711">
        <v>440.24801553131198</v>
      </c>
      <c r="M711">
        <v>35.724696292530503</v>
      </c>
      <c r="N711">
        <v>1.9868519803939999</v>
      </c>
      <c r="O711">
        <v>33.5738790961788</v>
      </c>
      <c r="P711">
        <v>7.5445292620864999</v>
      </c>
      <c r="Q711">
        <v>-4.3619533673615998E-2</v>
      </c>
    </row>
    <row r="712" spans="1:17" x14ac:dyDescent="0.3">
      <c r="A712" t="s">
        <v>1562</v>
      </c>
      <c r="B712" t="s">
        <v>1563</v>
      </c>
      <c r="C712" t="str">
        <f>IFERROR(VLOOKUP(Table1[[#This Row],[Ticker]],[1]!Table2[[Symbol]:[Industry]],2,FALSE),"-")</f>
        <v>-</v>
      </c>
      <c r="D712" t="s">
        <v>70</v>
      </c>
      <c r="E712">
        <v>5991.3919999999998</v>
      </c>
      <c r="F712">
        <v>853.3</v>
      </c>
      <c r="G712">
        <v>95.601901919774804</v>
      </c>
      <c r="H712">
        <v>-7.6141020892197702</v>
      </c>
      <c r="I712">
        <v>-17.486043123442698</v>
      </c>
      <c r="J712">
        <v>-4.2454512576168302</v>
      </c>
      <c r="K712">
        <v>886.69897863024801</v>
      </c>
      <c r="L712">
        <v>784.38088116289805</v>
      </c>
      <c r="M712">
        <v>39.220120982946298</v>
      </c>
      <c r="N712">
        <v>0.78829598614949303</v>
      </c>
      <c r="O712">
        <v>36.528770655103699</v>
      </c>
      <c r="P712">
        <v>126.941489361702</v>
      </c>
      <c r="Q712">
        <v>0.110921297310593</v>
      </c>
    </row>
    <row r="713" spans="1:17" x14ac:dyDescent="0.3">
      <c r="A713" t="s">
        <v>1564</v>
      </c>
      <c r="B713" t="s">
        <v>1565</v>
      </c>
      <c r="C713" t="str">
        <f>IFERROR(VLOOKUP(Table1[[#This Row],[Ticker]],[1]!Table2[[Symbol]:[Industry]],2,FALSE),"-")</f>
        <v>-</v>
      </c>
      <c r="D713" t="s">
        <v>1566</v>
      </c>
      <c r="E713">
        <v>5970.05755692</v>
      </c>
      <c r="F713">
        <v>342.8</v>
      </c>
      <c r="G713">
        <v>17.1599485507701</v>
      </c>
      <c r="H713">
        <v>-11.050417724872201</v>
      </c>
      <c r="I713">
        <v>8.7791441303226492</v>
      </c>
      <c r="J713">
        <v>5.9303805484892402</v>
      </c>
      <c r="K713">
        <v>333.29050948975998</v>
      </c>
      <c r="L713">
        <v>290.30148540398898</v>
      </c>
      <c r="M713">
        <v>44.679969937639797</v>
      </c>
      <c r="N713">
        <v>0.77797671334466501</v>
      </c>
      <c r="O713">
        <v>17.823803967327802</v>
      </c>
      <c r="P713">
        <v>68.452088452088404</v>
      </c>
      <c r="Q713">
        <v>0.134010745576393</v>
      </c>
    </row>
    <row r="714" spans="1:17" x14ac:dyDescent="0.3">
      <c r="A714" t="s">
        <v>1567</v>
      </c>
      <c r="B714" t="s">
        <v>1568</v>
      </c>
      <c r="C714" t="str">
        <f>IFERROR(VLOOKUP(Table1[[#This Row],[Ticker]],[1]!Table2[[Symbol]:[Industry]],2,FALSE),"-")</f>
        <v>-</v>
      </c>
      <c r="D714" t="s">
        <v>465</v>
      </c>
      <c r="E714">
        <v>5964.7521929599998</v>
      </c>
      <c r="F714">
        <v>1112</v>
      </c>
      <c r="G714">
        <v>-36.264149561176197</v>
      </c>
      <c r="H714">
        <v>2.5580493354374898</v>
      </c>
      <c r="I714">
        <v>-20.230954234149699</v>
      </c>
      <c r="J714">
        <v>-1.91234708782135</v>
      </c>
      <c r="K714">
        <v>1083.54718963239</v>
      </c>
      <c r="L714">
        <v>1114.3802026040901</v>
      </c>
      <c r="M714">
        <v>45.173893450721799</v>
      </c>
      <c r="N714">
        <v>0.51668987456420001</v>
      </c>
      <c r="O714">
        <v>26.321942446043099</v>
      </c>
      <c r="P714">
        <v>19.1471123968713</v>
      </c>
      <c r="Q714">
        <v>-5.7496295432793998E-2</v>
      </c>
    </row>
    <row r="715" spans="1:17" x14ac:dyDescent="0.3">
      <c r="A715" t="s">
        <v>1569</v>
      </c>
      <c r="B715" t="s">
        <v>1570</v>
      </c>
      <c r="C715" t="str">
        <f>IFERROR(VLOOKUP(Table1[[#This Row],[Ticker]],[1]!Table2[[Symbol]:[Industry]],2,FALSE),"-")</f>
        <v>-</v>
      </c>
      <c r="D715" t="s">
        <v>396</v>
      </c>
      <c r="E715">
        <v>5948.7800270879998</v>
      </c>
      <c r="F715">
        <v>60.7</v>
      </c>
      <c r="G715">
        <v>-39.914448350633201</v>
      </c>
      <c r="H715">
        <v>-5.8526938200364498</v>
      </c>
      <c r="I715">
        <v>-30.280157851339499</v>
      </c>
      <c r="J715">
        <v>-2.2708550510524002</v>
      </c>
      <c r="K715">
        <v>64.176289632991001</v>
      </c>
      <c r="L715">
        <v>69.144195028974295</v>
      </c>
      <c r="M715">
        <v>32.197147408624097</v>
      </c>
      <c r="N715">
        <v>0.68462116709094301</v>
      </c>
      <c r="O715">
        <v>61.449752883031202</v>
      </c>
      <c r="P715">
        <v>2.3608768971332199</v>
      </c>
      <c r="Q715">
        <v>3.7548460887156999E-2</v>
      </c>
    </row>
    <row r="716" spans="1:17" hidden="1" x14ac:dyDescent="0.3">
      <c r="A716" t="s">
        <v>1571</v>
      </c>
      <c r="B716" t="s">
        <v>1572</v>
      </c>
      <c r="C716" t="str">
        <f>IFERROR(VLOOKUP(Table1[[#This Row],[Ticker]],[1]!Table2[[Symbol]:[Industry]],2,FALSE),"-")</f>
        <v>-</v>
      </c>
      <c r="D716" t="s">
        <v>24</v>
      </c>
      <c r="E716">
        <v>5937.5899117500003</v>
      </c>
      <c r="F716">
        <v>591.5</v>
      </c>
      <c r="G716">
        <v>35.351013962978598</v>
      </c>
      <c r="H716">
        <v>-11.62016513146</v>
      </c>
      <c r="I716">
        <v>41.569550332898402</v>
      </c>
      <c r="J716">
        <v>-4.7187012946923099</v>
      </c>
      <c r="K716">
        <v>636.85581381309703</v>
      </c>
      <c r="M716">
        <v>15.513125832729299</v>
      </c>
      <c r="N716">
        <v>0.32774514091469498</v>
      </c>
      <c r="O716">
        <v>28.639053254437801</v>
      </c>
      <c r="P716">
        <v>62.054794520547901</v>
      </c>
    </row>
    <row r="717" spans="1:17" x14ac:dyDescent="0.3">
      <c r="A717" t="s">
        <v>1573</v>
      </c>
      <c r="B717" t="s">
        <v>1574</v>
      </c>
      <c r="C717" t="str">
        <f>IFERROR(VLOOKUP(Table1[[#This Row],[Ticker]],[1]!Table2[[Symbol]:[Industry]],2,FALSE),"-")</f>
        <v>-</v>
      </c>
      <c r="D717" t="s">
        <v>304</v>
      </c>
      <c r="E717">
        <v>5925.7849316100001</v>
      </c>
      <c r="F717">
        <v>629.95000000000005</v>
      </c>
      <c r="G717">
        <v>-6.57201074400243</v>
      </c>
      <c r="H717">
        <v>12.5248616037461</v>
      </c>
      <c r="I717">
        <v>8.2234388026330194</v>
      </c>
      <c r="J717">
        <v>2.9987306357586099</v>
      </c>
      <c r="K717">
        <v>556.906505904558</v>
      </c>
      <c r="L717">
        <v>537.22308654920698</v>
      </c>
      <c r="M717">
        <v>62.381325178143697</v>
      </c>
      <c r="N717">
        <v>2.8459124706796199</v>
      </c>
      <c r="O717">
        <v>5.0877053734423097</v>
      </c>
      <c r="P717">
        <v>44.832739395332801</v>
      </c>
      <c r="Q717">
        <v>6.7323430897055003E-2</v>
      </c>
    </row>
    <row r="718" spans="1:17" x14ac:dyDescent="0.3">
      <c r="A718" t="s">
        <v>1575</v>
      </c>
      <c r="B718" t="s">
        <v>1576</v>
      </c>
      <c r="C718" t="str">
        <f>IFERROR(VLOOKUP(Table1[[#This Row],[Ticker]],[1]!Table2[[Symbol]:[Industry]],2,FALSE),"-")</f>
        <v>-</v>
      </c>
      <c r="D718" t="s">
        <v>923</v>
      </c>
      <c r="E718">
        <v>5921.4382206</v>
      </c>
      <c r="F718">
        <v>129.41999999999999</v>
      </c>
      <c r="G718">
        <v>-16.6786351870742</v>
      </c>
      <c r="H718">
        <v>-2.7847007090239799</v>
      </c>
      <c r="I718">
        <v>-40.8837742993082</v>
      </c>
      <c r="J718">
        <v>-3.9981101419609102</v>
      </c>
      <c r="K718">
        <v>139.94865290378601</v>
      </c>
      <c r="L718">
        <v>154.19848658696699</v>
      </c>
      <c r="M718">
        <v>30.607386747066101</v>
      </c>
      <c r="N718">
        <v>0.67454769531394099</v>
      </c>
      <c r="O718">
        <v>62.7260083449235</v>
      </c>
      <c r="P718">
        <v>9.2151898734177102</v>
      </c>
      <c r="Q718">
        <v>3.5426996685929003E-2</v>
      </c>
    </row>
    <row r="719" spans="1:17" x14ac:dyDescent="0.3">
      <c r="A719" t="s">
        <v>1577</v>
      </c>
      <c r="B719" t="s">
        <v>1578</v>
      </c>
      <c r="C719" t="str">
        <f>IFERROR(VLOOKUP(Table1[[#This Row],[Ticker]],[1]!Table2[[Symbol]:[Industry]],2,FALSE),"-")</f>
        <v>-</v>
      </c>
      <c r="D719" t="s">
        <v>536</v>
      </c>
      <c r="E719">
        <v>5868.3183934999997</v>
      </c>
      <c r="F719">
        <v>281.10000000000002</v>
      </c>
      <c r="G719">
        <v>-11.874357272977701</v>
      </c>
      <c r="H719">
        <v>-6.2873200625872698</v>
      </c>
      <c r="I719">
        <v>-38.9002766067577</v>
      </c>
      <c r="J719">
        <v>-7.6361273258894196</v>
      </c>
      <c r="K719">
        <v>305.38780615026502</v>
      </c>
      <c r="L719">
        <v>316.127095383658</v>
      </c>
      <c r="M719">
        <v>23.9018953928292</v>
      </c>
      <c r="N719">
        <v>0.60118967276260704</v>
      </c>
      <c r="O719">
        <v>44.176449662041897</v>
      </c>
      <c r="P719">
        <v>16.200239758587902</v>
      </c>
      <c r="Q719">
        <v>0.101338196732352</v>
      </c>
    </row>
    <row r="720" spans="1:17" hidden="1" x14ac:dyDescent="0.3">
      <c r="A720" t="s">
        <v>1579</v>
      </c>
      <c r="B720" t="s">
        <v>1580</v>
      </c>
      <c r="C720" t="str">
        <f>IFERROR(VLOOKUP(Table1[[#This Row],[Ticker]],[1]!Table2[[Symbol]:[Industry]],2,FALSE),"-")</f>
        <v>-</v>
      </c>
      <c r="D720" t="s">
        <v>46</v>
      </c>
      <c r="E720">
        <v>5863.6286625000002</v>
      </c>
      <c r="F720">
        <v>577.4</v>
      </c>
      <c r="G720">
        <v>191.32662490439699</v>
      </c>
      <c r="H720">
        <v>39.765739859219103</v>
      </c>
      <c r="I720">
        <v>118.111506392305</v>
      </c>
      <c r="J720">
        <v>17.011407874242298</v>
      </c>
      <c r="K720">
        <v>408.895222525436</v>
      </c>
      <c r="L720">
        <v>295.024473876971</v>
      </c>
      <c r="M720">
        <v>69.962912556884206</v>
      </c>
      <c r="N720">
        <v>2.0686782969835198</v>
      </c>
      <c r="O720">
        <v>3.7409075164530599</v>
      </c>
      <c r="P720">
        <v>273.600776447751</v>
      </c>
    </row>
    <row r="721" spans="1:17" x14ac:dyDescent="0.3">
      <c r="A721" t="s">
        <v>1581</v>
      </c>
      <c r="B721" t="s">
        <v>1582</v>
      </c>
      <c r="C721" t="str">
        <f>IFERROR(VLOOKUP(Table1[[#This Row],[Ticker]],[1]!Table2[[Symbol]:[Industry]],2,FALSE),"-")</f>
        <v>-</v>
      </c>
      <c r="D721" t="s">
        <v>257</v>
      </c>
      <c r="E721">
        <v>5817.4647856000001</v>
      </c>
      <c r="F721">
        <v>1326.2</v>
      </c>
      <c r="G721">
        <v>-37.270429813927102</v>
      </c>
      <c r="H721">
        <v>-8.5778119966726702</v>
      </c>
      <c r="I721">
        <v>-18.5145408724681</v>
      </c>
      <c r="J721">
        <v>-5.1099110731635902</v>
      </c>
      <c r="K721">
        <v>1387.5808158228699</v>
      </c>
      <c r="L721">
        <v>1426.9019860380999</v>
      </c>
      <c r="M721">
        <v>17.528425613885201</v>
      </c>
      <c r="N721">
        <v>0.81287133977135095</v>
      </c>
      <c r="O721">
        <v>43.111898657819303</v>
      </c>
      <c r="P721">
        <v>16.017846207680801</v>
      </c>
      <c r="Q721">
        <v>-5.8196503427051002E-2</v>
      </c>
    </row>
    <row r="722" spans="1:17" x14ac:dyDescent="0.3">
      <c r="A722" t="s">
        <v>1583</v>
      </c>
      <c r="B722" t="s">
        <v>1584</v>
      </c>
      <c r="C722" t="str">
        <f>IFERROR(VLOOKUP(Table1[[#This Row],[Ticker]],[1]!Table2[[Symbol]:[Industry]],2,FALSE),"-")</f>
        <v>-</v>
      </c>
      <c r="D722" t="s">
        <v>1585</v>
      </c>
      <c r="E722">
        <v>5703.3314698800004</v>
      </c>
      <c r="F722">
        <v>1148.8499999999999</v>
      </c>
      <c r="G722">
        <v>81.589606807948698</v>
      </c>
      <c r="H722">
        <v>17.522867367062901</v>
      </c>
      <c r="I722">
        <v>56.517537673370597</v>
      </c>
      <c r="J722">
        <v>6.8902627989687701</v>
      </c>
      <c r="K722">
        <v>991.91735006588499</v>
      </c>
      <c r="L722">
        <v>802.94496991886695</v>
      </c>
      <c r="M722">
        <v>58.078703656332401</v>
      </c>
      <c r="N722">
        <v>1.20223707259193</v>
      </c>
      <c r="O722">
        <v>2.7114070592331601</v>
      </c>
      <c r="P722">
        <v>114.738317757009</v>
      </c>
      <c r="Q722">
        <v>6.8295021563098995E-2</v>
      </c>
    </row>
    <row r="723" spans="1:17" x14ac:dyDescent="0.3">
      <c r="A723" t="s">
        <v>1586</v>
      </c>
      <c r="B723" t="s">
        <v>1587</v>
      </c>
      <c r="C723" t="str">
        <f>IFERROR(VLOOKUP(Table1[[#This Row],[Ticker]],[1]!Table2[[Symbol]:[Industry]],2,FALSE),"-")</f>
        <v>-</v>
      </c>
      <c r="D723" t="s">
        <v>141</v>
      </c>
      <c r="E723">
        <v>5686.6049999999996</v>
      </c>
      <c r="F723">
        <v>201.81</v>
      </c>
      <c r="G723">
        <v>61.026298373351203</v>
      </c>
      <c r="H723">
        <v>-11.889547088310801</v>
      </c>
      <c r="I723">
        <v>-19.2428392028411</v>
      </c>
      <c r="J723">
        <v>-2.7674579095015202</v>
      </c>
      <c r="K723">
        <v>206.08951285855301</v>
      </c>
      <c r="L723">
        <v>185.71433926687499</v>
      </c>
      <c r="M723">
        <v>36.643369073031302</v>
      </c>
      <c r="N723">
        <v>0.60523351581354801</v>
      </c>
      <c r="O723">
        <v>31.286853971557299</v>
      </c>
      <c r="P723">
        <v>88.2555970149253</v>
      </c>
      <c r="Q723">
        <v>3.5590238489409003E-2</v>
      </c>
    </row>
    <row r="724" spans="1:17" hidden="1" x14ac:dyDescent="0.3">
      <c r="A724" t="s">
        <v>1588</v>
      </c>
      <c r="B724" t="s">
        <v>1589</v>
      </c>
      <c r="C724" t="str">
        <f>IFERROR(VLOOKUP(Table1[[#This Row],[Ticker]],[1]!Table2[[Symbol]:[Industry]],2,FALSE),"-")</f>
        <v>-</v>
      </c>
      <c r="D724" t="s">
        <v>1590</v>
      </c>
      <c r="E724">
        <v>5672.7538745000002</v>
      </c>
      <c r="F724">
        <v>4192</v>
      </c>
      <c r="G724">
        <v>51.500320171357302</v>
      </c>
      <c r="H724">
        <v>-5.5776368694603899</v>
      </c>
      <c r="I724">
        <v>17.513398228588599</v>
      </c>
      <c r="J724">
        <v>-0.73197396309926699</v>
      </c>
      <c r="K724">
        <v>4249.5335545033404</v>
      </c>
      <c r="L724">
        <v>3554.7279731670101</v>
      </c>
      <c r="M724">
        <v>53.662445917494097</v>
      </c>
      <c r="N724">
        <v>1.0602950077414599</v>
      </c>
      <c r="O724">
        <v>20.466364503816699</v>
      </c>
      <c r="P724">
        <v>94.524361948955899</v>
      </c>
      <c r="Q724">
        <v>0.17071191396368399</v>
      </c>
    </row>
    <row r="725" spans="1:17" x14ac:dyDescent="0.3">
      <c r="A725" t="s">
        <v>1591</v>
      </c>
      <c r="B725" t="s">
        <v>1592</v>
      </c>
      <c r="C725" t="str">
        <f>IFERROR(VLOOKUP(Table1[[#This Row],[Ticker]],[1]!Table2[[Symbol]:[Industry]],2,FALSE),"-")</f>
        <v>-</v>
      </c>
      <c r="D725" t="s">
        <v>347</v>
      </c>
      <c r="E725">
        <v>5647.7953465299997</v>
      </c>
      <c r="F725">
        <v>275.39999999999998</v>
      </c>
      <c r="G725">
        <v>-13.7000719650918</v>
      </c>
      <c r="H725">
        <v>3.9534123273697301</v>
      </c>
      <c r="I725">
        <v>26.2797716045676</v>
      </c>
      <c r="J725">
        <v>3.5432992178491198</v>
      </c>
      <c r="K725">
        <v>260.17692429734598</v>
      </c>
      <c r="L725">
        <v>237.66260068232299</v>
      </c>
      <c r="M725">
        <v>43.9185844772827</v>
      </c>
      <c r="N725">
        <v>0.953285484912063</v>
      </c>
      <c r="O725">
        <v>7.8794480755265104</v>
      </c>
      <c r="P725">
        <v>45.714285714285701</v>
      </c>
      <c r="Q725">
        <v>-8.3112725879679994E-2</v>
      </c>
    </row>
    <row r="726" spans="1:17" x14ac:dyDescent="0.3">
      <c r="A726" t="s">
        <v>1593</v>
      </c>
      <c r="B726" t="s">
        <v>1594</v>
      </c>
      <c r="C726" t="str">
        <f>IFERROR(VLOOKUP(Table1[[#This Row],[Ticker]],[1]!Table2[[Symbol]:[Industry]],2,FALSE),"-")</f>
        <v>-</v>
      </c>
      <c r="D726" t="s">
        <v>57</v>
      </c>
      <c r="E726">
        <v>5626.2455346999996</v>
      </c>
      <c r="F726">
        <v>64.36</v>
      </c>
      <c r="G726">
        <v>72.316877469272995</v>
      </c>
      <c r="H726">
        <v>-18.083637950073001</v>
      </c>
      <c r="I726">
        <v>-18.494154794970498</v>
      </c>
      <c r="J726">
        <v>1.10978432555993</v>
      </c>
      <c r="K726">
        <v>69.424617283342499</v>
      </c>
      <c r="L726">
        <v>62.124865799079899</v>
      </c>
      <c r="M726">
        <v>29.411042926420599</v>
      </c>
      <c r="N726">
        <v>0.75449534680786801</v>
      </c>
      <c r="O726">
        <v>54.801118707271598</v>
      </c>
      <c r="P726">
        <v>128.632326820603</v>
      </c>
      <c r="Q726">
        <v>7.3154865896633003E-2</v>
      </c>
    </row>
    <row r="727" spans="1:17" hidden="1" x14ac:dyDescent="0.3">
      <c r="A727" t="s">
        <v>1595</v>
      </c>
      <c r="B727" t="s">
        <v>1596</v>
      </c>
      <c r="C727" t="str">
        <f>IFERROR(VLOOKUP(Table1[[#This Row],[Ticker]],[1]!Table2[[Symbol]:[Industry]],2,FALSE),"-")</f>
        <v>-</v>
      </c>
      <c r="D727" t="s">
        <v>563</v>
      </c>
      <c r="E727">
        <v>5608.8103654799997</v>
      </c>
      <c r="F727">
        <v>5836.9</v>
      </c>
      <c r="G727">
        <v>-27.7052591287061</v>
      </c>
      <c r="H727">
        <v>-0.43628178668651602</v>
      </c>
      <c r="I727">
        <v>-10.6362084127669</v>
      </c>
      <c r="J727">
        <v>0.91983595600067103</v>
      </c>
      <c r="K727">
        <v>5719.9974014158297</v>
      </c>
      <c r="L727">
        <v>5543.5670030272104</v>
      </c>
      <c r="M727">
        <v>59.188318835766999</v>
      </c>
      <c r="N727">
        <v>0.93723484055162198</v>
      </c>
      <c r="O727">
        <v>10.503863352121799</v>
      </c>
      <c r="P727">
        <v>17.126861179114599</v>
      </c>
      <c r="Q727">
        <v>4.0684668124187001E-2</v>
      </c>
    </row>
    <row r="728" spans="1:17" hidden="1" x14ac:dyDescent="0.3">
      <c r="A728" t="s">
        <v>1597</v>
      </c>
      <c r="B728" t="s">
        <v>1598</v>
      </c>
      <c r="C728" t="str">
        <f>IFERROR(VLOOKUP(Table1[[#This Row],[Ticker]],[1]!Table2[[Symbol]:[Industry]],2,FALSE),"-")</f>
        <v>-</v>
      </c>
      <c r="D728" t="s">
        <v>539</v>
      </c>
      <c r="E728">
        <v>5606.2795651199904</v>
      </c>
      <c r="F728">
        <v>1477.05</v>
      </c>
      <c r="G728">
        <v>19.172903446485101</v>
      </c>
      <c r="H728">
        <v>-4.6871325579840404</v>
      </c>
      <c r="I728">
        <v>2.1132523610363898</v>
      </c>
      <c r="J728">
        <v>-4.3552129347842E-2</v>
      </c>
      <c r="K728">
        <v>1447.2923404842199</v>
      </c>
      <c r="L728">
        <v>1278.86483920775</v>
      </c>
      <c r="M728">
        <v>32.833105950968402</v>
      </c>
      <c r="N728">
        <v>0.96148693586822498</v>
      </c>
      <c r="O728">
        <v>16.448326055312901</v>
      </c>
      <c r="P728">
        <v>51.492307692307598</v>
      </c>
      <c r="Q728">
        <v>-2.4022130233704999E-2</v>
      </c>
    </row>
    <row r="729" spans="1:17" hidden="1" x14ac:dyDescent="0.3">
      <c r="A729" t="s">
        <v>1599</v>
      </c>
      <c r="B729" t="s">
        <v>1600</v>
      </c>
      <c r="C729" t="str">
        <f>IFERROR(VLOOKUP(Table1[[#This Row],[Ticker]],[1]!Table2[[Symbol]:[Industry]],2,FALSE),"-")</f>
        <v>-</v>
      </c>
      <c r="D729" t="s">
        <v>21</v>
      </c>
      <c r="E729">
        <v>5509.3914336500002</v>
      </c>
      <c r="F729">
        <v>466.25</v>
      </c>
      <c r="G729">
        <v>-24.832278138254399</v>
      </c>
      <c r="H729">
        <v>-3.3812009663579898</v>
      </c>
      <c r="I729">
        <v>-13.5593328124632</v>
      </c>
      <c r="J729">
        <v>2.1585542950834302</v>
      </c>
      <c r="K729">
        <v>478.93606034803599</v>
      </c>
      <c r="L729">
        <v>466.51766383521101</v>
      </c>
      <c r="M729">
        <v>42.872843254026797</v>
      </c>
      <c r="N729">
        <v>0.49057526992296302</v>
      </c>
      <c r="O729">
        <v>28.4718498659517</v>
      </c>
      <c r="P729">
        <v>19.520635734427</v>
      </c>
      <c r="Q729">
        <v>8.4582007385104005E-2</v>
      </c>
    </row>
    <row r="730" spans="1:17" hidden="1" x14ac:dyDescent="0.3">
      <c r="A730" t="s">
        <v>1601</v>
      </c>
      <c r="B730" t="s">
        <v>1602</v>
      </c>
      <c r="C730" t="str">
        <f>IFERROR(VLOOKUP(Table1[[#This Row],[Ticker]],[1]!Table2[[Symbol]:[Industry]],2,FALSE),"-")</f>
        <v>-</v>
      </c>
      <c r="D730" t="s">
        <v>295</v>
      </c>
      <c r="E730">
        <v>5502.8130300000003</v>
      </c>
      <c r="F730">
        <v>2925.6</v>
      </c>
      <c r="G730">
        <v>519.563535065991</v>
      </c>
      <c r="H730">
        <v>50.583236647324902</v>
      </c>
      <c r="I730">
        <v>84.954155782230202</v>
      </c>
      <c r="J730">
        <v>-1.7688042642295201</v>
      </c>
      <c r="K730">
        <v>2145.7930190522202</v>
      </c>
      <c r="L730">
        <v>1394.0636698856499</v>
      </c>
      <c r="M730">
        <v>60.061128892909601</v>
      </c>
      <c r="N730">
        <v>1.21867195572147</v>
      </c>
      <c r="O730">
        <v>5.1750068362045303</v>
      </c>
      <c r="P730">
        <v>631.4</v>
      </c>
      <c r="Q730">
        <v>0.31319286785068801</v>
      </c>
    </row>
    <row r="731" spans="1:17" x14ac:dyDescent="0.3">
      <c r="A731" t="s">
        <v>1603</v>
      </c>
      <c r="B731" t="s">
        <v>1604</v>
      </c>
      <c r="C731" t="str">
        <f>IFERROR(VLOOKUP(Table1[[#This Row],[Ticker]],[1]!Table2[[Symbol]:[Industry]],2,FALSE),"-")</f>
        <v>-</v>
      </c>
      <c r="D731" t="s">
        <v>257</v>
      </c>
      <c r="E731">
        <v>5485.2040650749996</v>
      </c>
      <c r="F731">
        <v>1793.65</v>
      </c>
      <c r="G731">
        <v>-44.4182901881289</v>
      </c>
      <c r="H731">
        <v>-8.9974835301059795</v>
      </c>
      <c r="I731">
        <v>-19.6060940372803</v>
      </c>
      <c r="J731">
        <v>-1.98035705677741</v>
      </c>
      <c r="K731">
        <v>1877.1680956370101</v>
      </c>
      <c r="L731">
        <v>1953.4634561907301</v>
      </c>
      <c r="M731">
        <v>32.090818092133297</v>
      </c>
      <c r="N731">
        <v>0.346280457616157</v>
      </c>
      <c r="O731">
        <v>62.816045493825399</v>
      </c>
      <c r="P731">
        <v>12.103125</v>
      </c>
      <c r="Q731">
        <v>2.6286395069575998E-2</v>
      </c>
    </row>
    <row r="732" spans="1:17" x14ac:dyDescent="0.3">
      <c r="A732" t="s">
        <v>1605</v>
      </c>
      <c r="B732" t="s">
        <v>1606</v>
      </c>
      <c r="C732" t="str">
        <f>IFERROR(VLOOKUP(Table1[[#This Row],[Ticker]],[1]!Table2[[Symbol]:[Industry]],2,FALSE),"-")</f>
        <v>-</v>
      </c>
      <c r="D732" t="s">
        <v>24</v>
      </c>
      <c r="E732">
        <v>5477.4970747750003</v>
      </c>
      <c r="F732">
        <v>324.75</v>
      </c>
      <c r="G732">
        <v>-18.789391373706501</v>
      </c>
      <c r="H732">
        <v>-11.119507652567099</v>
      </c>
      <c r="I732">
        <v>-25.1507775547975</v>
      </c>
      <c r="J732">
        <v>-3.1588241166418598</v>
      </c>
      <c r="K732">
        <v>349.09300973856199</v>
      </c>
      <c r="L732">
        <v>351.19733472098198</v>
      </c>
      <c r="M732">
        <v>29.925866968617601</v>
      </c>
      <c r="N732">
        <v>1.11138355540167</v>
      </c>
      <c r="O732">
        <v>30.0230946882217</v>
      </c>
      <c r="P732">
        <v>11.944157187176801</v>
      </c>
      <c r="Q732">
        <v>-3.2873991192032999E-2</v>
      </c>
    </row>
    <row r="733" spans="1:17" hidden="1" x14ac:dyDescent="0.3">
      <c r="A733" t="s">
        <v>1607</v>
      </c>
      <c r="B733" t="s">
        <v>1608</v>
      </c>
      <c r="C733" t="str">
        <f>IFERROR(VLOOKUP(Table1[[#This Row],[Ticker]],[1]!Table2[[Symbol]:[Industry]],2,FALSE),"-")</f>
        <v>-</v>
      </c>
      <c r="D733" t="s">
        <v>286</v>
      </c>
      <c r="E733">
        <v>5450.2312795799999</v>
      </c>
      <c r="F733">
        <v>4803.25</v>
      </c>
      <c r="G733">
        <v>77.277833591816304</v>
      </c>
      <c r="H733">
        <v>12.987306718924801</v>
      </c>
      <c r="I733">
        <v>18.958396760486899</v>
      </c>
      <c r="J733">
        <v>9.4766300650057502</v>
      </c>
      <c r="K733">
        <v>4339.7431098827401</v>
      </c>
      <c r="L733">
        <v>3772.9301412178502</v>
      </c>
      <c r="M733">
        <v>75.4758223979169</v>
      </c>
      <c r="N733">
        <v>0.82321264277890704</v>
      </c>
      <c r="O733">
        <v>0.73908291261124404</v>
      </c>
      <c r="P733">
        <v>104.393617021276</v>
      </c>
      <c r="Q733">
        <v>0.12978330738902399</v>
      </c>
    </row>
    <row r="734" spans="1:17" hidden="1" x14ac:dyDescent="0.3">
      <c r="A734" t="s">
        <v>1609</v>
      </c>
      <c r="B734" t="s">
        <v>1610</v>
      </c>
      <c r="C734" t="str">
        <f>IFERROR(VLOOKUP(Table1[[#This Row],[Ticker]],[1]!Table2[[Symbol]:[Industry]],2,FALSE),"-")</f>
        <v>-</v>
      </c>
      <c r="D734" t="s">
        <v>159</v>
      </c>
      <c r="E734">
        <v>5445.9562471999998</v>
      </c>
      <c r="F734">
        <v>4889.5</v>
      </c>
      <c r="G734">
        <v>128.98643015744599</v>
      </c>
      <c r="H734">
        <v>-7.1042396673444301</v>
      </c>
      <c r="I734">
        <v>54.388667990086503</v>
      </c>
      <c r="J734">
        <v>2.0799339878283001</v>
      </c>
      <c r="K734">
        <v>4636.0950759198704</v>
      </c>
      <c r="L734">
        <v>3492.66508686936</v>
      </c>
      <c r="M734">
        <v>53.162514460799898</v>
      </c>
      <c r="N734">
        <v>0.47776113067496301</v>
      </c>
      <c r="O734">
        <v>16.3646589630841</v>
      </c>
      <c r="P734">
        <v>185.51824817518201</v>
      </c>
      <c r="Q734">
        <v>0.21205239391349201</v>
      </c>
    </row>
    <row r="735" spans="1:17" x14ac:dyDescent="0.3">
      <c r="A735" t="s">
        <v>1611</v>
      </c>
      <c r="B735" t="s">
        <v>1612</v>
      </c>
      <c r="C735" t="str">
        <f>IFERROR(VLOOKUP(Table1[[#This Row],[Ticker]],[1]!Table2[[Symbol]:[Industry]],2,FALSE),"-")</f>
        <v>-</v>
      </c>
      <c r="D735" t="s">
        <v>1458</v>
      </c>
      <c r="E735">
        <v>5440.4027682899996</v>
      </c>
      <c r="F735">
        <v>799.5</v>
      </c>
      <c r="G735">
        <v>-7.5097801579842498</v>
      </c>
      <c r="H735">
        <v>-7.2054069759601802</v>
      </c>
      <c r="I735">
        <v>-5.1294247890018996</v>
      </c>
      <c r="J735">
        <v>1.94992997405472</v>
      </c>
      <c r="K735">
        <v>773.93494794450498</v>
      </c>
      <c r="L735">
        <v>760.78719288310003</v>
      </c>
      <c r="M735">
        <v>67.897316184184604</v>
      </c>
      <c r="N735">
        <v>0.91081774404169702</v>
      </c>
      <c r="O735">
        <v>36.210131332082497</v>
      </c>
      <c r="P735">
        <v>30.979685452162499</v>
      </c>
      <c r="Q735">
        <v>0.11638218797109499</v>
      </c>
    </row>
    <row r="736" spans="1:17" hidden="1" x14ac:dyDescent="0.3">
      <c r="A736" t="s">
        <v>1613</v>
      </c>
      <c r="B736" t="s">
        <v>1614</v>
      </c>
      <c r="C736" t="str">
        <f>IFERROR(VLOOKUP(Table1[[#This Row],[Ticker]],[1]!Table2[[Symbol]:[Industry]],2,FALSE),"-")</f>
        <v>-</v>
      </c>
      <c r="D736" t="s">
        <v>54</v>
      </c>
      <c r="E736">
        <v>5369.5230049849997</v>
      </c>
      <c r="F736">
        <v>1235.8499999999999</v>
      </c>
      <c r="G736">
        <v>-17.922994201811498</v>
      </c>
      <c r="H736">
        <v>7.3744431123768699</v>
      </c>
      <c r="I736">
        <v>-5.2397016183918801</v>
      </c>
      <c r="J736">
        <v>0.50468903419012001</v>
      </c>
      <c r="K736">
        <v>1139.78358268118</v>
      </c>
      <c r="M736">
        <v>59.0219293376691</v>
      </c>
      <c r="N736">
        <v>1.02942353077907</v>
      </c>
      <c r="O736">
        <v>2.3587004895415999</v>
      </c>
      <c r="P736">
        <v>27.407216494845301</v>
      </c>
    </row>
    <row r="737" spans="1:17" x14ac:dyDescent="0.3">
      <c r="A737" t="s">
        <v>1615</v>
      </c>
      <c r="B737" t="s">
        <v>1616</v>
      </c>
      <c r="C737" t="str">
        <f>IFERROR(VLOOKUP(Table1[[#This Row],[Ticker]],[1]!Table2[[Symbol]:[Industry]],2,FALSE),"-")</f>
        <v>-</v>
      </c>
      <c r="D737" t="s">
        <v>304</v>
      </c>
      <c r="E737">
        <v>5343.2708812800001</v>
      </c>
      <c r="F737">
        <v>736.25</v>
      </c>
      <c r="G737">
        <v>-11.192809529977501</v>
      </c>
      <c r="H737">
        <v>-5.2111537116112698</v>
      </c>
      <c r="I737">
        <v>-20.2988739672275</v>
      </c>
      <c r="J737">
        <v>-4.9695302831664403</v>
      </c>
      <c r="K737">
        <v>771.68528091454596</v>
      </c>
      <c r="L737">
        <v>761.638775939011</v>
      </c>
      <c r="M737">
        <v>27.9701430486347</v>
      </c>
      <c r="N737">
        <v>0.968990281766824</v>
      </c>
      <c r="O737">
        <v>18.003395585738499</v>
      </c>
      <c r="P737">
        <v>18.1781701444622</v>
      </c>
      <c r="Q737">
        <v>4.1844976777259998E-2</v>
      </c>
    </row>
    <row r="738" spans="1:17" x14ac:dyDescent="0.3">
      <c r="A738" t="s">
        <v>1617</v>
      </c>
      <c r="B738" t="s">
        <v>1618</v>
      </c>
      <c r="C738" t="str">
        <f>IFERROR(VLOOKUP(Table1[[#This Row],[Ticker]],[1]!Table2[[Symbol]:[Industry]],2,FALSE),"-")</f>
        <v>-</v>
      </c>
      <c r="D738" t="s">
        <v>416</v>
      </c>
      <c r="E738">
        <v>5320.6920129150003</v>
      </c>
      <c r="F738">
        <v>48.1</v>
      </c>
      <c r="G738">
        <v>-30.163878380418101</v>
      </c>
      <c r="H738">
        <v>-5.6776589796110501</v>
      </c>
      <c r="I738">
        <v>-29.449734115580199</v>
      </c>
      <c r="J738">
        <v>-2.6457865780340999</v>
      </c>
      <c r="K738">
        <v>50.699549972656897</v>
      </c>
      <c r="L738">
        <v>51.961517047706799</v>
      </c>
      <c r="M738">
        <v>37.171645557589699</v>
      </c>
      <c r="N738">
        <v>0.63298638485546699</v>
      </c>
      <c r="O738">
        <v>41.9958419958419</v>
      </c>
      <c r="P738">
        <v>7.2463768115942102</v>
      </c>
    </row>
    <row r="739" spans="1:17" x14ac:dyDescent="0.3">
      <c r="A739" t="s">
        <v>1619</v>
      </c>
      <c r="B739" t="s">
        <v>1620</v>
      </c>
      <c r="C739" t="str">
        <f>IFERROR(VLOOKUP(Table1[[#This Row],[Ticker]],[1]!Table2[[Symbol]:[Industry]],2,FALSE),"-")</f>
        <v>-</v>
      </c>
      <c r="D739" t="s">
        <v>482</v>
      </c>
      <c r="E739">
        <v>5308.2201613480001</v>
      </c>
      <c r="F739">
        <v>106.67</v>
      </c>
      <c r="G739">
        <v>-33.794240408406303</v>
      </c>
      <c r="H739">
        <v>-7.3305521249383601</v>
      </c>
      <c r="I739">
        <v>-11.514354755907799</v>
      </c>
      <c r="J739">
        <v>-2.4885468362630698</v>
      </c>
      <c r="K739">
        <v>107.899034462942</v>
      </c>
      <c r="L739">
        <v>108.767026797052</v>
      </c>
      <c r="M739">
        <v>41.469881628792699</v>
      </c>
      <c r="N739">
        <v>1.03134552325686</v>
      </c>
      <c r="O739">
        <v>29.0897159463766</v>
      </c>
      <c r="P739">
        <v>16.579234972677501</v>
      </c>
      <c r="Q739">
        <v>-9.4501961116562005E-2</v>
      </c>
    </row>
    <row r="740" spans="1:17" x14ac:dyDescent="0.3">
      <c r="A740" t="s">
        <v>1621</v>
      </c>
      <c r="B740" t="s">
        <v>1622</v>
      </c>
      <c r="C740" t="str">
        <f>IFERROR(VLOOKUP(Table1[[#This Row],[Ticker]],[1]!Table2[[Symbol]:[Industry]],2,FALSE),"-")</f>
        <v>-</v>
      </c>
      <c r="D740" t="s">
        <v>1164</v>
      </c>
      <c r="E740">
        <v>5270.5752970000003</v>
      </c>
      <c r="F740">
        <v>3094.4</v>
      </c>
      <c r="G740">
        <v>11.7656236682322</v>
      </c>
      <c r="H740">
        <v>7.1163480732176003</v>
      </c>
      <c r="I740">
        <v>-8.3555761852956092</v>
      </c>
      <c r="J740">
        <v>0.244377356392114</v>
      </c>
      <c r="K740">
        <v>3078.1628833336199</v>
      </c>
      <c r="L740">
        <v>2953.4767117599999</v>
      </c>
      <c r="M740">
        <v>51.047688987376702</v>
      </c>
      <c r="N740">
        <v>1.06172070935288</v>
      </c>
      <c r="O740">
        <v>19.570837642192298</v>
      </c>
      <c r="P740">
        <v>41.938443190679301</v>
      </c>
      <c r="Q740">
        <v>-5.2721164092412003E-2</v>
      </c>
    </row>
    <row r="741" spans="1:17" hidden="1" x14ac:dyDescent="0.3">
      <c r="A741" t="s">
        <v>1623</v>
      </c>
      <c r="B741" t="s">
        <v>1624</v>
      </c>
      <c r="C741" t="str">
        <f>IFERROR(VLOOKUP(Table1[[#This Row],[Ticker]],[1]!Table2[[Symbol]:[Industry]],2,FALSE),"-")</f>
        <v>-</v>
      </c>
      <c r="D741" t="s">
        <v>263</v>
      </c>
      <c r="E741">
        <v>5264.0244562500002</v>
      </c>
      <c r="F741">
        <v>4821.8</v>
      </c>
      <c r="G741">
        <v>114.86316119703601</v>
      </c>
      <c r="H741">
        <v>-5.0270199574142902</v>
      </c>
      <c r="I741">
        <v>44.906361769432003</v>
      </c>
      <c r="J741">
        <v>-1.5328173446084901</v>
      </c>
      <c r="K741">
        <v>4697.7213584370302</v>
      </c>
      <c r="L741">
        <v>3714.94394271692</v>
      </c>
      <c r="M741">
        <v>33.177314944021703</v>
      </c>
      <c r="N741">
        <v>0.31502488430325298</v>
      </c>
      <c r="O741">
        <v>11.514372226139599</v>
      </c>
      <c r="P741">
        <v>148.16263510036001</v>
      </c>
      <c r="Q741">
        <v>0.114944424795797</v>
      </c>
    </row>
    <row r="742" spans="1:17" hidden="1" x14ac:dyDescent="0.3">
      <c r="A742" t="s">
        <v>1625</v>
      </c>
      <c r="B742" t="s">
        <v>1626</v>
      </c>
      <c r="C742" t="str">
        <f>IFERROR(VLOOKUP(Table1[[#This Row],[Ticker]],[1]!Table2[[Symbol]:[Industry]],2,FALSE),"-")</f>
        <v>-</v>
      </c>
      <c r="D742" t="s">
        <v>536</v>
      </c>
      <c r="E742">
        <v>5236.7441920000001</v>
      </c>
      <c r="F742">
        <v>5507.95</v>
      </c>
      <c r="G742">
        <v>19.0307770625888</v>
      </c>
      <c r="H742">
        <v>-8.3584174909679092</v>
      </c>
      <c r="I742">
        <v>20.939375858631401</v>
      </c>
      <c r="J742">
        <v>-1.19772212513182</v>
      </c>
      <c r="K742">
        <v>5765.8440090630002</v>
      </c>
      <c r="L742">
        <v>4814.0066834756999</v>
      </c>
      <c r="M742">
        <v>29.9350273770096</v>
      </c>
      <c r="N742">
        <v>0.54283555388772897</v>
      </c>
      <c r="O742">
        <v>21.622382193011902</v>
      </c>
      <c r="P742">
        <v>92.7474104143337</v>
      </c>
      <c r="Q742">
        <v>0.15442609899234799</v>
      </c>
    </row>
    <row r="743" spans="1:17" x14ac:dyDescent="0.3">
      <c r="A743" t="s">
        <v>1627</v>
      </c>
      <c r="B743" t="s">
        <v>1628</v>
      </c>
      <c r="C743" t="str">
        <f>IFERROR(VLOOKUP(Table1[[#This Row],[Ticker]],[1]!Table2[[Symbol]:[Industry]],2,FALSE),"-")</f>
        <v>-</v>
      </c>
      <c r="D743" t="s">
        <v>347</v>
      </c>
      <c r="E743">
        <v>5221.8733177800004</v>
      </c>
      <c r="F743">
        <v>2001.5</v>
      </c>
      <c r="G743">
        <v>49.341388285929099</v>
      </c>
      <c r="H743">
        <v>3.0117263627781301</v>
      </c>
      <c r="I743">
        <v>65.366842148029804</v>
      </c>
      <c r="J743">
        <v>6.3932739354986996</v>
      </c>
      <c r="K743">
        <v>1881.5929796165999</v>
      </c>
      <c r="L743">
        <v>1488.0032740788299</v>
      </c>
      <c r="M743">
        <v>41.939628449909698</v>
      </c>
      <c r="N743">
        <v>0.78767883462973798</v>
      </c>
      <c r="O743">
        <v>13.367474394204301</v>
      </c>
      <c r="P743">
        <v>110.38524202449101</v>
      </c>
      <c r="Q743">
        <v>-3.1476721373519E-2</v>
      </c>
    </row>
    <row r="744" spans="1:17" hidden="1" x14ac:dyDescent="0.3">
      <c r="A744" t="s">
        <v>1629</v>
      </c>
      <c r="B744" t="s">
        <v>1630</v>
      </c>
      <c r="C744" t="str">
        <f>IFERROR(VLOOKUP(Table1[[#This Row],[Ticker]],[1]!Table2[[Symbol]:[Industry]],2,FALSE),"-")</f>
        <v>-</v>
      </c>
      <c r="D744" t="s">
        <v>133</v>
      </c>
      <c r="E744">
        <v>5216.4443206400001</v>
      </c>
      <c r="F744">
        <v>340.85</v>
      </c>
      <c r="G744">
        <v>-28.028766071503401</v>
      </c>
      <c r="H744">
        <v>-4.5545510401223002</v>
      </c>
      <c r="I744">
        <v>-17.529004243043101</v>
      </c>
      <c r="J744">
        <v>-7.7253482805061697</v>
      </c>
      <c r="M744">
        <v>26.1996413178076</v>
      </c>
      <c r="O744">
        <v>13.246296024644201</v>
      </c>
      <c r="P744">
        <v>4.8446631805598201</v>
      </c>
    </row>
    <row r="745" spans="1:17" x14ac:dyDescent="0.3">
      <c r="A745" t="s">
        <v>1631</v>
      </c>
      <c r="B745" t="s">
        <v>1632</v>
      </c>
      <c r="C745" t="str">
        <f>IFERROR(VLOOKUP(Table1[[#This Row],[Ticker]],[1]!Table2[[Symbol]:[Industry]],2,FALSE),"-")</f>
        <v>-</v>
      </c>
      <c r="D745" t="s">
        <v>304</v>
      </c>
      <c r="E745">
        <v>5208.312839315</v>
      </c>
      <c r="F745">
        <v>158.03</v>
      </c>
      <c r="G745">
        <v>-24.9169378017517</v>
      </c>
      <c r="H745">
        <v>-8.6856632744033107</v>
      </c>
      <c r="I745">
        <v>-22.184132992797998</v>
      </c>
      <c r="J745">
        <v>-5.4472105485016797</v>
      </c>
      <c r="K745">
        <v>165.067198931223</v>
      </c>
      <c r="L745">
        <v>165.73384979325499</v>
      </c>
      <c r="M745">
        <v>29.152196317926901</v>
      </c>
      <c r="N745">
        <v>1.12844691564342</v>
      </c>
      <c r="O745">
        <v>38.960956780358103</v>
      </c>
      <c r="P745">
        <v>21.514801999231</v>
      </c>
      <c r="Q745">
        <v>-5.9029521863178003E-2</v>
      </c>
    </row>
    <row r="746" spans="1:17" hidden="1" x14ac:dyDescent="0.3">
      <c r="A746" t="s">
        <v>1633</v>
      </c>
      <c r="B746" t="s">
        <v>1634</v>
      </c>
      <c r="C746" t="str">
        <f>IFERROR(VLOOKUP(Table1[[#This Row],[Ticker]],[1]!Table2[[Symbol]:[Industry]],2,FALSE),"-")</f>
        <v>-</v>
      </c>
      <c r="D746" t="s">
        <v>1635</v>
      </c>
      <c r="E746">
        <v>5168.879891351</v>
      </c>
      <c r="F746">
        <v>59.02</v>
      </c>
      <c r="G746">
        <v>-7.48928216893023</v>
      </c>
      <c r="H746">
        <v>-3.5610151362426099</v>
      </c>
      <c r="I746">
        <v>-0.155202131501951</v>
      </c>
      <c r="J746">
        <v>0.223310872652564</v>
      </c>
      <c r="K746">
        <v>60.052235935132202</v>
      </c>
      <c r="L746">
        <v>57.168776556045898</v>
      </c>
      <c r="M746">
        <v>56.425916595309197</v>
      </c>
      <c r="N746">
        <v>2.0935900980380202</v>
      </c>
      <c r="O746">
        <v>9.7932904100304903</v>
      </c>
      <c r="P746">
        <v>23.472803347280301</v>
      </c>
      <c r="Q746">
        <v>-3.0196124243903E-2</v>
      </c>
    </row>
    <row r="747" spans="1:17" x14ac:dyDescent="0.3">
      <c r="A747" t="s">
        <v>1636</v>
      </c>
      <c r="B747" t="s">
        <v>1637</v>
      </c>
      <c r="C747" t="str">
        <f>IFERROR(VLOOKUP(Table1[[#This Row],[Ticker]],[1]!Table2[[Symbol]:[Industry]],2,FALSE),"-")</f>
        <v>-</v>
      </c>
      <c r="D747" t="s">
        <v>988</v>
      </c>
      <c r="E747">
        <v>5157.1697055059904</v>
      </c>
      <c r="F747">
        <v>39.119999999999997</v>
      </c>
      <c r="G747">
        <v>56.2141305744425</v>
      </c>
      <c r="H747">
        <v>-8.3900460752162704</v>
      </c>
      <c r="I747">
        <v>0.61540037194971997</v>
      </c>
      <c r="J747">
        <v>-4.33171696071018</v>
      </c>
      <c r="K747">
        <v>39.647730427546499</v>
      </c>
      <c r="L747">
        <v>33.411354807693698</v>
      </c>
      <c r="M747">
        <v>47.5442015841817</v>
      </c>
      <c r="N747">
        <v>0.97263059638612104</v>
      </c>
      <c r="O747">
        <v>17.842535787321001</v>
      </c>
      <c r="P747">
        <v>98.075949367088498</v>
      </c>
      <c r="Q747">
        <v>9.0748843216568995E-2</v>
      </c>
    </row>
    <row r="748" spans="1:17" hidden="1" x14ac:dyDescent="0.3">
      <c r="A748" t="s">
        <v>1638</v>
      </c>
      <c r="B748" t="s">
        <v>1639</v>
      </c>
      <c r="C748" t="str">
        <f>IFERROR(VLOOKUP(Table1[[#This Row],[Ticker]],[1]!Table2[[Symbol]:[Industry]],2,FALSE),"-")</f>
        <v>-</v>
      </c>
      <c r="D748" t="s">
        <v>384</v>
      </c>
      <c r="E748">
        <v>5119.1368763999999</v>
      </c>
      <c r="F748">
        <v>12568</v>
      </c>
      <c r="G748">
        <v>10.681498717504599</v>
      </c>
      <c r="H748">
        <v>14.887755193282601</v>
      </c>
      <c r="I748">
        <v>23.496937021860901</v>
      </c>
      <c r="J748">
        <v>15.596498716211901</v>
      </c>
      <c r="K748">
        <v>10930.1400081919</v>
      </c>
      <c r="L748">
        <v>10009.340585206901</v>
      </c>
      <c r="M748">
        <v>62.603670700237402</v>
      </c>
      <c r="N748">
        <v>1.4556206189579799</v>
      </c>
      <c r="O748">
        <v>5.64051559516232</v>
      </c>
      <c r="P748">
        <v>50.826557859050098</v>
      </c>
      <c r="Q748">
        <v>-4.0146059780501002E-2</v>
      </c>
    </row>
    <row r="749" spans="1:17" x14ac:dyDescent="0.3">
      <c r="A749" t="s">
        <v>1640</v>
      </c>
      <c r="B749" t="s">
        <v>1641</v>
      </c>
      <c r="C749" t="str">
        <f>IFERROR(VLOOKUP(Table1[[#This Row],[Ticker]],[1]!Table2[[Symbol]:[Industry]],2,FALSE),"-")</f>
        <v>-</v>
      </c>
      <c r="D749" t="s">
        <v>198</v>
      </c>
      <c r="E749">
        <v>5101.7911203599997</v>
      </c>
      <c r="F749">
        <v>594.35</v>
      </c>
      <c r="G749">
        <v>47.058098091843902</v>
      </c>
      <c r="H749">
        <v>-2.2428422262926002</v>
      </c>
      <c r="I749">
        <v>-2.6505057756025701</v>
      </c>
      <c r="J749">
        <v>-4.7024701967032296</v>
      </c>
      <c r="K749">
        <v>597.81949557495398</v>
      </c>
      <c r="L749">
        <v>523.05694265012698</v>
      </c>
      <c r="M749">
        <v>28.963767387611199</v>
      </c>
      <c r="N749">
        <v>0.68082762021668497</v>
      </c>
      <c r="O749">
        <v>12.7197779086396</v>
      </c>
      <c r="P749">
        <v>74.783120129392699</v>
      </c>
    </row>
    <row r="750" spans="1:17" x14ac:dyDescent="0.3">
      <c r="A750" t="s">
        <v>1642</v>
      </c>
      <c r="B750" t="s">
        <v>1643</v>
      </c>
      <c r="C750" t="str">
        <f>IFERROR(VLOOKUP(Table1[[#This Row],[Ticker]],[1]!Table2[[Symbol]:[Industry]],2,FALSE),"-")</f>
        <v>-</v>
      </c>
      <c r="D750" t="s">
        <v>54</v>
      </c>
      <c r="E750">
        <v>5047.1806565199904</v>
      </c>
      <c r="F750">
        <v>1281.8</v>
      </c>
      <c r="G750">
        <v>-26.830830041231</v>
      </c>
      <c r="H750">
        <v>-6.0023791606727901</v>
      </c>
      <c r="I750">
        <v>-0.42279834702830299</v>
      </c>
      <c r="J750">
        <v>0.88342260647208404</v>
      </c>
      <c r="K750">
        <v>1300.8766846703099</v>
      </c>
      <c r="L750">
        <v>1217.9342273698601</v>
      </c>
      <c r="M750">
        <v>30.4149751039865</v>
      </c>
      <c r="N750">
        <v>0.62294172775619805</v>
      </c>
      <c r="O750">
        <v>14.604462474645</v>
      </c>
      <c r="P750">
        <v>27.612126039125801</v>
      </c>
      <c r="Q750">
        <v>-1.5665802497460999E-2</v>
      </c>
    </row>
    <row r="751" spans="1:17" hidden="1" x14ac:dyDescent="0.3">
      <c r="A751" t="s">
        <v>1644</v>
      </c>
      <c r="B751" t="s">
        <v>1645</v>
      </c>
      <c r="C751" t="str">
        <f>IFERROR(VLOOKUP(Table1[[#This Row],[Ticker]],[1]!Table2[[Symbol]:[Industry]],2,FALSE),"-")</f>
        <v>-</v>
      </c>
      <c r="D751" t="s">
        <v>384</v>
      </c>
      <c r="E751">
        <v>5043.7767729750003</v>
      </c>
      <c r="F751">
        <v>589.65</v>
      </c>
      <c r="G751">
        <v>8.1235527875823301</v>
      </c>
      <c r="H751">
        <v>17.906479428474601</v>
      </c>
      <c r="I751">
        <v>34.1754493915575</v>
      </c>
      <c r="J751">
        <v>7.9830840959185201</v>
      </c>
      <c r="K751">
        <v>495.88891734168698</v>
      </c>
      <c r="L751">
        <v>439.121539413763</v>
      </c>
      <c r="M751">
        <v>54.672453472668799</v>
      </c>
      <c r="N751">
        <v>0.87151337127629802</v>
      </c>
      <c r="O751">
        <v>2.9339438650046699</v>
      </c>
      <c r="P751">
        <v>85.395378085206701</v>
      </c>
      <c r="Q751">
        <v>5.3090483161711E-2</v>
      </c>
    </row>
    <row r="752" spans="1:17" x14ac:dyDescent="0.3">
      <c r="A752" t="s">
        <v>1646</v>
      </c>
      <c r="B752" t="s">
        <v>1647</v>
      </c>
      <c r="C752" t="str">
        <f>IFERROR(VLOOKUP(Table1[[#This Row],[Ticker]],[1]!Table2[[Symbol]:[Industry]],2,FALSE),"-")</f>
        <v>-</v>
      </c>
      <c r="D752" t="s">
        <v>212</v>
      </c>
      <c r="E752">
        <v>5036.3117882400002</v>
      </c>
      <c r="F752">
        <v>128.91999999999999</v>
      </c>
      <c r="G752">
        <v>-9.2253414135730907</v>
      </c>
      <c r="H752">
        <v>2.4657531826550598</v>
      </c>
      <c r="I752">
        <v>-1.9456047403099901</v>
      </c>
      <c r="J752">
        <v>-4.4899258823243997</v>
      </c>
      <c r="K752">
        <v>129.85052964777401</v>
      </c>
      <c r="L752">
        <v>123.68377861686101</v>
      </c>
      <c r="M752">
        <v>37.012584625680397</v>
      </c>
      <c r="N752">
        <v>1.7357589511090401</v>
      </c>
      <c r="O752">
        <v>16.087496121625801</v>
      </c>
      <c r="P752">
        <v>25.9599413776257</v>
      </c>
      <c r="Q752">
        <v>2.9662002928120001E-2</v>
      </c>
    </row>
    <row r="753" spans="1:17" x14ac:dyDescent="0.3">
      <c r="A753" t="s">
        <v>1648</v>
      </c>
      <c r="B753" t="s">
        <v>1649</v>
      </c>
      <c r="C753" t="str">
        <f>IFERROR(VLOOKUP(Table1[[#This Row],[Ticker]],[1]!Table2[[Symbol]:[Industry]],2,FALSE),"-")</f>
        <v>-</v>
      </c>
      <c r="D753" t="s">
        <v>119</v>
      </c>
      <c r="E753">
        <v>5020.7275799999998</v>
      </c>
      <c r="F753">
        <v>550.65</v>
      </c>
      <c r="G753">
        <v>96.674342033568493</v>
      </c>
      <c r="H753">
        <v>2.6054319609594301</v>
      </c>
      <c r="I753">
        <v>58.855799542711502</v>
      </c>
      <c r="J753">
        <v>0.72310836676469903</v>
      </c>
      <c r="K753">
        <v>530.33281531615603</v>
      </c>
      <c r="L753">
        <v>399.00547111110501</v>
      </c>
      <c r="M753">
        <v>40.059674373783501</v>
      </c>
      <c r="N753">
        <v>0.27009601141530798</v>
      </c>
      <c r="O753">
        <v>32.089348951239401</v>
      </c>
      <c r="P753">
        <v>163.09125656951699</v>
      </c>
      <c r="Q753">
        <v>7.4535578438333E-2</v>
      </c>
    </row>
    <row r="754" spans="1:17" x14ac:dyDescent="0.3">
      <c r="A754" t="s">
        <v>1650</v>
      </c>
      <c r="B754" t="s">
        <v>1651</v>
      </c>
      <c r="C754" t="str">
        <f>IFERROR(VLOOKUP(Table1[[#This Row],[Ticker]],[1]!Table2[[Symbol]:[Industry]],2,FALSE),"-")</f>
        <v>-</v>
      </c>
      <c r="D754" t="s">
        <v>416</v>
      </c>
      <c r="E754">
        <v>5019.00040782</v>
      </c>
      <c r="F754">
        <v>278.39999999999998</v>
      </c>
      <c r="G754">
        <v>-26.318792121009899</v>
      </c>
      <c r="H754">
        <v>-5.3127362072087303</v>
      </c>
      <c r="I754">
        <v>-27.397697073740101</v>
      </c>
      <c r="J754">
        <v>-5.5083696300659604</v>
      </c>
      <c r="K754">
        <v>291.09514319979098</v>
      </c>
      <c r="L754">
        <v>293.47427895284</v>
      </c>
      <c r="M754">
        <v>33.913323735542299</v>
      </c>
      <c r="N754">
        <v>0.95175034774110301</v>
      </c>
      <c r="O754">
        <v>39.349856321838999</v>
      </c>
      <c r="P754">
        <v>5.01037279185263</v>
      </c>
      <c r="Q754">
        <v>-7.0795387553220001E-3</v>
      </c>
    </row>
    <row r="755" spans="1:17" hidden="1" x14ac:dyDescent="0.3">
      <c r="A755" t="s">
        <v>1652</v>
      </c>
      <c r="B755" t="s">
        <v>1653</v>
      </c>
      <c r="C755" t="str">
        <f>IFERROR(VLOOKUP(Table1[[#This Row],[Ticker]],[1]!Table2[[Symbol]:[Industry]],2,FALSE),"-")</f>
        <v>-</v>
      </c>
      <c r="D755" t="s">
        <v>295</v>
      </c>
      <c r="E755">
        <v>5007.4220640000003</v>
      </c>
      <c r="F755">
        <v>240.05</v>
      </c>
      <c r="G755">
        <v>223.43698613002101</v>
      </c>
      <c r="H755">
        <v>-0.11105323417987099</v>
      </c>
      <c r="I755">
        <v>276.96216310963098</v>
      </c>
      <c r="J755">
        <v>6.1695387791859897</v>
      </c>
      <c r="K755">
        <v>198.352342696877</v>
      </c>
      <c r="L755">
        <v>119.110734484511</v>
      </c>
      <c r="M755">
        <v>45.8195367273646</v>
      </c>
      <c r="N755">
        <v>0.22204902516078801</v>
      </c>
      <c r="O755">
        <v>8.7273484690689198</v>
      </c>
      <c r="P755">
        <v>420.94184027777698</v>
      </c>
      <c r="Q755">
        <v>0.221460527503472</v>
      </c>
    </row>
    <row r="756" spans="1:17" x14ac:dyDescent="0.3">
      <c r="A756" t="s">
        <v>1654</v>
      </c>
      <c r="B756" t="s">
        <v>1655</v>
      </c>
      <c r="C756" t="str">
        <f>IFERROR(VLOOKUP(Table1[[#This Row],[Ticker]],[1]!Table2[[Symbol]:[Industry]],2,FALSE),"-")</f>
        <v>-</v>
      </c>
      <c r="D756" t="s">
        <v>77</v>
      </c>
      <c r="E756">
        <v>4993.193397944</v>
      </c>
      <c r="F756">
        <v>222.47</v>
      </c>
      <c r="G756">
        <v>-8.1043362938446997</v>
      </c>
      <c r="H756">
        <v>-2.2140761689443398</v>
      </c>
      <c r="I756">
        <v>-12.1138263552374</v>
      </c>
      <c r="J756">
        <v>-0.36367222522582798</v>
      </c>
      <c r="K756">
        <v>222.10961785592599</v>
      </c>
      <c r="L756">
        <v>209.716140107022</v>
      </c>
      <c r="M756">
        <v>34.902915881291698</v>
      </c>
      <c r="N756">
        <v>0.78718002588548996</v>
      </c>
      <c r="O756">
        <v>11.0262057805546</v>
      </c>
      <c r="P756">
        <v>26.295770650014099</v>
      </c>
      <c r="Q756">
        <v>-9.1333689156474995E-2</v>
      </c>
    </row>
    <row r="757" spans="1:17" hidden="1" x14ac:dyDescent="0.3">
      <c r="A757" t="s">
        <v>1656</v>
      </c>
      <c r="B757" t="s">
        <v>1657</v>
      </c>
      <c r="C757" t="str">
        <f>IFERROR(VLOOKUP(Table1[[#This Row],[Ticker]],[1]!Table2[[Symbol]:[Industry]],2,FALSE),"-")</f>
        <v>-</v>
      </c>
      <c r="D757" t="s">
        <v>1433</v>
      </c>
      <c r="E757">
        <v>4981.7459257259998</v>
      </c>
      <c r="F757">
        <v>93.93</v>
      </c>
      <c r="G757">
        <v>25.6956698049765</v>
      </c>
      <c r="H757">
        <v>24.160300743471499</v>
      </c>
      <c r="I757">
        <v>14.5960175495686</v>
      </c>
      <c r="J757">
        <v>19.211716574551001</v>
      </c>
      <c r="K757">
        <v>80.129569506177802</v>
      </c>
      <c r="L757">
        <v>72.381426510704699</v>
      </c>
      <c r="M757">
        <v>69.387611342761403</v>
      </c>
      <c r="N757">
        <v>2.88619743594331</v>
      </c>
      <c r="O757">
        <v>4.86532524220162</v>
      </c>
      <c r="P757">
        <v>118.95104895104799</v>
      </c>
      <c r="Q757">
        <v>0.183311495325026</v>
      </c>
    </row>
    <row r="758" spans="1:17" hidden="1" x14ac:dyDescent="0.3">
      <c r="A758" t="s">
        <v>1658</v>
      </c>
      <c r="B758" t="s">
        <v>1659</v>
      </c>
      <c r="C758" t="str">
        <f>IFERROR(VLOOKUP(Table1[[#This Row],[Ticker]],[1]!Table2[[Symbol]:[Industry]],2,FALSE),"-")</f>
        <v>-</v>
      </c>
      <c r="D758" t="s">
        <v>286</v>
      </c>
      <c r="E758">
        <v>4964.2584957949903</v>
      </c>
      <c r="F758">
        <v>356.05</v>
      </c>
      <c r="G758">
        <v>-17.897496561127099</v>
      </c>
      <c r="H758">
        <v>-1.2813908122269599</v>
      </c>
      <c r="I758">
        <v>-14.168320138648699</v>
      </c>
      <c r="J758">
        <v>-1.1410961551588601</v>
      </c>
      <c r="K758">
        <v>362.55789042845498</v>
      </c>
      <c r="L758">
        <v>356.79729866221697</v>
      </c>
      <c r="M758">
        <v>46.247726339721503</v>
      </c>
      <c r="N758">
        <v>0.91991409650386502</v>
      </c>
      <c r="O758">
        <v>12.6246313719983</v>
      </c>
      <c r="P758">
        <v>13.3917197452229</v>
      </c>
      <c r="Q758">
        <v>3.2280642031152003E-2</v>
      </c>
    </row>
    <row r="759" spans="1:17" x14ac:dyDescent="0.3">
      <c r="A759" t="s">
        <v>1660</v>
      </c>
      <c r="B759" t="s">
        <v>1661</v>
      </c>
      <c r="C759" t="str">
        <f>IFERROR(VLOOKUP(Table1[[#This Row],[Ticker]],[1]!Table2[[Symbol]:[Industry]],2,FALSE),"-")</f>
        <v>-</v>
      </c>
      <c r="D759" t="s">
        <v>465</v>
      </c>
      <c r="E759">
        <v>4914.8516354000003</v>
      </c>
      <c r="F759">
        <v>298.75</v>
      </c>
      <c r="G759">
        <v>-46.209552582754597</v>
      </c>
      <c r="H759">
        <v>-7.5143690468123499</v>
      </c>
      <c r="I759">
        <v>-48.701242322252902</v>
      </c>
      <c r="J759">
        <v>-5.2428412351304798</v>
      </c>
      <c r="K759">
        <v>329.14123181915198</v>
      </c>
      <c r="L759">
        <v>368.147606098913</v>
      </c>
      <c r="M759">
        <v>25.4385239897417</v>
      </c>
      <c r="N759">
        <v>1.4075154942477499</v>
      </c>
      <c r="O759">
        <v>81.556485355648505</v>
      </c>
      <c r="P759">
        <v>13.7445269369884</v>
      </c>
      <c r="Q759">
        <v>-0.120701058973318</v>
      </c>
    </row>
    <row r="760" spans="1:17" x14ac:dyDescent="0.3">
      <c r="A760" t="s">
        <v>1662</v>
      </c>
      <c r="B760" t="s">
        <v>1663</v>
      </c>
      <c r="C760" t="str">
        <f>IFERROR(VLOOKUP(Table1[[#This Row],[Ticker]],[1]!Table2[[Symbol]:[Industry]],2,FALSE),"-")</f>
        <v>-</v>
      </c>
      <c r="D760" t="s">
        <v>539</v>
      </c>
      <c r="E760">
        <v>4883.1479731199997</v>
      </c>
      <c r="F760">
        <v>913.05</v>
      </c>
      <c r="G760">
        <v>-15.7599565101915</v>
      </c>
      <c r="H760">
        <v>13.105493552484401</v>
      </c>
      <c r="I760">
        <v>6.4760129919134304</v>
      </c>
      <c r="J760">
        <v>-1.6801018321472201</v>
      </c>
      <c r="K760">
        <v>819.91158816924997</v>
      </c>
      <c r="L760">
        <v>777.17777770413704</v>
      </c>
      <c r="M760">
        <v>51.594598036821502</v>
      </c>
      <c r="N760">
        <v>2.7441005430981802</v>
      </c>
      <c r="O760">
        <v>4.39734954274138</v>
      </c>
      <c r="P760">
        <v>38.983179846259198</v>
      </c>
      <c r="Q760">
        <v>-0.125818260058013</v>
      </c>
    </row>
    <row r="761" spans="1:17" x14ac:dyDescent="0.3">
      <c r="A761" t="s">
        <v>1664</v>
      </c>
      <c r="B761" t="s">
        <v>1665</v>
      </c>
      <c r="C761" t="str">
        <f>IFERROR(VLOOKUP(Table1[[#This Row],[Ticker]],[1]!Table2[[Symbol]:[Industry]],2,FALSE),"-")</f>
        <v>-</v>
      </c>
      <c r="D761" t="s">
        <v>396</v>
      </c>
      <c r="E761">
        <v>4863.533099624</v>
      </c>
      <c r="F761">
        <v>98.4</v>
      </c>
      <c r="G761">
        <v>0.95388864328298295</v>
      </c>
      <c r="H761">
        <v>-12.0785794921684</v>
      </c>
      <c r="I761">
        <v>-21.191907802611698</v>
      </c>
      <c r="J761">
        <v>-5.68665400933555</v>
      </c>
      <c r="K761">
        <v>105.89868859745999</v>
      </c>
      <c r="L761">
        <v>101.282264671009</v>
      </c>
      <c r="M761">
        <v>20.783632129024699</v>
      </c>
      <c r="N761">
        <v>1.07463097994082</v>
      </c>
      <c r="O761">
        <v>23.5264227642276</v>
      </c>
      <c r="P761">
        <v>24.085750315258501</v>
      </c>
      <c r="Q761">
        <v>1.7139390188697999E-2</v>
      </c>
    </row>
    <row r="762" spans="1:17" hidden="1" x14ac:dyDescent="0.3">
      <c r="A762" t="s">
        <v>1666</v>
      </c>
      <c r="B762" t="s">
        <v>1667</v>
      </c>
      <c r="C762" t="str">
        <f>IFERROR(VLOOKUP(Table1[[#This Row],[Ticker]],[1]!Table2[[Symbol]:[Industry]],2,FALSE),"-")</f>
        <v>-</v>
      </c>
      <c r="D762" t="s">
        <v>95</v>
      </c>
      <c r="E762">
        <v>4825.1769893999999</v>
      </c>
      <c r="F762">
        <v>1762</v>
      </c>
      <c r="G762">
        <v>35.088411437988398</v>
      </c>
      <c r="H762">
        <v>0.32203576419690699</v>
      </c>
      <c r="I762">
        <v>17.712257349119</v>
      </c>
      <c r="J762">
        <v>4.3007807335423998</v>
      </c>
      <c r="K762">
        <v>1650.7816534738299</v>
      </c>
      <c r="L762">
        <v>1397.2828184882301</v>
      </c>
      <c r="M762">
        <v>52.6097154802749</v>
      </c>
      <c r="N762">
        <v>0.61573897340566497</v>
      </c>
      <c r="O762">
        <v>11.648694665153201</v>
      </c>
      <c r="P762">
        <v>64.973549927437801</v>
      </c>
      <c r="Q762">
        <v>0.13232404278481899</v>
      </c>
    </row>
    <row r="763" spans="1:17" x14ac:dyDescent="0.3">
      <c r="A763" t="s">
        <v>1668</v>
      </c>
      <c r="B763" t="s">
        <v>1669</v>
      </c>
      <c r="C763" t="str">
        <f>IFERROR(VLOOKUP(Table1[[#This Row],[Ticker]],[1]!Table2[[Symbol]:[Industry]],2,FALSE),"-")</f>
        <v>-</v>
      </c>
      <c r="D763" t="s">
        <v>46</v>
      </c>
      <c r="E763">
        <v>4816.1662536000003</v>
      </c>
      <c r="F763">
        <v>712</v>
      </c>
      <c r="G763">
        <v>16.416658969408498</v>
      </c>
      <c r="H763">
        <v>3.9039327788416398</v>
      </c>
      <c r="I763">
        <v>3.3951079038747198</v>
      </c>
      <c r="J763">
        <v>-1.3516128029438701</v>
      </c>
      <c r="K763">
        <v>648.19973062356598</v>
      </c>
      <c r="L763">
        <v>597.86141185336805</v>
      </c>
      <c r="M763">
        <v>43.9701789782779</v>
      </c>
      <c r="N763">
        <v>0.76116019747896702</v>
      </c>
      <c r="O763">
        <v>41.720505617977501</v>
      </c>
      <c r="P763">
        <v>66.842413591095394</v>
      </c>
      <c r="Q763">
        <v>0.12668825465540401</v>
      </c>
    </row>
    <row r="764" spans="1:17" hidden="1" x14ac:dyDescent="0.3">
      <c r="A764" t="s">
        <v>1670</v>
      </c>
      <c r="B764" t="s">
        <v>1671</v>
      </c>
      <c r="C764" t="str">
        <f>IFERROR(VLOOKUP(Table1[[#This Row],[Ticker]],[1]!Table2[[Symbol]:[Industry]],2,FALSE),"-")</f>
        <v>-</v>
      </c>
      <c r="D764" t="s">
        <v>46</v>
      </c>
      <c r="E764">
        <v>4812.8550426900001</v>
      </c>
      <c r="F764">
        <v>908.95</v>
      </c>
      <c r="G764">
        <v>199.423786989685</v>
      </c>
      <c r="H764">
        <v>32.374640277182003</v>
      </c>
      <c r="I764">
        <v>51.716152799591796</v>
      </c>
      <c r="J764">
        <v>8.5718391200410196</v>
      </c>
      <c r="K764">
        <v>691.09465403315698</v>
      </c>
      <c r="L764">
        <v>510.35989234420799</v>
      </c>
      <c r="M764">
        <v>62.561195476489999</v>
      </c>
      <c r="N764">
        <v>1.44133731185184</v>
      </c>
      <c r="O764">
        <v>1.6942626107046601</v>
      </c>
      <c r="P764">
        <v>268.742393509127</v>
      </c>
    </row>
    <row r="765" spans="1:17" hidden="1" x14ac:dyDescent="0.3">
      <c r="A765" t="s">
        <v>1672</v>
      </c>
      <c r="B765" t="s">
        <v>1673</v>
      </c>
      <c r="C765" t="str">
        <f>IFERROR(VLOOKUP(Table1[[#This Row],[Ticker]],[1]!Table2[[Symbol]:[Industry]],2,FALSE),"-")</f>
        <v>-</v>
      </c>
      <c r="D765" t="s">
        <v>257</v>
      </c>
      <c r="E765">
        <v>4790.285584575</v>
      </c>
      <c r="F765">
        <v>534.79999999999995</v>
      </c>
      <c r="G765">
        <v>5.4887271098552697</v>
      </c>
      <c r="H765">
        <v>-0.94941815968015697</v>
      </c>
      <c r="I765">
        <v>21.399981686324899</v>
      </c>
      <c r="J765">
        <v>-2.5033500126086001</v>
      </c>
      <c r="K765">
        <v>530.57119866760502</v>
      </c>
      <c r="L765">
        <v>465.86777825473001</v>
      </c>
      <c r="M765">
        <v>41.3881497196897</v>
      </c>
      <c r="N765">
        <v>0.80216238274526797</v>
      </c>
      <c r="O765">
        <v>14.7812266267763</v>
      </c>
      <c r="P765">
        <v>48.514301582893602</v>
      </c>
    </row>
    <row r="766" spans="1:17" hidden="1" x14ac:dyDescent="0.3">
      <c r="A766" t="s">
        <v>1674</v>
      </c>
      <c r="B766" t="s">
        <v>1675</v>
      </c>
      <c r="C766" t="str">
        <f>IFERROR(VLOOKUP(Table1[[#This Row],[Ticker]],[1]!Table2[[Symbol]:[Industry]],2,FALSE),"-")</f>
        <v>-</v>
      </c>
      <c r="D766" t="s">
        <v>622</v>
      </c>
      <c r="E766">
        <v>4784.7910118999998</v>
      </c>
      <c r="F766">
        <v>53.69</v>
      </c>
      <c r="G766">
        <v>113.33649138786301</v>
      </c>
      <c r="H766">
        <v>139.25543196095899</v>
      </c>
      <c r="I766">
        <v>126.019783971282</v>
      </c>
      <c r="J766">
        <v>32.113695524332201</v>
      </c>
      <c r="M766">
        <v>100</v>
      </c>
      <c r="O766">
        <v>0</v>
      </c>
      <c r="P766">
        <v>138.62222222222201</v>
      </c>
    </row>
    <row r="767" spans="1:17" hidden="1" x14ac:dyDescent="0.3">
      <c r="A767" t="s">
        <v>1676</v>
      </c>
      <c r="B767" t="s">
        <v>1677</v>
      </c>
      <c r="C767" t="str">
        <f>IFERROR(VLOOKUP(Table1[[#This Row],[Ticker]],[1]!Table2[[Symbol]:[Industry]],2,FALSE),"-")</f>
        <v>-</v>
      </c>
      <c r="D767" t="s">
        <v>136</v>
      </c>
      <c r="E767">
        <v>4779.8172595599999</v>
      </c>
      <c r="F767">
        <v>410.75</v>
      </c>
      <c r="G767">
        <v>57.278940542525199</v>
      </c>
      <c r="H767">
        <v>-10.315299746357599</v>
      </c>
      <c r="I767">
        <v>63.227403163730997</v>
      </c>
      <c r="J767">
        <v>1.2967504575634199</v>
      </c>
      <c r="K767">
        <v>404.03916437700201</v>
      </c>
      <c r="M767">
        <v>35.510009886706897</v>
      </c>
      <c r="N767">
        <v>0.15930320980054199</v>
      </c>
      <c r="O767">
        <v>29.0322580645161</v>
      </c>
      <c r="P767">
        <v>142.47343565525301</v>
      </c>
    </row>
    <row r="768" spans="1:17" x14ac:dyDescent="0.3">
      <c r="A768" t="s">
        <v>1678</v>
      </c>
      <c r="B768" t="s">
        <v>1679</v>
      </c>
      <c r="C768" t="str">
        <f>IFERROR(VLOOKUP(Table1[[#This Row],[Ticker]],[1]!Table2[[Symbol]:[Industry]],2,FALSE),"-")</f>
        <v>-</v>
      </c>
      <c r="D768" t="s">
        <v>304</v>
      </c>
      <c r="E768">
        <v>4771.0920556250003</v>
      </c>
      <c r="F768">
        <v>295.7</v>
      </c>
      <c r="G768">
        <v>6.0466463627336404</v>
      </c>
      <c r="H768">
        <v>-1.4528829764945701</v>
      </c>
      <c r="I768">
        <v>-1.8131482832847201</v>
      </c>
      <c r="J768">
        <v>-4.3875227584800696</v>
      </c>
      <c r="K768">
        <v>291.36742018386298</v>
      </c>
      <c r="L768">
        <v>267.60436797079899</v>
      </c>
      <c r="M768">
        <v>40.2983513060774</v>
      </c>
      <c r="N768">
        <v>1.67294324394531</v>
      </c>
      <c r="O768">
        <v>13.628677713899201</v>
      </c>
      <c r="P768">
        <v>40.977353992848599</v>
      </c>
      <c r="Q768">
        <v>-9.5737661479740003E-3</v>
      </c>
    </row>
    <row r="769" spans="1:17" x14ac:dyDescent="0.3">
      <c r="A769" t="s">
        <v>1680</v>
      </c>
      <c r="B769" t="s">
        <v>1681</v>
      </c>
      <c r="C769" t="str">
        <f>IFERROR(VLOOKUP(Table1[[#This Row],[Ticker]],[1]!Table2[[Symbol]:[Industry]],2,FALSE),"-")</f>
        <v>-</v>
      </c>
      <c r="D769" t="s">
        <v>212</v>
      </c>
      <c r="E769">
        <v>4733.104257</v>
      </c>
      <c r="F769">
        <v>680.1</v>
      </c>
      <c r="G769">
        <v>26.490843782927801</v>
      </c>
      <c r="H769">
        <v>-2.8096808696251001</v>
      </c>
      <c r="I769">
        <v>-16.908145388293999</v>
      </c>
      <c r="J769">
        <v>-2.6390000325609901</v>
      </c>
      <c r="K769">
        <v>677.71043229111206</v>
      </c>
      <c r="L769">
        <v>603.494837182222</v>
      </c>
      <c r="M769">
        <v>34.765055772720402</v>
      </c>
      <c r="N769">
        <v>1.1183581964985501</v>
      </c>
      <c r="O769">
        <v>17.504778709013301</v>
      </c>
      <c r="P769">
        <v>65.575167376749803</v>
      </c>
      <c r="Q769">
        <v>0.133129135164404</v>
      </c>
    </row>
    <row r="770" spans="1:17" hidden="1" x14ac:dyDescent="0.3">
      <c r="A770" t="s">
        <v>1682</v>
      </c>
      <c r="B770" t="s">
        <v>1683</v>
      </c>
      <c r="C770" t="str">
        <f>IFERROR(VLOOKUP(Table1[[#This Row],[Ticker]],[1]!Table2[[Symbol]:[Industry]],2,FALSE),"-")</f>
        <v>-</v>
      </c>
      <c r="D770" t="s">
        <v>101</v>
      </c>
      <c r="E770">
        <v>4715.9174665199998</v>
      </c>
      <c r="F770">
        <v>447.85</v>
      </c>
      <c r="G770">
        <v>21200.873284259102</v>
      </c>
      <c r="H770">
        <v>55.7220347551863</v>
      </c>
      <c r="I770">
        <v>1539.94912648232</v>
      </c>
      <c r="J770">
        <v>14.527107153735299</v>
      </c>
      <c r="K770">
        <v>183.31579489230899</v>
      </c>
      <c r="L770">
        <v>61.304489390481599</v>
      </c>
      <c r="M770">
        <v>99.982176188740397</v>
      </c>
      <c r="N770">
        <v>0.51442781539252602</v>
      </c>
      <c r="O770">
        <v>0</v>
      </c>
      <c r="P770">
        <v>22292.5</v>
      </c>
      <c r="Q770">
        <v>0.126689876933545</v>
      </c>
    </row>
    <row r="771" spans="1:17" x14ac:dyDescent="0.3">
      <c r="A771" t="s">
        <v>1684</v>
      </c>
      <c r="B771" t="s">
        <v>1685</v>
      </c>
      <c r="C771" t="str">
        <f>IFERROR(VLOOKUP(Table1[[#This Row],[Ticker]],[1]!Table2[[Symbol]:[Industry]],2,FALSE),"-")</f>
        <v>-</v>
      </c>
      <c r="D771" t="s">
        <v>260</v>
      </c>
      <c r="E771">
        <v>4708.1355255999997</v>
      </c>
      <c r="F771">
        <v>240.9</v>
      </c>
      <c r="G771">
        <v>-7.3734954809294697</v>
      </c>
      <c r="H771">
        <v>3.3843293804518702</v>
      </c>
      <c r="I771">
        <v>-8.1147303610031098</v>
      </c>
      <c r="J771">
        <v>-2.6837529865627201</v>
      </c>
      <c r="K771">
        <v>243.38937304515699</v>
      </c>
      <c r="L771">
        <v>227.75239530538701</v>
      </c>
      <c r="M771">
        <v>51.970532921329898</v>
      </c>
      <c r="N771">
        <v>0.73162665082712497</v>
      </c>
      <c r="O771">
        <v>20.9630552096305</v>
      </c>
      <c r="P771">
        <v>36.1016949152542</v>
      </c>
      <c r="Q771">
        <v>0.175782816991438</v>
      </c>
    </row>
    <row r="772" spans="1:17" x14ac:dyDescent="0.3">
      <c r="A772" t="s">
        <v>1686</v>
      </c>
      <c r="B772" t="s">
        <v>1687</v>
      </c>
      <c r="C772" t="str">
        <f>IFERROR(VLOOKUP(Table1[[#This Row],[Ticker]],[1]!Table2[[Symbol]:[Industry]],2,FALSE),"-")</f>
        <v>-</v>
      </c>
      <c r="D772" t="s">
        <v>396</v>
      </c>
      <c r="E772">
        <v>4664.2574958750001</v>
      </c>
      <c r="F772">
        <v>541.1</v>
      </c>
      <c r="G772">
        <v>-47.562315229112698</v>
      </c>
      <c r="H772">
        <v>-7.6238265447486899</v>
      </c>
      <c r="I772">
        <v>-25.3803609367462</v>
      </c>
      <c r="J772">
        <v>-2.21758061929064</v>
      </c>
      <c r="K772">
        <v>565.06560317519495</v>
      </c>
      <c r="L772">
        <v>602.10026028728305</v>
      </c>
      <c r="M772">
        <v>36.877458014318101</v>
      </c>
      <c r="N772">
        <v>1.4483964087999699</v>
      </c>
      <c r="O772">
        <v>47.662169654407599</v>
      </c>
      <c r="P772">
        <v>5.83863080684596</v>
      </c>
      <c r="Q772">
        <v>4.2131248668586002E-2</v>
      </c>
    </row>
    <row r="773" spans="1:17" x14ac:dyDescent="0.3">
      <c r="A773" t="s">
        <v>1688</v>
      </c>
      <c r="B773" t="s">
        <v>1689</v>
      </c>
      <c r="C773" t="str">
        <f>IFERROR(VLOOKUP(Table1[[#This Row],[Ticker]],[1]!Table2[[Symbol]:[Industry]],2,FALSE),"-")</f>
        <v>-</v>
      </c>
      <c r="D773" t="s">
        <v>539</v>
      </c>
      <c r="E773">
        <v>4659.1500848750002</v>
      </c>
      <c r="F773">
        <v>403.9</v>
      </c>
      <c r="G773">
        <v>-4.2077466539965496</v>
      </c>
      <c r="H773">
        <v>7.98204694803953</v>
      </c>
      <c r="I773">
        <v>-12.1273259551026</v>
      </c>
      <c r="J773">
        <v>-5.2731180682408896</v>
      </c>
      <c r="K773">
        <v>393.04997778428299</v>
      </c>
      <c r="L773">
        <v>368.07222348686702</v>
      </c>
      <c r="M773">
        <v>54.890218399375499</v>
      </c>
      <c r="N773">
        <v>1.58524657240471</v>
      </c>
      <c r="O773">
        <v>9.4206486754147001</v>
      </c>
      <c r="P773">
        <v>38.749570594297403</v>
      </c>
      <c r="Q773">
        <v>-2.5629971402583999E-2</v>
      </c>
    </row>
    <row r="774" spans="1:17" hidden="1" x14ac:dyDescent="0.3">
      <c r="A774" t="s">
        <v>1690</v>
      </c>
      <c r="B774" t="s">
        <v>1691</v>
      </c>
      <c r="C774" t="str">
        <f>IFERROR(VLOOKUP(Table1[[#This Row],[Ticker]],[1]!Table2[[Symbol]:[Industry]],2,FALSE),"-")</f>
        <v>-</v>
      </c>
      <c r="D774" t="s">
        <v>590</v>
      </c>
      <c r="E774">
        <v>4657.7159792100001</v>
      </c>
      <c r="F774">
        <v>687.05</v>
      </c>
      <c r="G774">
        <v>33.769944998102702</v>
      </c>
      <c r="H774">
        <v>10.5963979589676</v>
      </c>
      <c r="I774">
        <v>46.453237581522302</v>
      </c>
      <c r="J774">
        <v>7.4990826894487501</v>
      </c>
      <c r="K774">
        <v>563.25582352941103</v>
      </c>
      <c r="M774">
        <v>54.838296956456503</v>
      </c>
      <c r="O774">
        <v>10.304926861218201</v>
      </c>
      <c r="P774">
        <v>84.989229940764602</v>
      </c>
    </row>
    <row r="775" spans="1:17" hidden="1" x14ac:dyDescent="0.3">
      <c r="A775" t="s">
        <v>1692</v>
      </c>
      <c r="B775" t="s">
        <v>1693</v>
      </c>
      <c r="C775" t="str">
        <f>IFERROR(VLOOKUP(Table1[[#This Row],[Ticker]],[1]!Table2[[Symbol]:[Industry]],2,FALSE),"-")</f>
        <v>-</v>
      </c>
      <c r="D775" t="s">
        <v>1694</v>
      </c>
      <c r="E775">
        <v>4640.7179134079997</v>
      </c>
      <c r="F775">
        <v>37.590000000000003</v>
      </c>
      <c r="G775">
        <v>-17.794308636163301</v>
      </c>
      <c r="H775">
        <v>-2.7840564483131298</v>
      </c>
      <c r="I775">
        <v>-10.989987394747899</v>
      </c>
      <c r="J775">
        <v>-2.0031259858972499</v>
      </c>
      <c r="K775">
        <v>35.749274719472801</v>
      </c>
      <c r="L775">
        <v>33.4764139642473</v>
      </c>
      <c r="M775">
        <v>42.426616969207302</v>
      </c>
      <c r="N775">
        <v>1.81287835400771</v>
      </c>
      <c r="O775">
        <v>27.028465017291801</v>
      </c>
      <c r="P775">
        <v>37.692307692307601</v>
      </c>
      <c r="Q775">
        <v>0.11183889124188</v>
      </c>
    </row>
    <row r="776" spans="1:17" hidden="1" x14ac:dyDescent="0.3">
      <c r="A776" t="s">
        <v>1695</v>
      </c>
      <c r="B776" t="s">
        <v>1696</v>
      </c>
      <c r="C776" t="str">
        <f>IFERROR(VLOOKUP(Table1[[#This Row],[Ticker]],[1]!Table2[[Symbol]:[Industry]],2,FALSE),"-")</f>
        <v>-</v>
      </c>
      <c r="D776" t="s">
        <v>1507</v>
      </c>
      <c r="E776">
        <v>4621.3344041849996</v>
      </c>
      <c r="F776">
        <v>396.7</v>
      </c>
      <c r="G776">
        <v>-15.1494619802674</v>
      </c>
      <c r="H776">
        <v>12.3482195951156</v>
      </c>
      <c r="I776">
        <v>-12.426833216192399</v>
      </c>
      <c r="J776">
        <v>6.8518376901556204</v>
      </c>
      <c r="K776">
        <v>363.31236752982397</v>
      </c>
      <c r="L776">
        <v>352.87902405008901</v>
      </c>
      <c r="M776">
        <v>57.526899300694403</v>
      </c>
      <c r="N776">
        <v>1.1699539582934799</v>
      </c>
      <c r="O776">
        <v>5.8734560120998296</v>
      </c>
      <c r="P776">
        <v>39.070990359333898</v>
      </c>
      <c r="Q776">
        <v>7.5298571134605002E-2</v>
      </c>
    </row>
    <row r="777" spans="1:17" hidden="1" x14ac:dyDescent="0.3">
      <c r="A777" t="s">
        <v>1697</v>
      </c>
      <c r="B777" t="s">
        <v>1698</v>
      </c>
      <c r="C777" t="str">
        <f>IFERROR(VLOOKUP(Table1[[#This Row],[Ticker]],[1]!Table2[[Symbol]:[Industry]],2,FALSE),"-")</f>
        <v>-</v>
      </c>
      <c r="D777" t="s">
        <v>212</v>
      </c>
      <c r="E777">
        <v>4620.4224161900001</v>
      </c>
      <c r="F777">
        <v>6857.25</v>
      </c>
      <c r="G777">
        <v>50.518748373273098</v>
      </c>
      <c r="H777">
        <v>-2.7864844887682199</v>
      </c>
      <c r="I777">
        <v>-13.145722461869999</v>
      </c>
      <c r="J777">
        <v>-0.76973799057013204</v>
      </c>
      <c r="K777">
        <v>7177.8416455675797</v>
      </c>
      <c r="L777">
        <v>6550.59013469399</v>
      </c>
      <c r="M777">
        <v>46.1391494753506</v>
      </c>
      <c r="N777">
        <v>0.79840182621200395</v>
      </c>
      <c r="O777">
        <v>32.4568886944474</v>
      </c>
      <c r="P777">
        <v>90.4791666666666</v>
      </c>
      <c r="Q777">
        <v>0.11185465050785701</v>
      </c>
    </row>
    <row r="778" spans="1:17" hidden="1" x14ac:dyDescent="0.3">
      <c r="A778" t="s">
        <v>1699</v>
      </c>
      <c r="B778" t="s">
        <v>1700</v>
      </c>
      <c r="C778" t="str">
        <f>IFERROR(VLOOKUP(Table1[[#This Row],[Ticker]],[1]!Table2[[Symbol]:[Industry]],2,FALSE),"-")</f>
        <v>-</v>
      </c>
      <c r="D778" t="s">
        <v>368</v>
      </c>
      <c r="E778">
        <v>4618.3303845</v>
      </c>
      <c r="F778">
        <v>767.1</v>
      </c>
      <c r="G778">
        <v>97.099570410777503</v>
      </c>
      <c r="H778">
        <v>16.860482466009898</v>
      </c>
      <c r="I778">
        <v>103.643417909032</v>
      </c>
      <c r="J778">
        <v>11.134861092598801</v>
      </c>
      <c r="K778">
        <v>657.73041770444695</v>
      </c>
      <c r="L778">
        <v>524.44940110661901</v>
      </c>
      <c r="M778">
        <v>80.524112326219395</v>
      </c>
      <c r="N778">
        <v>2.0893766851340398</v>
      </c>
      <c r="O778">
        <v>2.0727414939382101</v>
      </c>
      <c r="P778">
        <v>154.38567401757501</v>
      </c>
      <c r="Q778">
        <v>0.159576563739216</v>
      </c>
    </row>
    <row r="779" spans="1:17" hidden="1" x14ac:dyDescent="0.3">
      <c r="A779" t="s">
        <v>1701</v>
      </c>
      <c r="B779" t="s">
        <v>1702</v>
      </c>
      <c r="C779" t="str">
        <f>IFERROR(VLOOKUP(Table1[[#This Row],[Ticker]],[1]!Table2[[Symbol]:[Industry]],2,FALSE),"-")</f>
        <v>-</v>
      </c>
      <c r="D779" t="s">
        <v>136</v>
      </c>
      <c r="E779">
        <v>4614.2521340000003</v>
      </c>
      <c r="F779">
        <v>6280.7</v>
      </c>
      <c r="G779">
        <v>396.63909494639398</v>
      </c>
      <c r="H779">
        <v>2.4290249059198299</v>
      </c>
      <c r="I779">
        <v>38.649498374077702</v>
      </c>
      <c r="J779">
        <v>-4.24433009602288</v>
      </c>
      <c r="K779">
        <v>5943.5046812600604</v>
      </c>
      <c r="L779">
        <v>4443.9741536820502</v>
      </c>
      <c r="M779">
        <v>36.345091126460296</v>
      </c>
      <c r="N779">
        <v>1.10853878374756</v>
      </c>
      <c r="O779">
        <v>12.280478290636299</v>
      </c>
      <c r="P779">
        <v>438.35340504864303</v>
      </c>
      <c r="Q779">
        <v>0.316177488494084</v>
      </c>
    </row>
    <row r="780" spans="1:17" hidden="1" x14ac:dyDescent="0.3">
      <c r="A780" t="s">
        <v>1703</v>
      </c>
      <c r="B780" t="s">
        <v>1704</v>
      </c>
      <c r="C780" t="str">
        <f>IFERROR(VLOOKUP(Table1[[#This Row],[Ticker]],[1]!Table2[[Symbol]:[Industry]],2,FALSE),"-")</f>
        <v>-</v>
      </c>
      <c r="D780" t="s">
        <v>286</v>
      </c>
      <c r="E780">
        <v>4592.8187813199902</v>
      </c>
      <c r="F780">
        <v>834.2</v>
      </c>
      <c r="G780">
        <v>26.3831172157598</v>
      </c>
      <c r="H780">
        <v>30.875208177456901</v>
      </c>
      <c r="I780">
        <v>37.7649215294676</v>
      </c>
      <c r="J780">
        <v>0.34695472330267202</v>
      </c>
      <c r="K780">
        <v>704.03345935100197</v>
      </c>
      <c r="L780">
        <v>639.41331811004795</v>
      </c>
      <c r="M780">
        <v>76.325873631749204</v>
      </c>
      <c r="N780">
        <v>1.44213048499009</v>
      </c>
      <c r="O780">
        <v>3.9079357468232798</v>
      </c>
      <c r="P780">
        <v>64.601420678768704</v>
      </c>
      <c r="Q780">
        <v>-8.6426524317326003E-2</v>
      </c>
    </row>
    <row r="781" spans="1:17" hidden="1" x14ac:dyDescent="0.3">
      <c r="A781" t="s">
        <v>1705</v>
      </c>
      <c r="B781" t="s">
        <v>1706</v>
      </c>
      <c r="C781" t="str">
        <f>IFERROR(VLOOKUP(Table1[[#This Row],[Ticker]],[1]!Table2[[Symbol]:[Industry]],2,FALSE),"-")</f>
        <v>-</v>
      </c>
      <c r="D781" t="s">
        <v>257</v>
      </c>
      <c r="E781">
        <v>4580.9902827199903</v>
      </c>
      <c r="F781">
        <v>1328.5</v>
      </c>
      <c r="G781">
        <v>123.973553991637</v>
      </c>
      <c r="H781">
        <v>14.6773336978753</v>
      </c>
      <c r="I781">
        <v>88.471503111971401</v>
      </c>
      <c r="J781">
        <v>11.8620927113089</v>
      </c>
      <c r="K781">
        <v>1098.5408335894799</v>
      </c>
      <c r="L781">
        <v>856.58534798634798</v>
      </c>
      <c r="M781">
        <v>68.387501678409706</v>
      </c>
      <c r="N781">
        <v>1.0320511137745501</v>
      </c>
      <c r="O781">
        <v>0.53443733534059801</v>
      </c>
      <c r="P781">
        <v>176.310316139767</v>
      </c>
      <c r="Q781">
        <v>0.21602774557951199</v>
      </c>
    </row>
    <row r="782" spans="1:17" x14ac:dyDescent="0.3">
      <c r="A782" t="s">
        <v>1707</v>
      </c>
      <c r="B782" t="s">
        <v>1708</v>
      </c>
      <c r="C782" t="str">
        <f>IFERROR(VLOOKUP(Table1[[#This Row],[Ticker]],[1]!Table2[[Symbol]:[Industry]],2,FALSE),"-")</f>
        <v>-</v>
      </c>
      <c r="D782" t="s">
        <v>54</v>
      </c>
      <c r="E782">
        <v>4576.5243</v>
      </c>
      <c r="F782">
        <v>510.2</v>
      </c>
      <c r="G782">
        <v>-34.510036996766701</v>
      </c>
      <c r="H782">
        <v>-4.0735515612254201</v>
      </c>
      <c r="I782">
        <v>-18.398215486130301</v>
      </c>
      <c r="J782">
        <v>0.41198393989156201</v>
      </c>
      <c r="K782">
        <v>513.79131905269696</v>
      </c>
      <c r="L782">
        <v>503.07929517861402</v>
      </c>
      <c r="M782">
        <v>35.414142323051102</v>
      </c>
      <c r="N782">
        <v>0.85632007884273997</v>
      </c>
      <c r="O782">
        <v>22.500980007839999</v>
      </c>
      <c r="P782">
        <v>18.3621389629973</v>
      </c>
      <c r="Q782">
        <v>-5.4831142819618997E-2</v>
      </c>
    </row>
    <row r="783" spans="1:17" x14ac:dyDescent="0.3">
      <c r="A783" t="s">
        <v>1709</v>
      </c>
      <c r="B783" t="s">
        <v>1710</v>
      </c>
      <c r="C783" t="str">
        <f>IFERROR(VLOOKUP(Table1[[#This Row],[Ticker]],[1]!Table2[[Symbol]:[Industry]],2,FALSE),"-")</f>
        <v>-</v>
      </c>
      <c r="D783" t="s">
        <v>89</v>
      </c>
      <c r="E783">
        <v>4576.2671577399997</v>
      </c>
      <c r="F783">
        <v>1200.1500000000001</v>
      </c>
      <c r="G783">
        <v>63.222592845957301</v>
      </c>
      <c r="H783">
        <v>-17.721156056017701</v>
      </c>
      <c r="I783">
        <v>50.894774612064502</v>
      </c>
      <c r="J783">
        <v>-8.3204934754608892</v>
      </c>
      <c r="K783">
        <v>1225.9998999202301</v>
      </c>
      <c r="L783">
        <v>936.49247672164495</v>
      </c>
      <c r="M783">
        <v>27.2569992226191</v>
      </c>
      <c r="N783">
        <v>6.0058127923443498E-2</v>
      </c>
      <c r="O783">
        <v>32.708411448568903</v>
      </c>
      <c r="P783">
        <v>96.745901639344197</v>
      </c>
      <c r="Q783">
        <v>7.5842540255303001E-2</v>
      </c>
    </row>
    <row r="784" spans="1:17" hidden="1" x14ac:dyDescent="0.3">
      <c r="A784" t="s">
        <v>1711</v>
      </c>
      <c r="B784" t="s">
        <v>1712</v>
      </c>
      <c r="C784" t="str">
        <f>IFERROR(VLOOKUP(Table1[[#This Row],[Ticker]],[1]!Table2[[Symbol]:[Industry]],2,FALSE),"-")</f>
        <v>-</v>
      </c>
      <c r="D784" t="s">
        <v>295</v>
      </c>
      <c r="E784">
        <v>4560.8747136399998</v>
      </c>
      <c r="F784">
        <v>247.05</v>
      </c>
      <c r="G784">
        <v>122.525905981964</v>
      </c>
      <c r="H784">
        <v>-13.9710073369627</v>
      </c>
      <c r="I784">
        <v>147.10775834850901</v>
      </c>
      <c r="J784">
        <v>1.7261396514740801</v>
      </c>
      <c r="K784">
        <v>242.71470557331301</v>
      </c>
      <c r="L784">
        <v>163.502313296691</v>
      </c>
      <c r="M784">
        <v>35.615502725836599</v>
      </c>
      <c r="N784">
        <v>0.28357642806329503</v>
      </c>
      <c r="O784">
        <v>32.280914794575999</v>
      </c>
      <c r="P784">
        <v>220.84415584415501</v>
      </c>
      <c r="Q784">
        <v>0.13485922902199399</v>
      </c>
    </row>
    <row r="785" spans="1:17" x14ac:dyDescent="0.3">
      <c r="A785" t="s">
        <v>1713</v>
      </c>
      <c r="B785" t="s">
        <v>1714</v>
      </c>
      <c r="C785" t="str">
        <f>IFERROR(VLOOKUP(Table1[[#This Row],[Ticker]],[1]!Table2[[Symbol]:[Industry]],2,FALSE),"-")</f>
        <v>-</v>
      </c>
      <c r="D785" t="s">
        <v>904</v>
      </c>
      <c r="E785">
        <v>4550.1733291500004</v>
      </c>
      <c r="F785">
        <v>377.8</v>
      </c>
      <c r="G785">
        <v>110.513020303348</v>
      </c>
      <c r="H785">
        <v>20.2658886494401</v>
      </c>
      <c r="I785">
        <v>45.9258246710354</v>
      </c>
      <c r="J785">
        <v>5.0764438433435402</v>
      </c>
      <c r="K785">
        <v>322.52372806598902</v>
      </c>
      <c r="L785">
        <v>262.66485020907601</v>
      </c>
      <c r="M785">
        <v>56.944401987631302</v>
      </c>
      <c r="N785">
        <v>2.2685947860692299</v>
      </c>
      <c r="O785">
        <v>3.6659608258337602</v>
      </c>
      <c r="P785">
        <v>153.812562982868</v>
      </c>
      <c r="Q785">
        <v>7.4124863207169003E-2</v>
      </c>
    </row>
    <row r="786" spans="1:17" x14ac:dyDescent="0.3">
      <c r="A786" t="s">
        <v>1715</v>
      </c>
      <c r="B786" t="s">
        <v>1716</v>
      </c>
      <c r="C786" t="str">
        <f>IFERROR(VLOOKUP(Table1[[#This Row],[Ticker]],[1]!Table2[[Symbol]:[Industry]],2,FALSE),"-")</f>
        <v>-</v>
      </c>
      <c r="D786" t="s">
        <v>111</v>
      </c>
      <c r="E786">
        <v>4543.5721882199996</v>
      </c>
      <c r="F786">
        <v>266.60000000000002</v>
      </c>
      <c r="G786">
        <v>56.290437496434997</v>
      </c>
      <c r="H786">
        <v>-11.956954195689001</v>
      </c>
      <c r="I786">
        <v>-3.6734728562425101</v>
      </c>
      <c r="J786">
        <v>-3.2506769018971999</v>
      </c>
      <c r="K786">
        <v>276.57344044448001</v>
      </c>
      <c r="L786">
        <v>242.612015160531</v>
      </c>
      <c r="M786">
        <v>36.886048713215899</v>
      </c>
      <c r="N786">
        <v>0.57832957177090405</v>
      </c>
      <c r="O786">
        <v>20.198799699924901</v>
      </c>
      <c r="P786">
        <v>106.027820710973</v>
      </c>
      <c r="Q786">
        <v>7.5258702037049999E-2</v>
      </c>
    </row>
    <row r="787" spans="1:17" hidden="1" x14ac:dyDescent="0.3">
      <c r="A787" t="s">
        <v>1717</v>
      </c>
      <c r="B787" t="s">
        <v>1718</v>
      </c>
      <c r="C787" t="str">
        <f>IFERROR(VLOOKUP(Table1[[#This Row],[Ticker]],[1]!Table2[[Symbol]:[Industry]],2,FALSE),"-")</f>
        <v>-</v>
      </c>
      <c r="D787" t="s">
        <v>212</v>
      </c>
      <c r="E787">
        <v>4536.591967155</v>
      </c>
      <c r="F787">
        <v>595.1</v>
      </c>
      <c r="G787">
        <v>5.9500408909648304</v>
      </c>
      <c r="H787">
        <v>-11.852084378909799</v>
      </c>
      <c r="I787">
        <v>2.5267627747492099</v>
      </c>
      <c r="J787">
        <v>-1.0430385171843899</v>
      </c>
      <c r="K787">
        <v>605.22329465148596</v>
      </c>
      <c r="L787">
        <v>547.94073219907295</v>
      </c>
      <c r="M787">
        <v>28.716982559033699</v>
      </c>
      <c r="N787">
        <v>0.70925980201697403</v>
      </c>
      <c r="O787">
        <v>18.131406486304801</v>
      </c>
      <c r="P787">
        <v>48.311526479750697</v>
      </c>
      <c r="Q787">
        <v>0.138892565243764</v>
      </c>
    </row>
    <row r="788" spans="1:17" hidden="1" x14ac:dyDescent="0.3">
      <c r="A788" t="s">
        <v>1719</v>
      </c>
      <c r="B788" t="s">
        <v>1720</v>
      </c>
      <c r="C788" t="str">
        <f>IFERROR(VLOOKUP(Table1[[#This Row],[Ticker]],[1]!Table2[[Symbol]:[Industry]],2,FALSE),"-")</f>
        <v>-</v>
      </c>
      <c r="D788" t="s">
        <v>304</v>
      </c>
      <c r="E788">
        <v>4529.617359375</v>
      </c>
      <c r="F788">
        <v>2611.25</v>
      </c>
      <c r="G788">
        <v>129.961916485887</v>
      </c>
      <c r="H788">
        <v>9.7239289332727505</v>
      </c>
      <c r="I788">
        <v>61.803998525554903</v>
      </c>
      <c r="J788">
        <v>-1.3547637902085199</v>
      </c>
      <c r="K788">
        <v>2331.6507120494498</v>
      </c>
      <c r="L788">
        <v>1783.40838249788</v>
      </c>
      <c r="M788">
        <v>46.256983025056201</v>
      </c>
      <c r="N788">
        <v>0.580193316459509</v>
      </c>
      <c r="O788">
        <v>4.5935854475825701</v>
      </c>
      <c r="P788">
        <v>163.43001261033999</v>
      </c>
      <c r="Q788">
        <v>8.2739462012688003E-2</v>
      </c>
    </row>
    <row r="789" spans="1:17" x14ac:dyDescent="0.3">
      <c r="A789" t="s">
        <v>1721</v>
      </c>
      <c r="B789" t="s">
        <v>1722</v>
      </c>
      <c r="C789" t="str">
        <f>IFERROR(VLOOKUP(Table1[[#This Row],[Ticker]],[1]!Table2[[Symbol]:[Industry]],2,FALSE),"-")</f>
        <v>-</v>
      </c>
      <c r="D789" t="s">
        <v>212</v>
      </c>
      <c r="E789">
        <v>4523.1412316039996</v>
      </c>
      <c r="F789">
        <v>180.37</v>
      </c>
      <c r="G789">
        <v>8.1913202818175606</v>
      </c>
      <c r="H789">
        <v>-13.883377938987801</v>
      </c>
      <c r="I789">
        <v>6.3095978102028498</v>
      </c>
      <c r="J789">
        <v>-4.3995950111849202</v>
      </c>
      <c r="K789">
        <v>194.72733805810901</v>
      </c>
      <c r="L789">
        <v>171.46226586091299</v>
      </c>
      <c r="M789">
        <v>20.538544676851899</v>
      </c>
      <c r="N789">
        <v>0.65659101353660299</v>
      </c>
      <c r="O789">
        <v>25.131673781671001</v>
      </c>
      <c r="P789">
        <v>43.094010313367697</v>
      </c>
      <c r="Q789">
        <v>4.8090625780582999E-2</v>
      </c>
    </row>
    <row r="790" spans="1:17" hidden="1" x14ac:dyDescent="0.3">
      <c r="A790" t="s">
        <v>1723</v>
      </c>
      <c r="B790" t="s">
        <v>1724</v>
      </c>
      <c r="C790" t="str">
        <f>IFERROR(VLOOKUP(Table1[[#This Row],[Ticker]],[1]!Table2[[Symbol]:[Industry]],2,FALSE),"-")</f>
        <v>-</v>
      </c>
      <c r="D790" t="s">
        <v>133</v>
      </c>
      <c r="E790">
        <v>4505.9418158999997</v>
      </c>
      <c r="F790">
        <v>430.5</v>
      </c>
      <c r="G790">
        <v>-7.1615723348160802</v>
      </c>
      <c r="K790">
        <v>425.76520424318301</v>
      </c>
      <c r="L790">
        <v>384.46648021701702</v>
      </c>
      <c r="M790">
        <v>38.331602171758398</v>
      </c>
      <c r="N790">
        <v>1</v>
      </c>
      <c r="O790">
        <v>7.2938443670151001</v>
      </c>
      <c r="P790">
        <v>21.062992125984199</v>
      </c>
      <c r="Q790">
        <v>9.3594908740256E-2</v>
      </c>
    </row>
    <row r="791" spans="1:17" hidden="1" x14ac:dyDescent="0.3">
      <c r="A791" t="s">
        <v>1725</v>
      </c>
      <c r="B791" t="s">
        <v>1726</v>
      </c>
      <c r="C791" t="str">
        <f>IFERROR(VLOOKUP(Table1[[#This Row],[Ticker]],[1]!Table2[[Symbol]:[Industry]],2,FALSE),"-")</f>
        <v>-</v>
      </c>
      <c r="D791" t="s">
        <v>384</v>
      </c>
      <c r="E791">
        <v>4495.8358274000002</v>
      </c>
      <c r="F791">
        <v>361.3</v>
      </c>
      <c r="G791">
        <v>178.999506320905</v>
      </c>
      <c r="H791">
        <v>41.7660222387372</v>
      </c>
      <c r="I791">
        <v>113.333953550929</v>
      </c>
      <c r="J791">
        <v>1.4452670133152501</v>
      </c>
      <c r="K791">
        <v>289.06218511465602</v>
      </c>
      <c r="L791">
        <v>210.719282060018</v>
      </c>
      <c r="M791">
        <v>63.822498652835698</v>
      </c>
      <c r="N791">
        <v>0.56749611406753298</v>
      </c>
      <c r="O791">
        <v>10.4345419319125</v>
      </c>
      <c r="P791">
        <v>218.34001497863301</v>
      </c>
      <c r="Q791">
        <v>0.183621495693506</v>
      </c>
    </row>
    <row r="792" spans="1:17" x14ac:dyDescent="0.3">
      <c r="A792" t="s">
        <v>1727</v>
      </c>
      <c r="B792" t="s">
        <v>1728</v>
      </c>
      <c r="C792" t="str">
        <f>IFERROR(VLOOKUP(Table1[[#This Row],[Ticker]],[1]!Table2[[Symbol]:[Industry]],2,FALSE),"-")</f>
        <v>-</v>
      </c>
      <c r="D792" t="s">
        <v>1729</v>
      </c>
      <c r="E792">
        <v>4492.2952676519999</v>
      </c>
      <c r="F792">
        <v>67.45</v>
      </c>
      <c r="G792">
        <v>3.1589985448326101</v>
      </c>
      <c r="H792">
        <v>-9.7322387662461605</v>
      </c>
      <c r="I792">
        <v>3.2684546189318602</v>
      </c>
      <c r="J792">
        <v>-0.80945501955897203</v>
      </c>
      <c r="K792">
        <v>70.373990746558803</v>
      </c>
      <c r="L792">
        <v>63.548570428240502</v>
      </c>
      <c r="M792">
        <v>37.192556050050797</v>
      </c>
      <c r="N792">
        <v>0.64785669928775902</v>
      </c>
      <c r="O792">
        <v>24.818383988139299</v>
      </c>
      <c r="P792">
        <v>54.701834862385297</v>
      </c>
      <c r="Q792">
        <v>8.4463323009502003E-2</v>
      </c>
    </row>
    <row r="793" spans="1:17" hidden="1" x14ac:dyDescent="0.3">
      <c r="A793" t="s">
        <v>1730</v>
      </c>
      <c r="B793" t="s">
        <v>1731</v>
      </c>
      <c r="C793" t="str">
        <f>IFERROR(VLOOKUP(Table1[[#This Row],[Ticker]],[1]!Table2[[Symbol]:[Industry]],2,FALSE),"-")</f>
        <v>-</v>
      </c>
      <c r="D793" t="s">
        <v>951</v>
      </c>
      <c r="E793">
        <v>4483.9448985600002</v>
      </c>
      <c r="F793">
        <v>192.21</v>
      </c>
      <c r="G793">
        <v>151.716876204914</v>
      </c>
      <c r="H793">
        <v>-7.6416649928304201</v>
      </c>
      <c r="I793">
        <v>58.11181626114</v>
      </c>
      <c r="J793">
        <v>-1.1176249946749499</v>
      </c>
      <c r="K793">
        <v>178.18311615517899</v>
      </c>
      <c r="L793">
        <v>132.142886994474</v>
      </c>
      <c r="N793">
        <v>0.541818984306494</v>
      </c>
      <c r="O793">
        <v>16.435149055720299</v>
      </c>
      <c r="P793">
        <v>239.19411764705799</v>
      </c>
    </row>
    <row r="794" spans="1:17" hidden="1" x14ac:dyDescent="0.3">
      <c r="A794" t="s">
        <v>1732</v>
      </c>
      <c r="B794" t="s">
        <v>1733</v>
      </c>
      <c r="C794" t="str">
        <f>IFERROR(VLOOKUP(Table1[[#This Row],[Ticker]],[1]!Table2[[Symbol]:[Industry]],2,FALSE),"-")</f>
        <v>-</v>
      </c>
      <c r="D794" t="s">
        <v>156</v>
      </c>
      <c r="E794">
        <v>4477.9762227479996</v>
      </c>
      <c r="F794">
        <v>61.8</v>
      </c>
      <c r="G794">
        <v>58.228991614825603</v>
      </c>
      <c r="H794">
        <v>19.731301856679</v>
      </c>
      <c r="I794">
        <v>-26.636641996117401</v>
      </c>
      <c r="J794">
        <v>16.279133948051999</v>
      </c>
      <c r="K794">
        <v>56.234946744513103</v>
      </c>
      <c r="L794">
        <v>54.841824507327303</v>
      </c>
      <c r="M794">
        <v>48.463172970040603</v>
      </c>
      <c r="N794">
        <v>1.3756869389563</v>
      </c>
      <c r="O794">
        <v>25.404530744336501</v>
      </c>
      <c r="P794">
        <v>103.155818540433</v>
      </c>
      <c r="Q794">
        <v>-2.5432545526684999E-2</v>
      </c>
    </row>
    <row r="795" spans="1:17" hidden="1" x14ac:dyDescent="0.3">
      <c r="A795" t="s">
        <v>1734</v>
      </c>
      <c r="B795" t="s">
        <v>1735</v>
      </c>
      <c r="C795" t="str">
        <f>IFERROR(VLOOKUP(Table1[[#This Row],[Ticker]],[1]!Table2[[Symbol]:[Industry]],2,FALSE),"-")</f>
        <v>-</v>
      </c>
      <c r="D795" t="s">
        <v>539</v>
      </c>
      <c r="E795">
        <v>4474.2000020300002</v>
      </c>
      <c r="F795">
        <v>1732.6</v>
      </c>
      <c r="G795">
        <v>-13.605015523349801</v>
      </c>
      <c r="H795">
        <v>5.8305382147542097</v>
      </c>
      <c r="I795">
        <v>21.200538783374899</v>
      </c>
      <c r="J795">
        <v>9.0154424634472292</v>
      </c>
      <c r="K795">
        <v>1590.7615857704</v>
      </c>
      <c r="L795">
        <v>1511.97754797372</v>
      </c>
      <c r="M795">
        <v>61.315245760713097</v>
      </c>
      <c r="N795">
        <v>0.66240042170677005</v>
      </c>
      <c r="O795">
        <v>7.3127092231328703</v>
      </c>
      <c r="P795">
        <v>47.329931972789097</v>
      </c>
      <c r="Q795">
        <v>4.8706319938700997E-2</v>
      </c>
    </row>
    <row r="796" spans="1:17" hidden="1" x14ac:dyDescent="0.3">
      <c r="A796" t="s">
        <v>1736</v>
      </c>
      <c r="B796" t="s">
        <v>1737</v>
      </c>
      <c r="C796" t="str">
        <f>IFERROR(VLOOKUP(Table1[[#This Row],[Ticker]],[1]!Table2[[Symbol]:[Industry]],2,FALSE),"-")</f>
        <v>-</v>
      </c>
      <c r="D796" t="s">
        <v>212</v>
      </c>
      <c r="E796">
        <v>4463.1038362500003</v>
      </c>
      <c r="F796">
        <v>709.5</v>
      </c>
      <c r="G796">
        <v>55.194193388575897</v>
      </c>
      <c r="H796">
        <v>1.8963225625436799</v>
      </c>
      <c r="I796">
        <v>2.0601492689938699</v>
      </c>
      <c r="J796">
        <v>7.4826266296433603</v>
      </c>
      <c r="K796">
        <v>664.82096563082098</v>
      </c>
      <c r="L796">
        <v>583.49280431430896</v>
      </c>
      <c r="M796">
        <v>53.364541961129298</v>
      </c>
      <c r="N796">
        <v>1.28450696734645</v>
      </c>
      <c r="O796">
        <v>9.4855532064834307</v>
      </c>
      <c r="P796">
        <v>102.338514187936</v>
      </c>
      <c r="Q796">
        <v>7.4186833360165003E-2</v>
      </c>
    </row>
    <row r="797" spans="1:17" hidden="1" x14ac:dyDescent="0.3">
      <c r="A797" t="s">
        <v>1738</v>
      </c>
      <c r="B797" t="s">
        <v>1739</v>
      </c>
      <c r="C797" t="str">
        <f>IFERROR(VLOOKUP(Table1[[#This Row],[Ticker]],[1]!Table2[[Symbol]:[Industry]],2,FALSE),"-")</f>
        <v>-</v>
      </c>
      <c r="D797" t="s">
        <v>133</v>
      </c>
      <c r="E797">
        <v>4460.7659329360004</v>
      </c>
      <c r="F797">
        <v>47.45</v>
      </c>
      <c r="G797">
        <v>35.312178698012701</v>
      </c>
      <c r="H797">
        <v>2.5666146796609599</v>
      </c>
      <c r="I797">
        <v>-31.252145583544898</v>
      </c>
      <c r="J797">
        <v>-2.08873657580813</v>
      </c>
      <c r="K797">
        <v>48.074669702612397</v>
      </c>
      <c r="L797">
        <v>46.150218142518597</v>
      </c>
      <c r="M797">
        <v>37.123962056780499</v>
      </c>
      <c r="N797">
        <v>2.7603892477690199</v>
      </c>
      <c r="O797">
        <v>37.829293993677503</v>
      </c>
      <c r="P797">
        <v>81.453154875717004</v>
      </c>
      <c r="Q797">
        <v>7.5171362048973997E-2</v>
      </c>
    </row>
    <row r="798" spans="1:17" hidden="1" x14ac:dyDescent="0.3">
      <c r="A798" t="s">
        <v>1740</v>
      </c>
      <c r="B798" t="s">
        <v>1741</v>
      </c>
      <c r="C798" t="str">
        <f>IFERROR(VLOOKUP(Table1[[#This Row],[Ticker]],[1]!Table2[[Symbol]:[Industry]],2,FALSE),"-")</f>
        <v>-</v>
      </c>
      <c r="D798" t="s">
        <v>717</v>
      </c>
      <c r="E798">
        <v>4449.3999170859997</v>
      </c>
      <c r="F798">
        <v>271.44</v>
      </c>
      <c r="G798">
        <v>1.2223633341309199</v>
      </c>
      <c r="H798">
        <v>7.6269976169419204E-2</v>
      </c>
      <c r="I798">
        <v>-0.60929317145542095</v>
      </c>
      <c r="J798">
        <v>-1.1929339619403401</v>
      </c>
      <c r="K798">
        <v>267.22795769234602</v>
      </c>
      <c r="L798">
        <v>247.652285021007</v>
      </c>
      <c r="M798">
        <v>58.987597709054498</v>
      </c>
      <c r="N798">
        <v>0.92676366282575695</v>
      </c>
      <c r="O798">
        <v>2.8256704980842802</v>
      </c>
      <c r="P798">
        <v>31.035481535119398</v>
      </c>
      <c r="Q798">
        <v>3.7892634135868998E-2</v>
      </c>
    </row>
    <row r="799" spans="1:17" x14ac:dyDescent="0.3">
      <c r="A799" t="s">
        <v>1742</v>
      </c>
      <c r="B799" t="s">
        <v>1743</v>
      </c>
      <c r="C799" t="str">
        <f>IFERROR(VLOOKUP(Table1[[#This Row],[Ticker]],[1]!Table2[[Symbol]:[Industry]],2,FALSE),"-")</f>
        <v>-</v>
      </c>
      <c r="D799" t="s">
        <v>1433</v>
      </c>
      <c r="E799">
        <v>4446.6628733999996</v>
      </c>
      <c r="F799">
        <v>803.8</v>
      </c>
      <c r="G799">
        <v>1.3937975093930099</v>
      </c>
      <c r="H799">
        <v>-10.954537057721</v>
      </c>
      <c r="I799">
        <v>-23.980617146268902</v>
      </c>
      <c r="J799">
        <v>-3.0313188192722298</v>
      </c>
      <c r="K799">
        <v>877.320534015352</v>
      </c>
      <c r="L799">
        <v>853.65689267084394</v>
      </c>
      <c r="M799">
        <v>22.8252225097349</v>
      </c>
      <c r="N799">
        <v>1.9823254537241299</v>
      </c>
      <c r="O799">
        <v>37.583976113460999</v>
      </c>
      <c r="P799">
        <v>33.621477848890301</v>
      </c>
      <c r="Q799">
        <v>0.138301852194646</v>
      </c>
    </row>
    <row r="800" spans="1:17" hidden="1" x14ac:dyDescent="0.3">
      <c r="A800" t="s">
        <v>1744</v>
      </c>
      <c r="B800" t="s">
        <v>1745</v>
      </c>
      <c r="C800" t="str">
        <f>IFERROR(VLOOKUP(Table1[[#This Row],[Ticker]],[1]!Table2[[Symbol]:[Industry]],2,FALSE),"-")</f>
        <v>-</v>
      </c>
      <c r="D800" t="s">
        <v>1507</v>
      </c>
      <c r="E800">
        <v>4444.46138565</v>
      </c>
      <c r="F800">
        <v>8594.85</v>
      </c>
      <c r="G800">
        <v>0.28893063684917297</v>
      </c>
      <c r="H800">
        <v>5.9254789829350099</v>
      </c>
      <c r="I800">
        <v>5.4492566169112102</v>
      </c>
      <c r="J800">
        <v>-1.27124406945614</v>
      </c>
      <c r="K800">
        <v>8083.6355452769703</v>
      </c>
      <c r="L800">
        <v>7293.3762985541898</v>
      </c>
      <c r="M800">
        <v>42.527926361574202</v>
      </c>
      <c r="N800">
        <v>1.13512829474648</v>
      </c>
      <c r="O800">
        <v>5.8657219148676196</v>
      </c>
      <c r="P800">
        <v>47.930740699305503</v>
      </c>
      <c r="Q800">
        <v>-4.9837830550909998E-3</v>
      </c>
    </row>
    <row r="801" spans="1:17" hidden="1" x14ac:dyDescent="0.3">
      <c r="A801" t="s">
        <v>1746</v>
      </c>
      <c r="B801" t="s">
        <v>1747</v>
      </c>
      <c r="C801" t="str">
        <f>IFERROR(VLOOKUP(Table1[[#This Row],[Ticker]],[1]!Table2[[Symbol]:[Industry]],2,FALSE),"-")</f>
        <v>-</v>
      </c>
      <c r="E801">
        <v>4416.2183343529996</v>
      </c>
      <c r="F801">
        <v>84.11</v>
      </c>
      <c r="G801">
        <v>12700.042719474999</v>
      </c>
      <c r="H801">
        <v>37.620180422776301</v>
      </c>
      <c r="I801">
        <v>486.421333210201</v>
      </c>
      <c r="J801">
        <v>-1.29451549226553</v>
      </c>
      <c r="K801">
        <v>61.834641573170202</v>
      </c>
      <c r="L801">
        <v>33.485449264566199</v>
      </c>
      <c r="M801">
        <v>62.350710469654999</v>
      </c>
      <c r="N801">
        <v>3.2207887985396702</v>
      </c>
      <c r="O801">
        <v>6.19426940910712</v>
      </c>
      <c r="P801">
        <v>13366.627906976701</v>
      </c>
      <c r="Q801">
        <v>0.35596412600205102</v>
      </c>
    </row>
    <row r="802" spans="1:17" hidden="1" x14ac:dyDescent="0.3">
      <c r="A802" t="s">
        <v>1748</v>
      </c>
      <c r="B802" t="s">
        <v>1749</v>
      </c>
      <c r="C802" t="str">
        <f>IFERROR(VLOOKUP(Table1[[#This Row],[Ticker]],[1]!Table2[[Symbol]:[Industry]],2,FALSE),"-")</f>
        <v>-</v>
      </c>
      <c r="D802" t="s">
        <v>95</v>
      </c>
      <c r="E802">
        <v>4407.3748951199996</v>
      </c>
      <c r="F802">
        <v>91.41</v>
      </c>
      <c r="G802">
        <v>212.61256777289299</v>
      </c>
      <c r="H802">
        <v>27.768119335399199</v>
      </c>
      <c r="I802">
        <v>84.247597533558604</v>
      </c>
      <c r="J802">
        <v>-0.51737488917364505</v>
      </c>
      <c r="K802">
        <v>71.281633538269404</v>
      </c>
      <c r="L802">
        <v>55.216290960375197</v>
      </c>
      <c r="M802">
        <v>72.024178218790496</v>
      </c>
      <c r="N802">
        <v>1.97520199379641</v>
      </c>
      <c r="O802">
        <v>7.8219013237063901</v>
      </c>
      <c r="P802">
        <v>259.17485265225901</v>
      </c>
      <c r="Q802">
        <v>0.115612104300264</v>
      </c>
    </row>
    <row r="803" spans="1:17" x14ac:dyDescent="0.3">
      <c r="A803" t="s">
        <v>1750</v>
      </c>
      <c r="B803" t="s">
        <v>1751</v>
      </c>
      <c r="C803" t="str">
        <f>IFERROR(VLOOKUP(Table1[[#This Row],[Ticker]],[1]!Table2[[Symbol]:[Industry]],2,FALSE),"-")</f>
        <v>-</v>
      </c>
      <c r="D803" t="s">
        <v>622</v>
      </c>
      <c r="E803">
        <v>4394.6496022000001</v>
      </c>
      <c r="F803">
        <v>220.31</v>
      </c>
      <c r="G803">
        <v>42.218929741645901</v>
      </c>
      <c r="H803">
        <v>2.3977254207548602</v>
      </c>
      <c r="I803">
        <v>13.234187017042499</v>
      </c>
      <c r="J803">
        <v>1.54516950222034</v>
      </c>
      <c r="K803">
        <v>207.18537777347501</v>
      </c>
      <c r="L803">
        <v>175.01074682291301</v>
      </c>
      <c r="M803">
        <v>40.568058545009798</v>
      </c>
      <c r="N803">
        <v>0.65344847120680705</v>
      </c>
      <c r="O803">
        <v>10.3899051336752</v>
      </c>
      <c r="P803">
        <v>84.591537494763301</v>
      </c>
      <c r="Q803">
        <v>8.9066424841164005E-2</v>
      </c>
    </row>
    <row r="804" spans="1:17" hidden="1" x14ac:dyDescent="0.3">
      <c r="A804" t="s">
        <v>1752</v>
      </c>
      <c r="B804" t="s">
        <v>1753</v>
      </c>
      <c r="C804" t="str">
        <f>IFERROR(VLOOKUP(Table1[[#This Row],[Ticker]],[1]!Table2[[Symbol]:[Industry]],2,FALSE),"-")</f>
        <v>-</v>
      </c>
      <c r="D804" t="s">
        <v>257</v>
      </c>
      <c r="E804">
        <v>4382.9771499999997</v>
      </c>
      <c r="F804">
        <v>459.2</v>
      </c>
      <c r="G804">
        <v>20.9807563291238</v>
      </c>
      <c r="H804">
        <v>-5.88317837541283E-2</v>
      </c>
      <c r="I804">
        <v>30.0642483585567</v>
      </c>
      <c r="J804">
        <v>-8.4436835808491502</v>
      </c>
      <c r="K804">
        <v>452.59563319022402</v>
      </c>
      <c r="L804">
        <v>383.20430708840001</v>
      </c>
      <c r="M804">
        <v>31.4191311183131</v>
      </c>
      <c r="N804">
        <v>1.08849177863105</v>
      </c>
      <c r="O804">
        <v>18.249128919860599</v>
      </c>
      <c r="P804">
        <v>66.497461928934001</v>
      </c>
      <c r="Q804">
        <v>0.15259091572223499</v>
      </c>
    </row>
    <row r="805" spans="1:17" hidden="1" x14ac:dyDescent="0.3">
      <c r="A805" t="s">
        <v>1754</v>
      </c>
      <c r="B805" t="s">
        <v>1755</v>
      </c>
      <c r="C805" t="str">
        <f>IFERROR(VLOOKUP(Table1[[#This Row],[Ticker]],[1]!Table2[[Symbol]:[Industry]],2,FALSE),"-")</f>
        <v>-</v>
      </c>
      <c r="D805" t="s">
        <v>201</v>
      </c>
      <c r="E805">
        <v>4375.9584358449902</v>
      </c>
      <c r="F805">
        <v>418.8</v>
      </c>
      <c r="G805">
        <v>77.105908472542794</v>
      </c>
      <c r="H805">
        <v>15.4515784844534</v>
      </c>
      <c r="I805">
        <v>30.531311844362499</v>
      </c>
      <c r="J805">
        <v>4.0809086646733199</v>
      </c>
      <c r="K805">
        <v>366.34338104849297</v>
      </c>
      <c r="L805">
        <v>303.27456998808401</v>
      </c>
      <c r="M805">
        <v>54.229419602517503</v>
      </c>
      <c r="N805">
        <v>1.8930235865607501</v>
      </c>
      <c r="O805">
        <v>5.3008595988538598</v>
      </c>
      <c r="P805">
        <v>148.723952087876</v>
      </c>
      <c r="Q805">
        <v>0.152882290953055</v>
      </c>
    </row>
    <row r="806" spans="1:17" hidden="1" x14ac:dyDescent="0.3">
      <c r="A806" t="s">
        <v>1756</v>
      </c>
      <c r="B806" t="s">
        <v>1757</v>
      </c>
      <c r="C806" t="str">
        <f>IFERROR(VLOOKUP(Table1[[#This Row],[Ticker]],[1]!Table2[[Symbol]:[Industry]],2,FALSE),"-")</f>
        <v>-</v>
      </c>
      <c r="D806" t="s">
        <v>95</v>
      </c>
      <c r="E806">
        <v>4349.2512584699998</v>
      </c>
      <c r="F806">
        <v>3562.2</v>
      </c>
      <c r="G806">
        <v>57.242705570243601</v>
      </c>
      <c r="H806">
        <v>6.4337978167912002</v>
      </c>
      <c r="I806">
        <v>27.3931445883672</v>
      </c>
      <c r="J806">
        <v>4.9644965814293602</v>
      </c>
      <c r="K806">
        <v>3155.7846781251001</v>
      </c>
      <c r="L806">
        <v>2658.2470777601202</v>
      </c>
      <c r="M806">
        <v>54.7863925783873</v>
      </c>
      <c r="N806">
        <v>0.54233096626599098</v>
      </c>
      <c r="O806">
        <v>1.6225927797428501</v>
      </c>
      <c r="P806">
        <v>104.541931038442</v>
      </c>
      <c r="Q806">
        <v>0.21442998056049201</v>
      </c>
    </row>
    <row r="807" spans="1:17" hidden="1" x14ac:dyDescent="0.3">
      <c r="A807" t="s">
        <v>1758</v>
      </c>
      <c r="B807" t="s">
        <v>1759</v>
      </c>
      <c r="C807" t="str">
        <f>IFERROR(VLOOKUP(Table1[[#This Row],[Ticker]],[1]!Table2[[Symbol]:[Industry]],2,FALSE),"-")</f>
        <v>-</v>
      </c>
      <c r="D807" t="s">
        <v>416</v>
      </c>
      <c r="E807">
        <v>4345.7189580699996</v>
      </c>
      <c r="F807">
        <v>120.71</v>
      </c>
      <c r="G807">
        <v>-39.249455745974601</v>
      </c>
      <c r="H807">
        <v>-4.4764514514207798</v>
      </c>
      <c r="I807">
        <v>-17.1663615774196</v>
      </c>
      <c r="J807">
        <v>-1.86156610984279</v>
      </c>
      <c r="K807">
        <v>123.827541181896</v>
      </c>
      <c r="M807">
        <v>17.897037800637602</v>
      </c>
      <c r="N807">
        <v>1.5652247838734701</v>
      </c>
      <c r="O807">
        <v>27.2471211995692</v>
      </c>
      <c r="P807">
        <v>10.9977011494252</v>
      </c>
    </row>
    <row r="808" spans="1:17" hidden="1" x14ac:dyDescent="0.3">
      <c r="A808" t="s">
        <v>1760</v>
      </c>
      <c r="B808" t="s">
        <v>1761</v>
      </c>
      <c r="C808" t="str">
        <f>IFERROR(VLOOKUP(Table1[[#This Row],[Ticker]],[1]!Table2[[Symbol]:[Industry]],2,FALSE),"-")</f>
        <v>-</v>
      </c>
      <c r="D808" t="s">
        <v>396</v>
      </c>
      <c r="E808">
        <v>4331.5800020999995</v>
      </c>
      <c r="F808">
        <v>1145.8499999999999</v>
      </c>
      <c r="G808">
        <v>-44.304041478869102</v>
      </c>
      <c r="H808">
        <v>-5.2904355814598301</v>
      </c>
      <c r="I808">
        <v>-19.366376321214801</v>
      </c>
      <c r="J808">
        <v>-0.909364550206609</v>
      </c>
      <c r="K808">
        <v>1168.8909551325</v>
      </c>
      <c r="L808">
        <v>1223.0025933046099</v>
      </c>
      <c r="M808">
        <v>27.4771807275668</v>
      </c>
      <c r="N808">
        <v>0.30259216091807001</v>
      </c>
      <c r="O808">
        <v>35.6983898416023</v>
      </c>
      <c r="P808">
        <v>14.831888560404799</v>
      </c>
      <c r="Q808">
        <v>-5.4099087325473999E-2</v>
      </c>
    </row>
    <row r="809" spans="1:17" hidden="1" x14ac:dyDescent="0.3">
      <c r="A809" t="s">
        <v>1762</v>
      </c>
      <c r="B809" t="s">
        <v>1763</v>
      </c>
      <c r="C809" t="str">
        <f>IFERROR(VLOOKUP(Table1[[#This Row],[Ticker]],[1]!Table2[[Symbol]:[Industry]],2,FALSE),"-")</f>
        <v>-</v>
      </c>
      <c r="D809" t="s">
        <v>295</v>
      </c>
      <c r="E809">
        <v>4328.6330386949903</v>
      </c>
      <c r="F809">
        <v>361.2</v>
      </c>
      <c r="G809">
        <v>102.02729812232</v>
      </c>
      <c r="H809">
        <v>19.040028293072499</v>
      </c>
      <c r="I809">
        <v>32.118048171536898</v>
      </c>
      <c r="J809">
        <v>7.15947673518244</v>
      </c>
      <c r="K809">
        <v>314.21626410124901</v>
      </c>
      <c r="L809">
        <v>272.89175088233702</v>
      </c>
      <c r="M809">
        <v>59.561086324686897</v>
      </c>
      <c r="N809">
        <v>1.7784629325930501</v>
      </c>
      <c r="O809">
        <v>7.82115171650055</v>
      </c>
      <c r="P809">
        <v>132.58209916291</v>
      </c>
    </row>
    <row r="810" spans="1:17" hidden="1" x14ac:dyDescent="0.3">
      <c r="A810" t="s">
        <v>1764</v>
      </c>
      <c r="B810" t="s">
        <v>1765</v>
      </c>
      <c r="C810" t="str">
        <f>IFERROR(VLOOKUP(Table1[[#This Row],[Ticker]],[1]!Table2[[Symbol]:[Industry]],2,FALSE),"-")</f>
        <v>-</v>
      </c>
      <c r="D810" t="s">
        <v>465</v>
      </c>
      <c r="E810">
        <v>4313.8883170050003</v>
      </c>
      <c r="F810">
        <v>904</v>
      </c>
      <c r="G810">
        <v>139.02345972575301</v>
      </c>
      <c r="H810">
        <v>23.626407017648699</v>
      </c>
      <c r="I810">
        <v>49.428857853707797</v>
      </c>
      <c r="J810">
        <v>-2.4135461408756398</v>
      </c>
      <c r="K810">
        <v>812.42729736554497</v>
      </c>
      <c r="L810">
        <v>648.35920538948699</v>
      </c>
      <c r="M810">
        <v>53.4385272658063</v>
      </c>
      <c r="N810">
        <v>1.1843669039440099</v>
      </c>
      <c r="O810">
        <v>16.045353982300799</v>
      </c>
      <c r="P810">
        <v>167.87169419956999</v>
      </c>
      <c r="Q810">
        <v>0.15853117665211</v>
      </c>
    </row>
    <row r="811" spans="1:17" hidden="1" x14ac:dyDescent="0.3">
      <c r="A811" t="s">
        <v>1766</v>
      </c>
      <c r="B811" t="s">
        <v>1767</v>
      </c>
      <c r="C811" t="str">
        <f>IFERROR(VLOOKUP(Table1[[#This Row],[Ticker]],[1]!Table2[[Symbol]:[Industry]],2,FALSE),"-")</f>
        <v>-</v>
      </c>
      <c r="D811" t="s">
        <v>141</v>
      </c>
      <c r="E811">
        <v>4313.2988326000004</v>
      </c>
      <c r="F811">
        <v>94.22</v>
      </c>
      <c r="G811">
        <v>86.890015275849294</v>
      </c>
      <c r="H811">
        <v>-8.5348226530491509</v>
      </c>
      <c r="I811">
        <v>95.924659210620305</v>
      </c>
      <c r="J811">
        <v>-1.4971048717558799</v>
      </c>
      <c r="K811">
        <v>87.034778426751004</v>
      </c>
      <c r="M811">
        <v>43.091684164807901</v>
      </c>
      <c r="N811">
        <v>0.67399339881884701</v>
      </c>
      <c r="O811">
        <v>15.209085119932</v>
      </c>
      <c r="P811">
        <v>161.722222222222</v>
      </c>
    </row>
    <row r="812" spans="1:17" x14ac:dyDescent="0.3">
      <c r="A812" t="s">
        <v>1768</v>
      </c>
      <c r="B812" t="s">
        <v>1769</v>
      </c>
      <c r="C812" t="str">
        <f>IFERROR(VLOOKUP(Table1[[#This Row],[Ticker]],[1]!Table2[[Symbol]:[Industry]],2,FALSE),"-")</f>
        <v>-</v>
      </c>
      <c r="D812" t="s">
        <v>57</v>
      </c>
      <c r="E812">
        <v>4285.7956801199998</v>
      </c>
      <c r="F812">
        <v>605</v>
      </c>
      <c r="G812">
        <v>-51.581664813746599</v>
      </c>
      <c r="H812">
        <v>-17.610033504505999</v>
      </c>
      <c r="I812">
        <v>-50.073399738258203</v>
      </c>
      <c r="J812">
        <v>-3.94447931958701</v>
      </c>
      <c r="K812">
        <v>709.06706261762997</v>
      </c>
      <c r="L812">
        <v>805.59061303470696</v>
      </c>
      <c r="M812">
        <v>20.181720814126901</v>
      </c>
      <c r="N812">
        <v>1.56147832878094</v>
      </c>
      <c r="O812">
        <v>105.487603305785</v>
      </c>
      <c r="P812">
        <v>2.36886632825719</v>
      </c>
      <c r="Q812">
        <v>-1.6088116153252001E-2</v>
      </c>
    </row>
    <row r="813" spans="1:17" x14ac:dyDescent="0.3">
      <c r="A813" t="s">
        <v>1770</v>
      </c>
      <c r="B813" t="s">
        <v>1771</v>
      </c>
      <c r="C813" t="str">
        <f>IFERROR(VLOOKUP(Table1[[#This Row],[Ticker]],[1]!Table2[[Symbol]:[Industry]],2,FALSE),"-")</f>
        <v>-</v>
      </c>
      <c r="D813" t="s">
        <v>46</v>
      </c>
      <c r="E813">
        <v>4274.5575387150002</v>
      </c>
      <c r="F813">
        <v>55.48</v>
      </c>
      <c r="G813">
        <v>-15.3469243396829</v>
      </c>
      <c r="H813">
        <v>-9.2872318913975498</v>
      </c>
      <c r="I813">
        <v>-34.880595383180498</v>
      </c>
      <c r="J813">
        <v>-1.9627020301001601</v>
      </c>
      <c r="K813">
        <v>60.270298388056098</v>
      </c>
      <c r="L813">
        <v>57.849818670761302</v>
      </c>
      <c r="M813">
        <v>31.500123564542001</v>
      </c>
      <c r="N813">
        <v>0.66089717046596097</v>
      </c>
      <c r="O813">
        <v>42.393655371304902</v>
      </c>
      <c r="P813">
        <v>31.938168846611099</v>
      </c>
      <c r="Q813">
        <v>0.116204893228807</v>
      </c>
    </row>
    <row r="814" spans="1:17" x14ac:dyDescent="0.3">
      <c r="A814" t="s">
        <v>1772</v>
      </c>
      <c r="B814" t="s">
        <v>1773</v>
      </c>
      <c r="C814" t="str">
        <f>IFERROR(VLOOKUP(Table1[[#This Row],[Ticker]],[1]!Table2[[Symbol]:[Industry]],2,FALSE),"-")</f>
        <v>-</v>
      </c>
      <c r="D814" t="s">
        <v>904</v>
      </c>
      <c r="E814">
        <v>4260.0757022999996</v>
      </c>
      <c r="F814">
        <v>352.85</v>
      </c>
      <c r="G814">
        <v>-20.004552026865898</v>
      </c>
      <c r="H814">
        <v>11.4181390950951</v>
      </c>
      <c r="I814">
        <v>-18.4875578845235</v>
      </c>
      <c r="J814">
        <v>0.41594379893952599</v>
      </c>
      <c r="K814">
        <v>331.95019820173798</v>
      </c>
      <c r="L814">
        <v>336.85254571598898</v>
      </c>
      <c r="M814">
        <v>47.4774205503495</v>
      </c>
      <c r="N814">
        <v>2.2505119463555299</v>
      </c>
      <c r="O814">
        <v>27.504605356383699</v>
      </c>
      <c r="P814">
        <v>31.6850158611681</v>
      </c>
      <c r="Q814">
        <v>2.1482519596396001E-2</v>
      </c>
    </row>
    <row r="815" spans="1:17" x14ac:dyDescent="0.3">
      <c r="A815" t="s">
        <v>1774</v>
      </c>
      <c r="B815" t="s">
        <v>1775</v>
      </c>
      <c r="C815" t="str">
        <f>IFERROR(VLOOKUP(Table1[[#This Row],[Ticker]],[1]!Table2[[Symbol]:[Industry]],2,FALSE),"-")</f>
        <v>-</v>
      </c>
      <c r="D815" t="s">
        <v>942</v>
      </c>
      <c r="E815">
        <v>4252.5066702300001</v>
      </c>
      <c r="F815">
        <v>515.35</v>
      </c>
      <c r="G815">
        <v>99.775623093756806</v>
      </c>
      <c r="H815">
        <v>28.797845401507601</v>
      </c>
      <c r="I815">
        <v>50.374163841135299</v>
      </c>
      <c r="J815">
        <v>10.6388838185929</v>
      </c>
      <c r="K815">
        <v>390.61063818782401</v>
      </c>
      <c r="L815">
        <v>319.86644335020702</v>
      </c>
      <c r="M815">
        <v>59.491955417112599</v>
      </c>
      <c r="N815">
        <v>1.65418883603991</v>
      </c>
      <c r="O815">
        <v>5.5011157465799796</v>
      </c>
      <c r="P815">
        <v>138.809082483781</v>
      </c>
      <c r="Q815">
        <v>0.104355684010317</v>
      </c>
    </row>
    <row r="816" spans="1:17" hidden="1" x14ac:dyDescent="0.3">
      <c r="A816" t="s">
        <v>1776</v>
      </c>
      <c r="B816" t="s">
        <v>1777</v>
      </c>
      <c r="C816" t="str">
        <f>IFERROR(VLOOKUP(Table1[[#This Row],[Ticker]],[1]!Table2[[Symbol]:[Industry]],2,FALSE),"-")</f>
        <v>-</v>
      </c>
      <c r="D816" t="s">
        <v>119</v>
      </c>
      <c r="E816">
        <v>4237.7946236999996</v>
      </c>
      <c r="F816">
        <v>341.7</v>
      </c>
      <c r="G816">
        <v>-31.107100947073299</v>
      </c>
      <c r="H816">
        <v>5.9661320568629899</v>
      </c>
      <c r="I816">
        <v>-18.864944288660499</v>
      </c>
      <c r="J816">
        <v>-3.5409301641612001</v>
      </c>
      <c r="K816">
        <v>336.77757455278299</v>
      </c>
      <c r="M816">
        <v>46.801062266282798</v>
      </c>
      <c r="N816">
        <v>1.5660328411150599</v>
      </c>
      <c r="O816">
        <v>14.9692712906058</v>
      </c>
      <c r="P816">
        <v>13.50274040857</v>
      </c>
    </row>
    <row r="817" spans="1:17" x14ac:dyDescent="0.3">
      <c r="A817" t="s">
        <v>1778</v>
      </c>
      <c r="B817" t="s">
        <v>1779</v>
      </c>
      <c r="C817" t="str">
        <f>IFERROR(VLOOKUP(Table1[[#This Row],[Ticker]],[1]!Table2[[Symbol]:[Industry]],2,FALSE),"-")</f>
        <v>-</v>
      </c>
      <c r="D817" t="s">
        <v>116</v>
      </c>
      <c r="E817">
        <v>4226.88</v>
      </c>
      <c r="F817">
        <v>7141</v>
      </c>
      <c r="G817">
        <v>36.734679941665298</v>
      </c>
      <c r="H817">
        <v>-1.9585239947234201</v>
      </c>
      <c r="I817">
        <v>-7.2193743253059903</v>
      </c>
      <c r="J817">
        <v>2.2813932746624799</v>
      </c>
      <c r="K817">
        <v>7117.4358901242304</v>
      </c>
      <c r="L817">
        <v>6449.9179246861404</v>
      </c>
      <c r="M817">
        <v>44.323162745746401</v>
      </c>
      <c r="N817">
        <v>0.95193492793044898</v>
      </c>
      <c r="O817">
        <v>21.292536059375401</v>
      </c>
      <c r="P817">
        <v>77.537447945801404</v>
      </c>
      <c r="Q817">
        <v>9.3397016303412003E-2</v>
      </c>
    </row>
    <row r="818" spans="1:17" hidden="1" x14ac:dyDescent="0.3">
      <c r="A818" t="s">
        <v>1780</v>
      </c>
      <c r="B818" t="s">
        <v>1781</v>
      </c>
      <c r="C818" t="str">
        <f>IFERROR(VLOOKUP(Table1[[#This Row],[Ticker]],[1]!Table2[[Symbol]:[Industry]],2,FALSE),"-")</f>
        <v>-</v>
      </c>
      <c r="D818" t="s">
        <v>539</v>
      </c>
      <c r="E818">
        <v>4209.9257774999996</v>
      </c>
      <c r="F818">
        <v>86.72</v>
      </c>
      <c r="G818">
        <v>24.264524325649401</v>
      </c>
      <c r="H818">
        <v>1.0268193705964399</v>
      </c>
      <c r="I818">
        <v>-4.1642731797139199</v>
      </c>
      <c r="J818">
        <v>-2.3288061866102998</v>
      </c>
      <c r="K818">
        <v>87.617831908724497</v>
      </c>
      <c r="L818">
        <v>81.372747024049104</v>
      </c>
      <c r="M818">
        <v>63.746530259260801</v>
      </c>
      <c r="N818">
        <v>1.80664463707088</v>
      </c>
      <c r="O818">
        <v>21.944188191881899</v>
      </c>
      <c r="P818">
        <v>57.672727272727201</v>
      </c>
      <c r="Q818">
        <v>0.123677367331135</v>
      </c>
    </row>
    <row r="819" spans="1:17" hidden="1" x14ac:dyDescent="0.3">
      <c r="A819" t="s">
        <v>1782</v>
      </c>
      <c r="B819" t="s">
        <v>1783</v>
      </c>
      <c r="C819" t="str">
        <f>IFERROR(VLOOKUP(Table1[[#This Row],[Ticker]],[1]!Table2[[Symbol]:[Industry]],2,FALSE),"-")</f>
        <v>-</v>
      </c>
      <c r="D819" t="s">
        <v>257</v>
      </c>
      <c r="E819">
        <v>4202.1519286499997</v>
      </c>
      <c r="F819">
        <v>904.6</v>
      </c>
      <c r="G819">
        <v>172.491864402549</v>
      </c>
      <c r="H819">
        <v>6.3725434617062398</v>
      </c>
      <c r="I819">
        <v>108.551518324683</v>
      </c>
      <c r="J819">
        <v>0.95715105874763295</v>
      </c>
      <c r="K819">
        <v>803.69831309087704</v>
      </c>
      <c r="L819">
        <v>597.78960627260096</v>
      </c>
      <c r="M819">
        <v>67.648449596496604</v>
      </c>
      <c r="N819">
        <v>1.56871777144665</v>
      </c>
      <c r="O819">
        <v>3.8912226398407999</v>
      </c>
      <c r="P819">
        <v>209.72027253740501</v>
      </c>
      <c r="Q819">
        <v>9.1774517786181994E-2</v>
      </c>
    </row>
    <row r="820" spans="1:17" hidden="1" x14ac:dyDescent="0.3">
      <c r="A820" t="s">
        <v>1784</v>
      </c>
      <c r="B820" t="s">
        <v>1785</v>
      </c>
      <c r="C820" t="str">
        <f>IFERROR(VLOOKUP(Table1[[#This Row],[Ticker]],[1]!Table2[[Symbol]:[Industry]],2,FALSE),"-")</f>
        <v>-</v>
      </c>
      <c r="D820" t="s">
        <v>1786</v>
      </c>
      <c r="E820">
        <v>4198.1405750000004</v>
      </c>
      <c r="F820">
        <v>382.25</v>
      </c>
      <c r="G820">
        <v>114.997112109694</v>
      </c>
      <c r="H820">
        <v>-7.4023971420518997</v>
      </c>
      <c r="I820">
        <v>-42.006519338135398</v>
      </c>
      <c r="J820">
        <v>0.939895664301447</v>
      </c>
      <c r="K820">
        <v>410.405907235585</v>
      </c>
      <c r="L820">
        <v>406.969029139312</v>
      </c>
      <c r="M820">
        <v>43.965454595539398</v>
      </c>
      <c r="N820">
        <v>0.58907090350912705</v>
      </c>
      <c r="O820">
        <v>67.037279267495094</v>
      </c>
      <c r="P820">
        <v>145.18922386144899</v>
      </c>
      <c r="Q820">
        <v>0.28275181493561502</v>
      </c>
    </row>
    <row r="821" spans="1:17" hidden="1" x14ac:dyDescent="0.3">
      <c r="A821" t="s">
        <v>1787</v>
      </c>
      <c r="B821" t="s">
        <v>1788</v>
      </c>
      <c r="C821" t="str">
        <f>IFERROR(VLOOKUP(Table1[[#This Row],[Ticker]],[1]!Table2[[Symbol]:[Industry]],2,FALSE),"-")</f>
        <v>-</v>
      </c>
      <c r="D821" t="s">
        <v>1789</v>
      </c>
      <c r="E821">
        <v>4195.0987802879999</v>
      </c>
      <c r="F821">
        <v>141.69</v>
      </c>
      <c r="G821">
        <v>34.181097692359302</v>
      </c>
      <c r="H821">
        <v>5.2323533973818197</v>
      </c>
      <c r="I821">
        <v>9.9066175158374996</v>
      </c>
      <c r="J821">
        <v>-3.4941189692155699</v>
      </c>
      <c r="K821">
        <v>129.73277664055399</v>
      </c>
      <c r="L821">
        <v>113.305463023378</v>
      </c>
      <c r="M821">
        <v>46.751572559455298</v>
      </c>
      <c r="N821">
        <v>0.34505030749460802</v>
      </c>
      <c r="O821">
        <v>11.511045239607499</v>
      </c>
      <c r="P821">
        <v>78.901515151515099</v>
      </c>
      <c r="Q821">
        <v>8.4171215132906999E-2</v>
      </c>
    </row>
    <row r="822" spans="1:17" x14ac:dyDescent="0.3">
      <c r="A822" t="s">
        <v>1790</v>
      </c>
      <c r="B822" t="s">
        <v>1791</v>
      </c>
      <c r="C822" t="str">
        <f>IFERROR(VLOOKUP(Table1[[#This Row],[Ticker]],[1]!Table2[[Symbol]:[Industry]],2,FALSE),"-")</f>
        <v>-</v>
      </c>
      <c r="D822" t="s">
        <v>54</v>
      </c>
      <c r="E822">
        <v>4176.2524919999996</v>
      </c>
      <c r="F822">
        <v>512.4</v>
      </c>
      <c r="G822">
        <v>40.1176306463218</v>
      </c>
      <c r="H822">
        <v>31.1809804393741</v>
      </c>
      <c r="I822">
        <v>38.759244342798397</v>
      </c>
      <c r="J822">
        <v>25.966599442985601</v>
      </c>
      <c r="K822">
        <v>399.92351039767698</v>
      </c>
      <c r="L822">
        <v>353.158386317478</v>
      </c>
      <c r="M822">
        <v>84.026974459629002</v>
      </c>
      <c r="N822">
        <v>2.9682087557315402</v>
      </c>
      <c r="O822">
        <v>5.3571428571428603</v>
      </c>
      <c r="P822">
        <v>118.13537675606599</v>
      </c>
      <c r="Q822">
        <v>-5.6262767032640004E-3</v>
      </c>
    </row>
    <row r="823" spans="1:17" hidden="1" x14ac:dyDescent="0.3">
      <c r="A823" t="s">
        <v>1792</v>
      </c>
      <c r="B823" t="s">
        <v>1793</v>
      </c>
      <c r="C823" t="str">
        <f>IFERROR(VLOOKUP(Table1[[#This Row],[Ticker]],[1]!Table2[[Symbol]:[Industry]],2,FALSE),"-")</f>
        <v>-</v>
      </c>
      <c r="D823" t="s">
        <v>133</v>
      </c>
      <c r="E823">
        <v>4126.0976824500003</v>
      </c>
      <c r="F823">
        <v>2078.9499999999998</v>
      </c>
      <c r="G823">
        <v>24.337608500141499</v>
      </c>
      <c r="H823">
        <v>-5.6992975827315799</v>
      </c>
      <c r="I823">
        <v>27.1742293914882</v>
      </c>
      <c r="J823">
        <v>-3.5392908159912801</v>
      </c>
      <c r="K823">
        <v>2112.33853963921</v>
      </c>
      <c r="L823">
        <v>1806.1739254332499</v>
      </c>
      <c r="M823">
        <v>27.874337253601301</v>
      </c>
      <c r="N823">
        <v>0.60122717176136098</v>
      </c>
      <c r="O823">
        <v>14.5289689506722</v>
      </c>
      <c r="P823">
        <v>72.813798836242697</v>
      </c>
      <c r="Q823">
        <v>0.29318976630898402</v>
      </c>
    </row>
    <row r="824" spans="1:17" x14ac:dyDescent="0.3">
      <c r="A824" t="s">
        <v>1794</v>
      </c>
      <c r="B824" t="s">
        <v>1795</v>
      </c>
      <c r="C824" t="str">
        <f>IFERROR(VLOOKUP(Table1[[#This Row],[Ticker]],[1]!Table2[[Symbol]:[Industry]],2,FALSE),"-")</f>
        <v>-</v>
      </c>
      <c r="D824" t="s">
        <v>304</v>
      </c>
      <c r="E824">
        <v>4094.5716198</v>
      </c>
      <c r="F824">
        <v>2469.1</v>
      </c>
      <c r="G824">
        <v>87.716098665043305</v>
      </c>
      <c r="H824">
        <v>4.0618410090272903</v>
      </c>
      <c r="I824">
        <v>43.829392531140897</v>
      </c>
      <c r="J824">
        <v>-2.09052534250424</v>
      </c>
      <c r="K824">
        <v>2275.6737243011298</v>
      </c>
      <c r="L824">
        <v>1786.1605762387601</v>
      </c>
      <c r="M824">
        <v>42.510928068845203</v>
      </c>
      <c r="N824">
        <v>0.69045576773879402</v>
      </c>
      <c r="O824">
        <v>12.7495848689806</v>
      </c>
      <c r="P824">
        <v>122.95363221815801</v>
      </c>
      <c r="Q824">
        <v>4.1564898090619999E-3</v>
      </c>
    </row>
    <row r="825" spans="1:17" hidden="1" x14ac:dyDescent="0.3">
      <c r="A825" t="s">
        <v>1796</v>
      </c>
      <c r="B825" t="s">
        <v>1797</v>
      </c>
      <c r="C825" t="str">
        <f>IFERROR(VLOOKUP(Table1[[#This Row],[Ticker]],[1]!Table2[[Symbol]:[Industry]],2,FALSE),"-")</f>
        <v>-</v>
      </c>
      <c r="D825" t="s">
        <v>46</v>
      </c>
      <c r="E825">
        <v>4088.9715662250001</v>
      </c>
      <c r="F825">
        <v>740.35</v>
      </c>
      <c r="G825">
        <v>-18.722994249405499</v>
      </c>
      <c r="H825">
        <v>-5.0306536659518599</v>
      </c>
      <c r="I825">
        <v>-6.7883878656835197</v>
      </c>
      <c r="J825">
        <v>1.90863408005545</v>
      </c>
      <c r="K825">
        <v>729.00821388133204</v>
      </c>
      <c r="M825">
        <v>46.5797554877525</v>
      </c>
      <c r="N825">
        <v>0.117323821751804</v>
      </c>
      <c r="O825">
        <v>21.192679138245399</v>
      </c>
      <c r="P825">
        <v>34.609090909090902</v>
      </c>
    </row>
    <row r="826" spans="1:17" x14ac:dyDescent="0.3">
      <c r="A826" t="s">
        <v>1798</v>
      </c>
      <c r="B826" t="s">
        <v>1799</v>
      </c>
      <c r="C826" t="str">
        <f>IFERROR(VLOOKUP(Table1[[#This Row],[Ticker]],[1]!Table2[[Symbol]:[Industry]],2,FALSE),"-")</f>
        <v>-</v>
      </c>
      <c r="D826" t="s">
        <v>315</v>
      </c>
      <c r="E826">
        <v>4082.4165030720001</v>
      </c>
      <c r="F826">
        <v>188.87</v>
      </c>
      <c r="G826">
        <v>6.3913157394928897</v>
      </c>
      <c r="H826">
        <v>1.1440926081959999</v>
      </c>
      <c r="I826">
        <v>-19.4545924669738</v>
      </c>
      <c r="J826">
        <v>1.05189158715008</v>
      </c>
      <c r="K826">
        <v>186.827699060447</v>
      </c>
      <c r="L826">
        <v>183.452599647661</v>
      </c>
      <c r="M826">
        <v>48.7441108071258</v>
      </c>
      <c r="N826">
        <v>1.64013508430693</v>
      </c>
      <c r="O826">
        <v>25.933181553449401</v>
      </c>
      <c r="P826">
        <v>48.424361493123698</v>
      </c>
    </row>
    <row r="827" spans="1:17" hidden="1" x14ac:dyDescent="0.3">
      <c r="A827" t="s">
        <v>1800</v>
      </c>
      <c r="B827" t="s">
        <v>1801</v>
      </c>
      <c r="C827" t="str">
        <f>IFERROR(VLOOKUP(Table1[[#This Row],[Ticker]],[1]!Table2[[Symbol]:[Industry]],2,FALSE),"-")</f>
        <v>-</v>
      </c>
      <c r="D827" t="s">
        <v>1026</v>
      </c>
      <c r="E827">
        <v>4060.8879999999999</v>
      </c>
      <c r="F827">
        <v>118</v>
      </c>
      <c r="G827">
        <v>-23.593054000323299</v>
      </c>
      <c r="I827">
        <v>-9.1251274181136601</v>
      </c>
      <c r="K827">
        <v>104.378999999999</v>
      </c>
      <c r="M827">
        <v>99.990560428137201</v>
      </c>
      <c r="N827">
        <v>1</v>
      </c>
      <c r="O827">
        <v>0</v>
      </c>
      <c r="P827">
        <v>5.3571428571428603</v>
      </c>
    </row>
    <row r="828" spans="1:17" x14ac:dyDescent="0.3">
      <c r="A828" t="s">
        <v>1802</v>
      </c>
      <c r="B828" t="s">
        <v>1803</v>
      </c>
      <c r="C828" t="str">
        <f>IFERROR(VLOOKUP(Table1[[#This Row],[Ticker]],[1]!Table2[[Symbol]:[Industry]],2,FALSE),"-")</f>
        <v>-</v>
      </c>
      <c r="D828" t="s">
        <v>260</v>
      </c>
      <c r="E828">
        <v>4058.3561604649999</v>
      </c>
      <c r="F828">
        <v>483.3</v>
      </c>
      <c r="G828">
        <v>-26.191442210914602</v>
      </c>
      <c r="H828">
        <v>-3.5879555406920298</v>
      </c>
      <c r="I828">
        <v>-34.230181754590703</v>
      </c>
      <c r="J828">
        <v>-1.4693316621158401</v>
      </c>
      <c r="K828">
        <v>498.71914785009199</v>
      </c>
      <c r="L828">
        <v>507.25926730071097</v>
      </c>
      <c r="M828">
        <v>37.932036601972101</v>
      </c>
      <c r="N828">
        <v>0.68628301939934899</v>
      </c>
      <c r="O828">
        <v>44.630664183736798</v>
      </c>
      <c r="P828">
        <v>8.1208053691275097</v>
      </c>
    </row>
    <row r="829" spans="1:17" x14ac:dyDescent="0.3">
      <c r="A829" t="s">
        <v>1804</v>
      </c>
      <c r="B829" t="s">
        <v>1805</v>
      </c>
      <c r="C829" t="str">
        <f>IFERROR(VLOOKUP(Table1[[#This Row],[Ticker]],[1]!Table2[[Symbol]:[Industry]],2,FALSE),"-")</f>
        <v>-</v>
      </c>
      <c r="D829" t="s">
        <v>257</v>
      </c>
      <c r="E829">
        <v>4056.84191968</v>
      </c>
      <c r="F829">
        <v>1327.8</v>
      </c>
      <c r="G829">
        <v>7.3898192125130002</v>
      </c>
      <c r="H829">
        <v>-8.3186879538605698</v>
      </c>
      <c r="I829">
        <v>-2.90772656084419</v>
      </c>
      <c r="J829">
        <v>-0.16497702977853601</v>
      </c>
      <c r="K829">
        <v>1356.239758641</v>
      </c>
      <c r="L829">
        <v>1242.40141580059</v>
      </c>
      <c r="M829">
        <v>31.779457853702802</v>
      </c>
      <c r="N829">
        <v>0.81076755938816103</v>
      </c>
      <c r="O829">
        <v>14.972134357583901</v>
      </c>
      <c r="P829">
        <v>37.7528789293495</v>
      </c>
      <c r="Q829">
        <v>0.122725466408057</v>
      </c>
    </row>
    <row r="830" spans="1:17" hidden="1" x14ac:dyDescent="0.3">
      <c r="A830" t="s">
        <v>1806</v>
      </c>
      <c r="B830" t="s">
        <v>1807</v>
      </c>
      <c r="C830" t="str">
        <f>IFERROR(VLOOKUP(Table1[[#This Row],[Ticker]],[1]!Table2[[Symbol]:[Industry]],2,FALSE),"-")</f>
        <v>-</v>
      </c>
      <c r="D830" t="s">
        <v>54</v>
      </c>
      <c r="E830">
        <v>4028.6170149999998</v>
      </c>
      <c r="F830">
        <v>573.15</v>
      </c>
      <c r="G830">
        <v>15.2724886583227</v>
      </c>
      <c r="H830">
        <v>7.8843324932282304</v>
      </c>
      <c r="I830">
        <v>-2.4471094384446501</v>
      </c>
      <c r="J830">
        <v>-1.01031139747697</v>
      </c>
      <c r="K830">
        <v>546.25214875287304</v>
      </c>
      <c r="L830">
        <v>503.83825740493899</v>
      </c>
      <c r="M830">
        <v>57.559439344360499</v>
      </c>
      <c r="N830">
        <v>2.3104943050640001</v>
      </c>
      <c r="O830">
        <v>10.093343801796999</v>
      </c>
      <c r="P830">
        <v>45.101265822784796</v>
      </c>
      <c r="Q830">
        <v>6.8248904689284004E-2</v>
      </c>
    </row>
    <row r="831" spans="1:17" x14ac:dyDescent="0.3">
      <c r="A831" t="s">
        <v>1808</v>
      </c>
      <c r="B831" t="s">
        <v>1809</v>
      </c>
      <c r="C831" t="str">
        <f>IFERROR(VLOOKUP(Table1[[#This Row],[Ticker]],[1]!Table2[[Symbol]:[Industry]],2,FALSE),"-")</f>
        <v>-</v>
      </c>
      <c r="D831" t="s">
        <v>539</v>
      </c>
      <c r="E831">
        <v>4024.1428349399998</v>
      </c>
      <c r="F831">
        <v>367.6</v>
      </c>
      <c r="G831">
        <v>1.17971102803648</v>
      </c>
      <c r="H831">
        <v>0.25380594469928403</v>
      </c>
      <c r="I831">
        <v>-22.695343280349899</v>
      </c>
      <c r="J831">
        <v>0.61689449911951399</v>
      </c>
      <c r="K831">
        <v>373.12623093548302</v>
      </c>
      <c r="L831">
        <v>357.93471029546299</v>
      </c>
      <c r="M831">
        <v>33.138113987501903</v>
      </c>
      <c r="N831">
        <v>1.16104779190937</v>
      </c>
      <c r="O831">
        <v>24.8231773667029</v>
      </c>
      <c r="P831">
        <v>33.672727272727201</v>
      </c>
      <c r="Q831">
        <v>0.12210889366422201</v>
      </c>
    </row>
    <row r="832" spans="1:17" x14ac:dyDescent="0.3">
      <c r="A832" t="s">
        <v>1810</v>
      </c>
      <c r="B832" t="s">
        <v>1811</v>
      </c>
      <c r="C832" t="str">
        <f>IFERROR(VLOOKUP(Table1[[#This Row],[Ticker]],[1]!Table2[[Symbol]:[Industry]],2,FALSE),"-")</f>
        <v>-</v>
      </c>
      <c r="D832" t="s">
        <v>133</v>
      </c>
      <c r="E832">
        <v>4021.9010185229999</v>
      </c>
      <c r="F832">
        <v>215.73</v>
      </c>
      <c r="G832">
        <v>-13.4385454902843</v>
      </c>
      <c r="H832">
        <v>-3.4867902612627799</v>
      </c>
      <c r="I832">
        <v>-28.500806543768999</v>
      </c>
      <c r="J832">
        <v>5.7445147134473</v>
      </c>
      <c r="K832">
        <v>216.4582150759</v>
      </c>
      <c r="L832">
        <v>216.75431202284199</v>
      </c>
      <c r="M832">
        <v>45.851117710654499</v>
      </c>
      <c r="N832">
        <v>1.1636791569540601</v>
      </c>
      <c r="O832">
        <v>28.8647846845594</v>
      </c>
      <c r="P832">
        <v>29.257040143798601</v>
      </c>
      <c r="Q832">
        <v>6.3066411886240001E-2</v>
      </c>
    </row>
    <row r="833" spans="1:17" hidden="1" x14ac:dyDescent="0.3">
      <c r="A833" t="s">
        <v>1812</v>
      </c>
      <c r="B833" t="s">
        <v>1813</v>
      </c>
      <c r="C833" t="str">
        <f>IFERROR(VLOOKUP(Table1[[#This Row],[Ticker]],[1]!Table2[[Symbol]:[Industry]],2,FALSE),"-")</f>
        <v>-</v>
      </c>
      <c r="D833" t="s">
        <v>622</v>
      </c>
      <c r="E833">
        <v>4003.4393000999999</v>
      </c>
      <c r="F833">
        <v>1597.45</v>
      </c>
      <c r="G833">
        <v>28.602685392774699</v>
      </c>
      <c r="H833">
        <v>2.7197383685940699</v>
      </c>
      <c r="I833">
        <v>38.418857873355599</v>
      </c>
      <c r="J833">
        <v>3.5394593236052199</v>
      </c>
      <c r="K833">
        <v>1433.9953134893201</v>
      </c>
      <c r="L833">
        <v>1179.4020863523101</v>
      </c>
      <c r="M833">
        <v>54.295365792761501</v>
      </c>
      <c r="N833">
        <v>0.71811970958917204</v>
      </c>
      <c r="O833">
        <v>5.4180099533631596</v>
      </c>
      <c r="P833">
        <v>96.936448252481</v>
      </c>
      <c r="Q833">
        <v>0.128474222592249</v>
      </c>
    </row>
    <row r="834" spans="1:17" hidden="1" x14ac:dyDescent="0.3">
      <c r="A834" t="s">
        <v>1814</v>
      </c>
      <c r="B834" t="s">
        <v>1815</v>
      </c>
      <c r="C834" t="str">
        <f>IFERROR(VLOOKUP(Table1[[#This Row],[Ticker]],[1]!Table2[[Symbol]:[Industry]],2,FALSE),"-")</f>
        <v>-</v>
      </c>
      <c r="D834" t="s">
        <v>304</v>
      </c>
      <c r="E834">
        <v>4000.5685264250001</v>
      </c>
      <c r="F834">
        <v>577</v>
      </c>
      <c r="G834">
        <v>67.627131760332404</v>
      </c>
      <c r="H834">
        <v>-5.4005008711479601</v>
      </c>
      <c r="I834">
        <v>25.804646802229101</v>
      </c>
      <c r="J834">
        <v>-2.4099904855122198</v>
      </c>
      <c r="K834">
        <v>574.94217675761899</v>
      </c>
      <c r="L834">
        <v>477.57020156316401</v>
      </c>
      <c r="M834">
        <v>39.6519948861758</v>
      </c>
      <c r="N834">
        <v>0.68882678184763102</v>
      </c>
      <c r="O834">
        <v>13.518197573656799</v>
      </c>
      <c r="P834">
        <v>99.068483698464703</v>
      </c>
      <c r="Q834">
        <v>5.6177506731834997E-2</v>
      </c>
    </row>
    <row r="835" spans="1:17" x14ac:dyDescent="0.3">
      <c r="A835" t="s">
        <v>1816</v>
      </c>
      <c r="B835" t="s">
        <v>1817</v>
      </c>
      <c r="C835" t="str">
        <f>IFERROR(VLOOKUP(Table1[[#This Row],[Ticker]],[1]!Table2[[Symbol]:[Industry]],2,FALSE),"-")</f>
        <v>-</v>
      </c>
      <c r="D835" t="s">
        <v>133</v>
      </c>
      <c r="E835">
        <v>3952.2124946399999</v>
      </c>
      <c r="F835">
        <v>229.85</v>
      </c>
      <c r="G835">
        <v>-9.6106434330811492</v>
      </c>
      <c r="H835">
        <v>-12.9407703327047</v>
      </c>
      <c r="I835">
        <v>-3.85413744317631</v>
      </c>
      <c r="J835">
        <v>-5.34066170410465</v>
      </c>
      <c r="K835">
        <v>235.797422684162</v>
      </c>
      <c r="L835">
        <v>213.320179908022</v>
      </c>
      <c r="M835">
        <v>24.871173149807799</v>
      </c>
      <c r="N835">
        <v>0.92291213823436002</v>
      </c>
      <c r="O835">
        <v>19.621492277572301</v>
      </c>
      <c r="P835">
        <v>44.514303678088602</v>
      </c>
      <c r="Q835">
        <v>8.7398941686628998E-2</v>
      </c>
    </row>
    <row r="836" spans="1:17" x14ac:dyDescent="0.3">
      <c r="A836" t="s">
        <v>1818</v>
      </c>
      <c r="B836" t="s">
        <v>1819</v>
      </c>
      <c r="C836" t="str">
        <f>IFERROR(VLOOKUP(Table1[[#This Row],[Ticker]],[1]!Table2[[Symbol]:[Industry]],2,FALSE),"-")</f>
        <v>-</v>
      </c>
      <c r="D836" t="s">
        <v>130</v>
      </c>
      <c r="E836">
        <v>3946.7190924000001</v>
      </c>
      <c r="F836">
        <v>909.05</v>
      </c>
      <c r="G836">
        <v>49.955149724865002</v>
      </c>
      <c r="H836">
        <v>7.5739779288436804</v>
      </c>
      <c r="I836">
        <v>7.9005896372549804</v>
      </c>
      <c r="J836">
        <v>3.7355341331180298</v>
      </c>
      <c r="K836">
        <v>846.76470397833998</v>
      </c>
      <c r="L836">
        <v>760.13265620188702</v>
      </c>
      <c r="M836">
        <v>34.783295997603901</v>
      </c>
      <c r="N836">
        <v>0.89197660573184501</v>
      </c>
      <c r="O836">
        <v>7.10081953687917</v>
      </c>
      <c r="P836">
        <v>87.781450113612806</v>
      </c>
      <c r="Q836">
        <v>-6.2194451562591999E-2</v>
      </c>
    </row>
    <row r="837" spans="1:17" x14ac:dyDescent="0.3">
      <c r="A837" t="s">
        <v>1820</v>
      </c>
      <c r="B837" t="s">
        <v>1821</v>
      </c>
      <c r="C837" t="str">
        <f>IFERROR(VLOOKUP(Table1[[#This Row],[Ticker]],[1]!Table2[[Symbol]:[Industry]],2,FALSE),"-")</f>
        <v>-</v>
      </c>
      <c r="D837" t="s">
        <v>1458</v>
      </c>
      <c r="E837">
        <v>3929.3880106900001</v>
      </c>
      <c r="F837">
        <v>600.6</v>
      </c>
      <c r="G837">
        <v>23.475078600043101</v>
      </c>
      <c r="H837">
        <v>6.8494976510194601</v>
      </c>
      <c r="I837">
        <v>15.8852314975979</v>
      </c>
      <c r="J837">
        <v>5.9334081823812301</v>
      </c>
      <c r="K837">
        <v>534.76398844955202</v>
      </c>
      <c r="L837">
        <v>480.172862037215</v>
      </c>
      <c r="M837">
        <v>37.945997678337299</v>
      </c>
      <c r="N837">
        <v>1.4517029712263501</v>
      </c>
      <c r="O837">
        <v>1.98135198135198</v>
      </c>
      <c r="P837">
        <v>61.908613020622703</v>
      </c>
      <c r="Q837">
        <v>-6.3468443520099996E-4</v>
      </c>
    </row>
    <row r="838" spans="1:17" hidden="1" x14ac:dyDescent="0.3">
      <c r="A838" t="s">
        <v>1822</v>
      </c>
      <c r="B838" t="s">
        <v>1823</v>
      </c>
      <c r="C838" t="str">
        <f>IFERROR(VLOOKUP(Table1[[#This Row],[Ticker]],[1]!Table2[[Symbol]:[Industry]],2,FALSE),"-")</f>
        <v>-</v>
      </c>
      <c r="D838" t="s">
        <v>46</v>
      </c>
      <c r="E838">
        <v>3922.5539610000001</v>
      </c>
      <c r="F838">
        <v>2072.65</v>
      </c>
      <c r="G838">
        <v>553.47118981137999</v>
      </c>
      <c r="H838">
        <v>-6.75094504923364</v>
      </c>
      <c r="I838">
        <v>165.823239618494</v>
      </c>
      <c r="J838">
        <v>8.2210578140928803</v>
      </c>
      <c r="K838">
        <v>2163.2921481044</v>
      </c>
      <c r="L838">
        <v>1355.9758056589001</v>
      </c>
      <c r="M838">
        <v>45.996287596792101</v>
      </c>
      <c r="N838">
        <v>1.5918539952413899</v>
      </c>
      <c r="O838">
        <v>43.9702795937567</v>
      </c>
      <c r="P838">
        <v>662.283927914674</v>
      </c>
    </row>
    <row r="839" spans="1:17" hidden="1" x14ac:dyDescent="0.3">
      <c r="A839" t="s">
        <v>1824</v>
      </c>
      <c r="B839" t="s">
        <v>1825</v>
      </c>
      <c r="C839" t="str">
        <f>IFERROR(VLOOKUP(Table1[[#This Row],[Ticker]],[1]!Table2[[Symbol]:[Industry]],2,FALSE),"-")</f>
        <v>-</v>
      </c>
      <c r="D839" t="s">
        <v>315</v>
      </c>
      <c r="E839">
        <v>3904.5353275540001</v>
      </c>
      <c r="F839">
        <v>182.55</v>
      </c>
      <c r="G839">
        <v>-35.634067391932597</v>
      </c>
      <c r="H839">
        <v>-4.5405474686805603</v>
      </c>
      <c r="I839">
        <v>-21.616739437468102</v>
      </c>
      <c r="J839">
        <v>-0.32713818770800202</v>
      </c>
      <c r="K839">
        <v>185.51443613650599</v>
      </c>
      <c r="M839">
        <v>45.623828597209403</v>
      </c>
      <c r="N839">
        <v>0.71426710240389302</v>
      </c>
      <c r="O839">
        <v>28.731854286496802</v>
      </c>
      <c r="P839">
        <v>24.6075085324232</v>
      </c>
    </row>
    <row r="840" spans="1:17" x14ac:dyDescent="0.3">
      <c r="A840" t="s">
        <v>1826</v>
      </c>
      <c r="B840" t="s">
        <v>1827</v>
      </c>
      <c r="C840" t="str">
        <f>IFERROR(VLOOKUP(Table1[[#This Row],[Ticker]],[1]!Table2[[Symbol]:[Industry]],2,FALSE),"-")</f>
        <v>-</v>
      </c>
      <c r="D840" t="s">
        <v>54</v>
      </c>
      <c r="E840">
        <v>3894.45418875</v>
      </c>
      <c r="F840">
        <v>325.10000000000002</v>
      </c>
      <c r="G840">
        <v>-14.161112395901201</v>
      </c>
      <c r="H840">
        <v>-10.1516420724592</v>
      </c>
      <c r="I840">
        <v>0.63488315161350395</v>
      </c>
      <c r="J840">
        <v>-0.27997258075193698</v>
      </c>
      <c r="K840">
        <v>329.31978532235098</v>
      </c>
      <c r="L840">
        <v>308.50212967077903</v>
      </c>
      <c r="M840">
        <v>35.808116468372802</v>
      </c>
      <c r="N840">
        <v>0.74494258648997602</v>
      </c>
      <c r="O840">
        <v>16.256536450322901</v>
      </c>
      <c r="P840">
        <v>29.988004798080699</v>
      </c>
      <c r="Q840">
        <v>-9.0854460595535994E-2</v>
      </c>
    </row>
    <row r="841" spans="1:17" hidden="1" x14ac:dyDescent="0.3">
      <c r="A841" t="s">
        <v>1828</v>
      </c>
      <c r="B841" t="s">
        <v>1829</v>
      </c>
      <c r="C841" t="str">
        <f>IFERROR(VLOOKUP(Table1[[#This Row],[Ticker]],[1]!Table2[[Symbol]:[Industry]],2,FALSE),"-")</f>
        <v>-</v>
      </c>
      <c r="D841" t="s">
        <v>988</v>
      </c>
      <c r="E841">
        <v>3880.6609589999998</v>
      </c>
      <c r="F841">
        <v>3105.3</v>
      </c>
      <c r="G841">
        <v>-10.8364742766829</v>
      </c>
      <c r="H841">
        <v>-7.7839312645954104</v>
      </c>
      <c r="I841">
        <v>12.561294632400701</v>
      </c>
      <c r="J841">
        <v>-3.6723720803431701</v>
      </c>
      <c r="K841">
        <v>3036.0973234551898</v>
      </c>
      <c r="L841">
        <v>2756.1842350555098</v>
      </c>
      <c r="M841">
        <v>38.7664317027522</v>
      </c>
      <c r="N841">
        <v>0.85823737939079703</v>
      </c>
      <c r="O841">
        <v>12.385276784851699</v>
      </c>
      <c r="P841">
        <v>41.846336561300902</v>
      </c>
      <c r="Q841">
        <v>4.7512225300027001E-2</v>
      </c>
    </row>
    <row r="842" spans="1:17" hidden="1" x14ac:dyDescent="0.3">
      <c r="A842" t="s">
        <v>1830</v>
      </c>
      <c r="B842" t="s">
        <v>1831</v>
      </c>
      <c r="C842" t="str">
        <f>IFERROR(VLOOKUP(Table1[[#This Row],[Ticker]],[1]!Table2[[Symbol]:[Industry]],2,FALSE),"-")</f>
        <v>-</v>
      </c>
      <c r="D842" t="s">
        <v>226</v>
      </c>
      <c r="E842">
        <v>3878.28381309</v>
      </c>
      <c r="F842">
        <v>611.45000000000005</v>
      </c>
      <c r="G842">
        <v>177.380827870622</v>
      </c>
      <c r="H842">
        <v>2.1102655847251102</v>
      </c>
      <c r="I842">
        <v>74.767063833668004</v>
      </c>
      <c r="J842">
        <v>4.6857646947716303</v>
      </c>
      <c r="K842">
        <v>522.36225729056002</v>
      </c>
      <c r="L842">
        <v>377.88505573628902</v>
      </c>
      <c r="M842">
        <v>56.841078434326498</v>
      </c>
      <c r="N842">
        <v>0.52455817054007403</v>
      </c>
      <c r="O842">
        <v>9.2157985117343895</v>
      </c>
      <c r="P842">
        <v>241.592178770949</v>
      </c>
      <c r="Q842">
        <v>0.18969020697133501</v>
      </c>
    </row>
    <row r="843" spans="1:17" x14ac:dyDescent="0.3">
      <c r="A843" t="s">
        <v>1832</v>
      </c>
      <c r="B843" t="s">
        <v>1833</v>
      </c>
      <c r="C843" t="str">
        <f>IFERROR(VLOOKUP(Table1[[#This Row],[Ticker]],[1]!Table2[[Symbol]:[Industry]],2,FALSE),"-")</f>
        <v>-</v>
      </c>
      <c r="D843" t="s">
        <v>521</v>
      </c>
      <c r="E843">
        <v>3877.9184560049998</v>
      </c>
      <c r="F843">
        <v>366.45</v>
      </c>
      <c r="G843">
        <v>10.5560005046821</v>
      </c>
      <c r="H843">
        <v>-11.688838353139801</v>
      </c>
      <c r="I843">
        <v>-3.6326469997854298</v>
      </c>
      <c r="J843">
        <v>-1.0884095288537901</v>
      </c>
      <c r="K843">
        <v>369.083167680923</v>
      </c>
      <c r="L843">
        <v>331.93330255576802</v>
      </c>
      <c r="M843">
        <v>33.225505504715102</v>
      </c>
      <c r="N843">
        <v>0.138415067277915</v>
      </c>
      <c r="O843">
        <v>23.3183244644562</v>
      </c>
      <c r="P843">
        <v>55.737356566085801</v>
      </c>
    </row>
    <row r="844" spans="1:17" hidden="1" x14ac:dyDescent="0.3">
      <c r="A844" t="s">
        <v>1834</v>
      </c>
      <c r="B844" t="s">
        <v>1835</v>
      </c>
      <c r="C844" t="str">
        <f>IFERROR(VLOOKUP(Table1[[#This Row],[Ticker]],[1]!Table2[[Symbol]:[Industry]],2,FALSE),"-")</f>
        <v>-</v>
      </c>
      <c r="D844" t="s">
        <v>212</v>
      </c>
      <c r="E844">
        <v>3869.9615708599999</v>
      </c>
      <c r="F844">
        <v>663.7</v>
      </c>
      <c r="G844">
        <v>60.1515799004152</v>
      </c>
      <c r="H844">
        <v>11.4345452980026</v>
      </c>
      <c r="I844">
        <v>23.152795477827301</v>
      </c>
      <c r="J844">
        <v>-5.6668415260973504</v>
      </c>
      <c r="K844">
        <v>596.83508292933004</v>
      </c>
      <c r="L844">
        <v>511.802596284392</v>
      </c>
      <c r="M844">
        <v>49.049421679142398</v>
      </c>
      <c r="N844">
        <v>0.98281510924164805</v>
      </c>
      <c r="O844">
        <v>5.0926623474461197</v>
      </c>
      <c r="P844">
        <v>92.209672748334697</v>
      </c>
      <c r="Q844">
        <v>9.8273204974220998E-2</v>
      </c>
    </row>
    <row r="845" spans="1:17" hidden="1" x14ac:dyDescent="0.3">
      <c r="A845" t="s">
        <v>1836</v>
      </c>
      <c r="B845" t="s">
        <v>1837</v>
      </c>
      <c r="C845" t="str">
        <f>IFERROR(VLOOKUP(Table1[[#This Row],[Ticker]],[1]!Table2[[Symbol]:[Industry]],2,FALSE),"-")</f>
        <v>-</v>
      </c>
      <c r="D845" t="s">
        <v>54</v>
      </c>
      <c r="E845">
        <v>3861.7289916</v>
      </c>
      <c r="F845">
        <v>364.15</v>
      </c>
      <c r="G845">
        <v>213.70031055126299</v>
      </c>
      <c r="H845">
        <v>12.073585134024301</v>
      </c>
      <c r="I845">
        <v>48.457009742970797</v>
      </c>
      <c r="J845">
        <v>13.5417909119782</v>
      </c>
      <c r="K845">
        <v>316.33014074133501</v>
      </c>
      <c r="L845">
        <v>247.47022685855001</v>
      </c>
      <c r="M845">
        <v>65.142632938817997</v>
      </c>
      <c r="N845">
        <v>0.89856618063088201</v>
      </c>
      <c r="O845">
        <v>0.78264451462310902</v>
      </c>
      <c r="P845">
        <v>254.415390604723</v>
      </c>
      <c r="Q845">
        <v>0.16478223680715201</v>
      </c>
    </row>
    <row r="846" spans="1:17" x14ac:dyDescent="0.3">
      <c r="A846" t="s">
        <v>1838</v>
      </c>
      <c r="B846" t="s">
        <v>1839</v>
      </c>
      <c r="C846" t="str">
        <f>IFERROR(VLOOKUP(Table1[[#This Row],[Ticker]],[1]!Table2[[Symbol]:[Industry]],2,FALSE),"-")</f>
        <v>-</v>
      </c>
      <c r="D846" t="s">
        <v>304</v>
      </c>
      <c r="E846">
        <v>3848.0500274999999</v>
      </c>
      <c r="F846">
        <v>1287.8</v>
      </c>
      <c r="G846">
        <v>52.4084498020122</v>
      </c>
      <c r="H846">
        <v>30.060345417129099</v>
      </c>
      <c r="I846">
        <v>27.342449339977001</v>
      </c>
      <c r="J846">
        <v>5.8332346392135701</v>
      </c>
      <c r="K846">
        <v>1027.84363304217</v>
      </c>
      <c r="L846">
        <v>870.15665209826898</v>
      </c>
      <c r="M846">
        <v>62.703391457466097</v>
      </c>
      <c r="N846">
        <v>1.7935662490594</v>
      </c>
      <c r="O846">
        <v>1.64621835688771</v>
      </c>
      <c r="P846">
        <v>107.225038217072</v>
      </c>
      <c r="Q846">
        <v>5.2728171176253003E-2</v>
      </c>
    </row>
    <row r="847" spans="1:17" x14ac:dyDescent="0.3">
      <c r="A847" t="s">
        <v>1840</v>
      </c>
      <c r="B847" t="s">
        <v>1841</v>
      </c>
      <c r="C847" t="str">
        <f>IFERROR(VLOOKUP(Table1[[#This Row],[Ticker]],[1]!Table2[[Symbol]:[Industry]],2,FALSE),"-")</f>
        <v>-</v>
      </c>
      <c r="D847" t="s">
        <v>181</v>
      </c>
      <c r="E847">
        <v>3834.0136105500001</v>
      </c>
      <c r="F847">
        <v>272.5</v>
      </c>
      <c r="G847">
        <v>-9.1372729375399206</v>
      </c>
      <c r="H847">
        <v>3.26974457866188</v>
      </c>
      <c r="I847">
        <v>18.214053868436</v>
      </c>
      <c r="J847">
        <v>1.44450704646372</v>
      </c>
      <c r="K847">
        <v>263.63709896259201</v>
      </c>
      <c r="L847">
        <v>239.65774168043299</v>
      </c>
      <c r="M847">
        <v>46.373429382864302</v>
      </c>
      <c r="N847">
        <v>1.4225053584090099</v>
      </c>
      <c r="O847">
        <v>5.2844036697247496</v>
      </c>
      <c r="P847">
        <v>36.420525657071302</v>
      </c>
      <c r="Q847">
        <v>-3.0043834875748E-2</v>
      </c>
    </row>
    <row r="848" spans="1:17" x14ac:dyDescent="0.3">
      <c r="A848" t="s">
        <v>1842</v>
      </c>
      <c r="B848" t="s">
        <v>1843</v>
      </c>
      <c r="C848" t="str">
        <f>IFERROR(VLOOKUP(Table1[[#This Row],[Ticker]],[1]!Table2[[Symbol]:[Industry]],2,FALSE),"-")</f>
        <v>-</v>
      </c>
      <c r="D848" t="s">
        <v>257</v>
      </c>
      <c r="E848">
        <v>3828.5067582480001</v>
      </c>
      <c r="F848">
        <v>169.75</v>
      </c>
      <c r="G848">
        <v>3.9668903230214001</v>
      </c>
      <c r="H848">
        <v>2.0370329167539398</v>
      </c>
      <c r="I848">
        <v>-6.0449025841841699</v>
      </c>
      <c r="J848">
        <v>6.2525545666424698</v>
      </c>
      <c r="K848">
        <v>153.33237473730401</v>
      </c>
      <c r="L848">
        <v>144.47590122816601</v>
      </c>
      <c r="M848">
        <v>52.896527203461801</v>
      </c>
      <c r="N848">
        <v>1.54825687037269</v>
      </c>
      <c r="O848">
        <v>6.8630338733431397</v>
      </c>
      <c r="P848">
        <v>51.494868362338202</v>
      </c>
      <c r="Q848">
        <v>1.2805120141934001E-2</v>
      </c>
    </row>
    <row r="849" spans="1:17" hidden="1" x14ac:dyDescent="0.3">
      <c r="A849" t="s">
        <v>1844</v>
      </c>
      <c r="B849" t="s">
        <v>1845</v>
      </c>
      <c r="C849" t="str">
        <f>IFERROR(VLOOKUP(Table1[[#This Row],[Ticker]],[1]!Table2[[Symbol]:[Industry]],2,FALSE),"-")</f>
        <v>-</v>
      </c>
      <c r="D849" t="s">
        <v>37</v>
      </c>
      <c r="E849">
        <v>3817.0575920400001</v>
      </c>
      <c r="F849">
        <v>537.70000000000005</v>
      </c>
      <c r="G849">
        <v>-9.4585407785890592</v>
      </c>
      <c r="H849">
        <v>-1.5675905522776701</v>
      </c>
      <c r="I849">
        <v>-7.2465959117122498</v>
      </c>
      <c r="J849">
        <v>-5.0131315266277099</v>
      </c>
      <c r="K849">
        <v>546.20046653459201</v>
      </c>
      <c r="M849">
        <v>45.153306531758801</v>
      </c>
      <c r="N849">
        <v>0.93743141842139899</v>
      </c>
      <c r="O849">
        <v>15.491909986981501</v>
      </c>
      <c r="P849">
        <v>24.8867727325514</v>
      </c>
    </row>
    <row r="850" spans="1:17" hidden="1" x14ac:dyDescent="0.3">
      <c r="A850" t="s">
        <v>1846</v>
      </c>
      <c r="B850" t="s">
        <v>1847</v>
      </c>
      <c r="C850" t="str">
        <f>IFERROR(VLOOKUP(Table1[[#This Row],[Ticker]],[1]!Table2[[Symbol]:[Industry]],2,FALSE),"-")</f>
        <v>-</v>
      </c>
      <c r="D850" t="s">
        <v>141</v>
      </c>
      <c r="E850">
        <v>3812.8942723999999</v>
      </c>
      <c r="F850">
        <v>424.2</v>
      </c>
      <c r="G850">
        <v>-22.168255761145101</v>
      </c>
      <c r="H850">
        <v>0.28084892126012201</v>
      </c>
      <c r="I850">
        <v>-16.255767229487098</v>
      </c>
      <c r="J850">
        <v>0.75979349762792203</v>
      </c>
      <c r="K850">
        <v>425.09645510503702</v>
      </c>
      <c r="L850">
        <v>421.98147530544099</v>
      </c>
      <c r="M850">
        <v>48.6244132476427</v>
      </c>
      <c r="N850">
        <v>0.95773306478067</v>
      </c>
      <c r="O850">
        <v>11.9872701555869</v>
      </c>
      <c r="P850">
        <v>11.3385826771653</v>
      </c>
      <c r="Q850">
        <v>1.4527419506907E-2</v>
      </c>
    </row>
    <row r="851" spans="1:17" x14ac:dyDescent="0.3">
      <c r="A851" t="s">
        <v>1848</v>
      </c>
      <c r="B851" t="s">
        <v>1849</v>
      </c>
      <c r="C851" t="str">
        <f>IFERROR(VLOOKUP(Table1[[#This Row],[Ticker]],[1]!Table2[[Symbol]:[Industry]],2,FALSE),"-")</f>
        <v>-</v>
      </c>
      <c r="D851" t="s">
        <v>701</v>
      </c>
      <c r="E851">
        <v>3806.3985680400001</v>
      </c>
      <c r="F851">
        <v>587</v>
      </c>
      <c r="G851">
        <v>-11.6790746474072</v>
      </c>
      <c r="H851">
        <v>-13.848142242614699</v>
      </c>
      <c r="I851">
        <v>-21.913710445931098</v>
      </c>
      <c r="J851">
        <v>-3.1901530345073801</v>
      </c>
      <c r="K851">
        <v>639.33846343825496</v>
      </c>
      <c r="L851">
        <v>641.00968306477898</v>
      </c>
      <c r="M851">
        <v>18.951385482147799</v>
      </c>
      <c r="N851">
        <v>0.62813386969583496</v>
      </c>
      <c r="O851">
        <v>38.841567291311698</v>
      </c>
      <c r="P851">
        <v>15.779092702169599</v>
      </c>
      <c r="Q851">
        <v>9.5059740377545998E-2</v>
      </c>
    </row>
    <row r="852" spans="1:17" hidden="1" x14ac:dyDescent="0.3">
      <c r="A852" t="s">
        <v>1850</v>
      </c>
      <c r="B852" t="s">
        <v>1851</v>
      </c>
      <c r="C852" t="str">
        <f>IFERROR(VLOOKUP(Table1[[#This Row],[Ticker]],[1]!Table2[[Symbol]:[Industry]],2,FALSE),"-")</f>
        <v>-</v>
      </c>
      <c r="D852" t="s">
        <v>226</v>
      </c>
      <c r="E852">
        <v>3804.1760437500002</v>
      </c>
      <c r="F852">
        <v>301.85000000000002</v>
      </c>
      <c r="G852">
        <v>351.16268178608499</v>
      </c>
      <c r="H852">
        <v>20.567252968235</v>
      </c>
      <c r="I852">
        <v>166.98579836049601</v>
      </c>
      <c r="J852">
        <v>10.316443087646199</v>
      </c>
      <c r="K852">
        <v>213.30020416976001</v>
      </c>
      <c r="L852">
        <v>135.25942454943601</v>
      </c>
      <c r="M852">
        <v>59.982803792032897</v>
      </c>
      <c r="N852">
        <v>0.73994940066348402</v>
      </c>
      <c r="O852">
        <v>2.0374358124896199</v>
      </c>
      <c r="P852">
        <v>447.822141560798</v>
      </c>
      <c r="Q852">
        <v>0.163055442435172</v>
      </c>
    </row>
    <row r="853" spans="1:17" hidden="1" x14ac:dyDescent="0.3">
      <c r="A853" t="s">
        <v>1852</v>
      </c>
      <c r="B853" t="s">
        <v>1853</v>
      </c>
      <c r="C853" t="str">
        <f>IFERROR(VLOOKUP(Table1[[#This Row],[Ticker]],[1]!Table2[[Symbol]:[Industry]],2,FALSE),"-")</f>
        <v>-</v>
      </c>
      <c r="D853" t="s">
        <v>465</v>
      </c>
      <c r="E853">
        <v>3798.5764033999999</v>
      </c>
      <c r="F853">
        <v>642.85</v>
      </c>
      <c r="G853">
        <v>-32.707525432762402</v>
      </c>
      <c r="H853">
        <v>-4.5721283133161501</v>
      </c>
      <c r="I853">
        <v>-29.477069668342899</v>
      </c>
      <c r="J853">
        <v>-2.6071729108389801</v>
      </c>
      <c r="K853">
        <v>681.69409825787602</v>
      </c>
      <c r="L853">
        <v>689.569847441045</v>
      </c>
      <c r="M853">
        <v>21.9384215837479</v>
      </c>
      <c r="N853">
        <v>0.992548768198242</v>
      </c>
      <c r="O853">
        <v>28.715874620829101</v>
      </c>
      <c r="P853">
        <v>3.6604047407885201</v>
      </c>
      <c r="Q853">
        <v>0.13866829629265201</v>
      </c>
    </row>
    <row r="854" spans="1:17" x14ac:dyDescent="0.3">
      <c r="A854" t="s">
        <v>1854</v>
      </c>
      <c r="B854" t="s">
        <v>1855</v>
      </c>
      <c r="C854" t="str">
        <f>IFERROR(VLOOKUP(Table1[[#This Row],[Ticker]],[1]!Table2[[Symbol]:[Industry]],2,FALSE),"-")</f>
        <v>-</v>
      </c>
      <c r="D854" t="s">
        <v>286</v>
      </c>
      <c r="E854">
        <v>3796.2973032599998</v>
      </c>
      <c r="F854">
        <v>456.2</v>
      </c>
      <c r="G854">
        <v>5.8215981042293201</v>
      </c>
      <c r="H854">
        <v>6.00334485826603</v>
      </c>
      <c r="I854">
        <v>-17.342443685832801</v>
      </c>
      <c r="J854">
        <v>1.32853625745295</v>
      </c>
      <c r="K854">
        <v>437.59978328328799</v>
      </c>
      <c r="L854">
        <v>413.47059871255902</v>
      </c>
      <c r="M854">
        <v>46.343233181571101</v>
      </c>
      <c r="N854">
        <v>0.86040732146009902</v>
      </c>
      <c r="O854">
        <v>10.6751424813678</v>
      </c>
      <c r="P854">
        <v>47.113834247017003</v>
      </c>
    </row>
    <row r="855" spans="1:17" hidden="1" x14ac:dyDescent="0.3">
      <c r="A855" t="s">
        <v>1856</v>
      </c>
      <c r="B855" t="s">
        <v>1857</v>
      </c>
      <c r="C855" t="str">
        <f>IFERROR(VLOOKUP(Table1[[#This Row],[Ticker]],[1]!Table2[[Symbol]:[Industry]],2,FALSE),"-")</f>
        <v>-</v>
      </c>
      <c r="D855" t="s">
        <v>27</v>
      </c>
      <c r="E855">
        <v>3777.48</v>
      </c>
      <c r="F855">
        <v>63.03</v>
      </c>
      <c r="G855">
        <v>185.94206732790099</v>
      </c>
      <c r="H855">
        <v>36.914290819818298</v>
      </c>
      <c r="I855">
        <v>41.307050587876901</v>
      </c>
      <c r="J855">
        <v>-9.8767711585534599</v>
      </c>
      <c r="K855">
        <v>59.043062726605903</v>
      </c>
      <c r="L855">
        <v>42.733572065573803</v>
      </c>
      <c r="M855">
        <v>28.573347214918702</v>
      </c>
      <c r="N855">
        <v>1.3537868380014499</v>
      </c>
      <c r="O855">
        <v>61.716642868475297</v>
      </c>
      <c r="P855">
        <v>217.53148614609501</v>
      </c>
      <c r="Q855">
        <v>0.101267020071754</v>
      </c>
    </row>
    <row r="856" spans="1:17" hidden="1" x14ac:dyDescent="0.3">
      <c r="A856" t="s">
        <v>1858</v>
      </c>
      <c r="B856" t="s">
        <v>1859</v>
      </c>
      <c r="C856" t="str">
        <f>IFERROR(VLOOKUP(Table1[[#This Row],[Ticker]],[1]!Table2[[Symbol]:[Industry]],2,FALSE),"-")</f>
        <v>-</v>
      </c>
      <c r="E856">
        <v>3768.8074999999999</v>
      </c>
      <c r="F856">
        <v>670.95</v>
      </c>
      <c r="G856">
        <v>545.63280806864202</v>
      </c>
      <c r="H856">
        <v>14.324644119826701</v>
      </c>
      <c r="I856">
        <v>82.612774709711402</v>
      </c>
      <c r="J856">
        <v>9.14225807252671</v>
      </c>
      <c r="K856">
        <v>613.448759476085</v>
      </c>
      <c r="L856">
        <v>460.74409061736401</v>
      </c>
      <c r="M856">
        <v>78.642507516915501</v>
      </c>
      <c r="N856">
        <v>0.90435413257030395</v>
      </c>
      <c r="O856">
        <v>18.1384603919815</v>
      </c>
      <c r="P856">
        <v>904.41616766466996</v>
      </c>
      <c r="Q856">
        <v>0.18249408894669999</v>
      </c>
    </row>
    <row r="857" spans="1:17" hidden="1" x14ac:dyDescent="0.3">
      <c r="A857" t="s">
        <v>1860</v>
      </c>
      <c r="B857" t="s">
        <v>1861</v>
      </c>
      <c r="C857" t="str">
        <f>IFERROR(VLOOKUP(Table1[[#This Row],[Ticker]],[1]!Table2[[Symbol]:[Industry]],2,FALSE),"-")</f>
        <v>-</v>
      </c>
      <c r="D857" t="s">
        <v>622</v>
      </c>
      <c r="E857">
        <v>3765.4784808699901</v>
      </c>
      <c r="F857">
        <v>1855.8</v>
      </c>
      <c r="G857">
        <v>50.688119146032001</v>
      </c>
      <c r="H857">
        <v>4.2455150259908603</v>
      </c>
      <c r="I857">
        <v>30.016701242459799</v>
      </c>
      <c r="J857">
        <v>6.6087651453155702</v>
      </c>
      <c r="K857">
        <v>1782.17080278501</v>
      </c>
      <c r="L857">
        <v>1554.8976699196301</v>
      </c>
      <c r="M857">
        <v>73.4836531726137</v>
      </c>
      <c r="N857">
        <v>1.3970113702725799</v>
      </c>
      <c r="O857">
        <v>17.738980493587601</v>
      </c>
      <c r="P857">
        <v>92.560311284046605</v>
      </c>
      <c r="Q857">
        <v>0.160745030836738</v>
      </c>
    </row>
    <row r="858" spans="1:17" x14ac:dyDescent="0.3">
      <c r="A858" t="s">
        <v>1862</v>
      </c>
      <c r="B858" t="s">
        <v>1863</v>
      </c>
      <c r="C858" t="str">
        <f>IFERROR(VLOOKUP(Table1[[#This Row],[Ticker]],[1]!Table2[[Symbol]:[Industry]],2,FALSE),"-")</f>
        <v>-</v>
      </c>
      <c r="D858" t="s">
        <v>1864</v>
      </c>
      <c r="E858">
        <v>3757.9318535000002</v>
      </c>
      <c r="F858">
        <v>21.35</v>
      </c>
      <c r="G858">
        <v>4.86573489791044</v>
      </c>
      <c r="H858">
        <v>-7.9712423160572898</v>
      </c>
      <c r="I858">
        <v>-22.866457487473099</v>
      </c>
      <c r="J858">
        <v>-3.7672708916569002</v>
      </c>
      <c r="K858">
        <v>22.48707490116</v>
      </c>
      <c r="L858">
        <v>21.369938404378001</v>
      </c>
      <c r="M858">
        <v>32.731541436958501</v>
      </c>
      <c r="N858">
        <v>0.98400470867915302</v>
      </c>
      <c r="O858">
        <v>30.913348946135802</v>
      </c>
      <c r="P858">
        <v>32.6086956521739</v>
      </c>
      <c r="Q858">
        <v>-4.3864637876393997E-2</v>
      </c>
    </row>
    <row r="859" spans="1:17" hidden="1" x14ac:dyDescent="0.3">
      <c r="A859" t="s">
        <v>1865</v>
      </c>
      <c r="B859" t="s">
        <v>1866</v>
      </c>
      <c r="C859" t="str">
        <f>IFERROR(VLOOKUP(Table1[[#This Row],[Ticker]],[1]!Table2[[Symbol]:[Industry]],2,FALSE),"-")</f>
        <v>-</v>
      </c>
      <c r="D859" t="s">
        <v>257</v>
      </c>
      <c r="E859">
        <v>3735.946626075</v>
      </c>
      <c r="F859">
        <v>3788.9</v>
      </c>
      <c r="G859">
        <v>33.8724352971672</v>
      </c>
      <c r="H859">
        <v>-6.7286484519718197</v>
      </c>
      <c r="I859">
        <v>52.593536503488302</v>
      </c>
      <c r="J859">
        <v>-5.2898413611841404</v>
      </c>
      <c r="K859">
        <v>3670.94258399096</v>
      </c>
      <c r="L859">
        <v>2936.3011751971999</v>
      </c>
      <c r="M859">
        <v>28.340398863241798</v>
      </c>
      <c r="N859">
        <v>0.35732627577782</v>
      </c>
      <c r="O859">
        <v>12.037794610572901</v>
      </c>
      <c r="P859">
        <v>75.737476808905299</v>
      </c>
      <c r="Q859">
        <v>0.10538013336006</v>
      </c>
    </row>
    <row r="860" spans="1:17" hidden="1" x14ac:dyDescent="0.3">
      <c r="A860" t="s">
        <v>1867</v>
      </c>
      <c r="B860" t="s">
        <v>1868</v>
      </c>
      <c r="C860" t="str">
        <f>IFERROR(VLOOKUP(Table1[[#This Row],[Ticker]],[1]!Table2[[Symbol]:[Industry]],2,FALSE),"-")</f>
        <v>-</v>
      </c>
      <c r="D860" t="s">
        <v>54</v>
      </c>
      <c r="E860">
        <v>3732.2098693799999</v>
      </c>
      <c r="F860">
        <v>605.15</v>
      </c>
      <c r="G860">
        <v>-13.5421642254103</v>
      </c>
      <c r="H860">
        <v>18.538713879019699</v>
      </c>
      <c r="I860">
        <v>5.8940424966778604</v>
      </c>
      <c r="J860">
        <v>1.8147848195394198E-2</v>
      </c>
      <c r="K860">
        <v>554.07922530954102</v>
      </c>
      <c r="M860">
        <v>69.426578197517202</v>
      </c>
      <c r="N860">
        <v>0.85890011205789396</v>
      </c>
      <c r="O860">
        <v>7.3783359497645096</v>
      </c>
      <c r="P860">
        <v>43.621692179897899</v>
      </c>
    </row>
    <row r="861" spans="1:17" hidden="1" x14ac:dyDescent="0.3">
      <c r="A861" t="s">
        <v>1869</v>
      </c>
      <c r="B861" t="s">
        <v>1870</v>
      </c>
      <c r="C861" t="str">
        <f>IFERROR(VLOOKUP(Table1[[#This Row],[Ticker]],[1]!Table2[[Symbol]:[Industry]],2,FALSE),"-")</f>
        <v>-</v>
      </c>
      <c r="D861" t="s">
        <v>1026</v>
      </c>
      <c r="E861">
        <v>3730.8735000000001</v>
      </c>
      <c r="F861">
        <v>64.08</v>
      </c>
      <c r="G861">
        <v>-33.306251957268302</v>
      </c>
      <c r="H861">
        <v>-4.4334569279294502</v>
      </c>
      <c r="I861">
        <v>-17.6420729249927</v>
      </c>
      <c r="J861">
        <v>-2.5964018997724598</v>
      </c>
      <c r="K861">
        <v>65.821285023321295</v>
      </c>
      <c r="L861">
        <v>67.2113546191338</v>
      </c>
      <c r="M861">
        <v>80.428401478298795</v>
      </c>
      <c r="N861">
        <v>0.92021148862359303</v>
      </c>
      <c r="O861">
        <v>16.557428214731502</v>
      </c>
      <c r="P861">
        <v>0.91338582677165103</v>
      </c>
      <c r="Q861">
        <v>-6.679688381315E-3</v>
      </c>
    </row>
    <row r="862" spans="1:17" hidden="1" x14ac:dyDescent="0.3">
      <c r="A862" t="s">
        <v>1871</v>
      </c>
      <c r="B862" t="s">
        <v>1872</v>
      </c>
      <c r="C862" t="str">
        <f>IFERROR(VLOOKUP(Table1[[#This Row],[Ticker]],[1]!Table2[[Symbol]:[Industry]],2,FALSE),"-")</f>
        <v>-</v>
      </c>
      <c r="D862" t="s">
        <v>717</v>
      </c>
      <c r="E862">
        <v>3724.7253936799998</v>
      </c>
      <c r="F862">
        <v>151.78</v>
      </c>
      <c r="G862">
        <v>6.9012116556219597E-2</v>
      </c>
      <c r="H862">
        <v>-8.6598040663186602</v>
      </c>
      <c r="I862">
        <v>-6.3254555237930798</v>
      </c>
      <c r="J862">
        <v>-2.46936818592535E-2</v>
      </c>
      <c r="K862">
        <v>156.54965516685701</v>
      </c>
      <c r="L862">
        <v>145.04624014676801</v>
      </c>
      <c r="M862">
        <v>58.331342908403499</v>
      </c>
      <c r="N862">
        <v>2.6746328637568402</v>
      </c>
      <c r="O862">
        <v>15.298458294900501</v>
      </c>
      <c r="P862">
        <v>34.497120070890503</v>
      </c>
      <c r="Q862">
        <v>8.2626113561340003E-3</v>
      </c>
    </row>
    <row r="863" spans="1:17" x14ac:dyDescent="0.3">
      <c r="A863" t="s">
        <v>1873</v>
      </c>
      <c r="B863" t="s">
        <v>1874</v>
      </c>
      <c r="C863" t="str">
        <f>IFERROR(VLOOKUP(Table1[[#This Row],[Ticker]],[1]!Table2[[Symbol]:[Industry]],2,FALSE),"-")</f>
        <v>-</v>
      </c>
      <c r="D863" t="s">
        <v>590</v>
      </c>
      <c r="E863">
        <v>3715.8419199999998</v>
      </c>
      <c r="F863">
        <v>870.4</v>
      </c>
      <c r="G863">
        <v>11.184023468940101</v>
      </c>
      <c r="H863">
        <v>-20.160311054783499</v>
      </c>
      <c r="I863">
        <v>-30.107340678515499</v>
      </c>
      <c r="J863">
        <v>-20.618767755933298</v>
      </c>
      <c r="K863">
        <v>1078.5285919288399</v>
      </c>
      <c r="L863">
        <v>1003.06717106242</v>
      </c>
      <c r="M863">
        <v>23.602147777573101</v>
      </c>
      <c r="N863">
        <v>1.7974046444213301</v>
      </c>
      <c r="O863">
        <v>71.754365808823493</v>
      </c>
      <c r="P863">
        <v>43.867768595041298</v>
      </c>
      <c r="Q863">
        <v>0.15539823468559699</v>
      </c>
    </row>
    <row r="864" spans="1:17" x14ac:dyDescent="0.3">
      <c r="A864" t="s">
        <v>1875</v>
      </c>
      <c r="B864" t="s">
        <v>1876</v>
      </c>
      <c r="C864" t="str">
        <f>IFERROR(VLOOKUP(Table1[[#This Row],[Ticker]],[1]!Table2[[Symbol]:[Industry]],2,FALSE),"-")</f>
        <v>-</v>
      </c>
      <c r="D864" t="s">
        <v>295</v>
      </c>
      <c r="E864">
        <v>3700.6628866199999</v>
      </c>
      <c r="F864">
        <v>1355.05</v>
      </c>
      <c r="G864">
        <v>48.507450490552202</v>
      </c>
      <c r="H864">
        <v>0.26923915050192099</v>
      </c>
      <c r="I864">
        <v>24.179786562437201</v>
      </c>
      <c r="J864">
        <v>-2.0855373785186</v>
      </c>
      <c r="K864">
        <v>1344.8862185281801</v>
      </c>
      <c r="L864">
        <v>1194.2871670755801</v>
      </c>
      <c r="M864">
        <v>43.871344641754199</v>
      </c>
      <c r="N864">
        <v>0.59892165916698603</v>
      </c>
      <c r="O864">
        <v>4.4241909892623799</v>
      </c>
      <c r="P864">
        <v>77.536849000982599</v>
      </c>
      <c r="Q864">
        <v>0.104505966860913</v>
      </c>
    </row>
    <row r="865" spans="1:17" hidden="1" x14ac:dyDescent="0.3">
      <c r="A865" t="s">
        <v>1877</v>
      </c>
      <c r="B865" t="s">
        <v>1878</v>
      </c>
      <c r="C865" t="str">
        <f>IFERROR(VLOOKUP(Table1[[#This Row],[Ticker]],[1]!Table2[[Symbol]:[Industry]],2,FALSE),"-")</f>
        <v>-</v>
      </c>
      <c r="D865" t="s">
        <v>1879</v>
      </c>
      <c r="E865">
        <v>3675.6922500000001</v>
      </c>
      <c r="F865">
        <v>1485.2</v>
      </c>
      <c r="G865">
        <v>81.699347053391804</v>
      </c>
      <c r="H865">
        <v>-5.2476521117063699</v>
      </c>
      <c r="I865">
        <v>8.7922723302072594</v>
      </c>
      <c r="J865">
        <v>-1.1978923350579</v>
      </c>
      <c r="K865">
        <v>1383.4342372563201</v>
      </c>
      <c r="L865">
        <v>1134.5439306749499</v>
      </c>
      <c r="M865">
        <v>34.684366574617798</v>
      </c>
      <c r="N865">
        <v>0.69831315479283895</v>
      </c>
      <c r="O865">
        <v>9.0762186910853693</v>
      </c>
      <c r="P865">
        <v>144.67874794069101</v>
      </c>
      <c r="Q865">
        <v>6.4876864500809997E-2</v>
      </c>
    </row>
    <row r="866" spans="1:17" hidden="1" x14ac:dyDescent="0.3">
      <c r="A866" t="s">
        <v>1880</v>
      </c>
      <c r="B866" t="s">
        <v>1881</v>
      </c>
      <c r="C866" t="str">
        <f>IFERROR(VLOOKUP(Table1[[#This Row],[Ticker]],[1]!Table2[[Symbol]:[Industry]],2,FALSE),"-")</f>
        <v>-</v>
      </c>
      <c r="D866" t="s">
        <v>212</v>
      </c>
      <c r="E866">
        <v>3673.7002994999998</v>
      </c>
      <c r="F866">
        <v>546.4</v>
      </c>
      <c r="G866">
        <v>20.350629982798299</v>
      </c>
      <c r="H866">
        <v>-2.3066605872242398</v>
      </c>
      <c r="I866">
        <v>16.746801564207701</v>
      </c>
      <c r="J866">
        <v>0.81459427755941605</v>
      </c>
      <c r="K866">
        <v>544.62292974430602</v>
      </c>
      <c r="L866">
        <v>468.86549632794799</v>
      </c>
      <c r="M866">
        <v>39.889007355896602</v>
      </c>
      <c r="N866">
        <v>0.52711989376098201</v>
      </c>
      <c r="O866">
        <v>11.6306734992679</v>
      </c>
      <c r="P866">
        <v>64.404994734466598</v>
      </c>
      <c r="Q866">
        <v>0.14355809056854299</v>
      </c>
    </row>
    <row r="867" spans="1:17" x14ac:dyDescent="0.3">
      <c r="A867" t="s">
        <v>1882</v>
      </c>
      <c r="B867" t="s">
        <v>1883</v>
      </c>
      <c r="C867" t="str">
        <f>IFERROR(VLOOKUP(Table1[[#This Row],[Ticker]],[1]!Table2[[Symbol]:[Industry]],2,FALSE),"-")</f>
        <v>-</v>
      </c>
      <c r="D867" t="s">
        <v>24</v>
      </c>
      <c r="E867">
        <v>3666.474843775</v>
      </c>
      <c r="F867">
        <v>118.43</v>
      </c>
      <c r="G867">
        <v>-21.2943548650425</v>
      </c>
      <c r="H867">
        <v>-10.079998946425601</v>
      </c>
      <c r="I867">
        <v>-20.504816309764202</v>
      </c>
      <c r="J867">
        <v>-3.7381093197193298</v>
      </c>
      <c r="K867">
        <v>129.174699019971</v>
      </c>
      <c r="L867">
        <v>128.391061610414</v>
      </c>
      <c r="M867">
        <v>22.351545193822499</v>
      </c>
      <c r="N867">
        <v>0.87530444625019499</v>
      </c>
      <c r="O867">
        <v>38.014016718736698</v>
      </c>
      <c r="P867">
        <v>7.7616014558689699</v>
      </c>
      <c r="Q867">
        <v>1.8309043638155002E-2</v>
      </c>
    </row>
    <row r="868" spans="1:17" x14ac:dyDescent="0.3">
      <c r="A868" t="s">
        <v>1884</v>
      </c>
      <c r="B868" t="s">
        <v>1885</v>
      </c>
      <c r="C868" t="str">
        <f>IFERROR(VLOOKUP(Table1[[#This Row],[Ticker]],[1]!Table2[[Symbol]:[Industry]],2,FALSE),"-")</f>
        <v>-</v>
      </c>
      <c r="D868" t="s">
        <v>133</v>
      </c>
      <c r="E868">
        <v>3649.45572984</v>
      </c>
      <c r="F868">
        <v>689.65</v>
      </c>
      <c r="G868">
        <v>74.494484151504594</v>
      </c>
      <c r="H868">
        <v>-4.9006578045817202</v>
      </c>
      <c r="I868">
        <v>2.84198626879245</v>
      </c>
      <c r="J868">
        <v>-0.532528231737603</v>
      </c>
      <c r="K868">
        <v>716.67347471676101</v>
      </c>
      <c r="L868">
        <v>626.99436961908202</v>
      </c>
      <c r="M868">
        <v>39.060813321437003</v>
      </c>
      <c r="N868">
        <v>0.45380611531939902</v>
      </c>
      <c r="O868">
        <v>27.600957007177499</v>
      </c>
      <c r="P868">
        <v>109.74756690997501</v>
      </c>
      <c r="Q868">
        <v>6.0763794462137997E-2</v>
      </c>
    </row>
    <row r="869" spans="1:17" hidden="1" x14ac:dyDescent="0.3">
      <c r="A869" t="s">
        <v>1886</v>
      </c>
      <c r="B869" t="s">
        <v>1887</v>
      </c>
      <c r="C869" t="str">
        <f>IFERROR(VLOOKUP(Table1[[#This Row],[Ticker]],[1]!Table2[[Symbol]:[Industry]],2,FALSE),"-")</f>
        <v>-</v>
      </c>
      <c r="D869" t="s">
        <v>46</v>
      </c>
      <c r="E869">
        <v>3637.21295814</v>
      </c>
      <c r="F869">
        <v>1025.5999999999999</v>
      </c>
      <c r="G869">
        <v>42.595887199433399</v>
      </c>
      <c r="H869">
        <v>4.7814707186813497</v>
      </c>
      <c r="I869">
        <v>-27.497802568005799</v>
      </c>
      <c r="J869">
        <v>5.6219729848073996</v>
      </c>
      <c r="K869">
        <v>981.790880096499</v>
      </c>
      <c r="L869">
        <v>895.65306464553203</v>
      </c>
      <c r="M869">
        <v>44.015168215540903</v>
      </c>
      <c r="N869">
        <v>1.6052501347158601</v>
      </c>
      <c r="O869">
        <v>34.165366614664599</v>
      </c>
      <c r="P869">
        <v>85.343814945332895</v>
      </c>
    </row>
    <row r="870" spans="1:17" hidden="1" x14ac:dyDescent="0.3">
      <c r="A870" t="s">
        <v>1888</v>
      </c>
      <c r="B870" t="s">
        <v>1889</v>
      </c>
      <c r="C870" t="str">
        <f>IFERROR(VLOOKUP(Table1[[#This Row],[Ticker]],[1]!Table2[[Symbol]:[Industry]],2,FALSE),"-")</f>
        <v>-</v>
      </c>
      <c r="D870" t="s">
        <v>1890</v>
      </c>
      <c r="E870">
        <v>3636.7468208599998</v>
      </c>
      <c r="F870">
        <v>219.19</v>
      </c>
      <c r="G870">
        <v>-42.9613775409765</v>
      </c>
      <c r="H870">
        <v>-10.010899515237501</v>
      </c>
      <c r="I870">
        <v>-20.0187116346276</v>
      </c>
      <c r="J870">
        <v>-6.4879377037549597</v>
      </c>
      <c r="K870">
        <v>235.490152060962</v>
      </c>
      <c r="M870">
        <v>14.161327558661601</v>
      </c>
      <c r="N870">
        <v>0.99671729406046505</v>
      </c>
      <c r="O870">
        <v>28.199279164195399</v>
      </c>
      <c r="P870">
        <v>11.4903357070193</v>
      </c>
    </row>
    <row r="871" spans="1:17" x14ac:dyDescent="0.3">
      <c r="A871" t="s">
        <v>1891</v>
      </c>
      <c r="B871" t="s">
        <v>1892</v>
      </c>
      <c r="C871" t="str">
        <f>IFERROR(VLOOKUP(Table1[[#This Row],[Ticker]],[1]!Table2[[Symbol]:[Industry]],2,FALSE),"-")</f>
        <v>-</v>
      </c>
      <c r="D871" t="s">
        <v>1566</v>
      </c>
      <c r="E871">
        <v>3599.9565624339998</v>
      </c>
      <c r="F871">
        <v>173.04</v>
      </c>
      <c r="G871">
        <v>-6.5933497358175597</v>
      </c>
      <c r="H871">
        <v>12.4522727435837</v>
      </c>
      <c r="I871">
        <v>-5.0341698009470202</v>
      </c>
      <c r="J871">
        <v>4.1145876702214101</v>
      </c>
      <c r="K871">
        <v>157.12372741103701</v>
      </c>
      <c r="L871">
        <v>149.814843083554</v>
      </c>
      <c r="M871">
        <v>45.045730822906798</v>
      </c>
      <c r="N871">
        <v>3.1283491780775101</v>
      </c>
      <c r="O871">
        <v>3.4963014331946298</v>
      </c>
      <c r="P871">
        <v>34.139534883720899</v>
      </c>
      <c r="Q871">
        <v>3.5023143602359003E-2</v>
      </c>
    </row>
    <row r="872" spans="1:17" hidden="1" x14ac:dyDescent="0.3">
      <c r="A872" t="s">
        <v>1893</v>
      </c>
      <c r="B872" t="s">
        <v>1894</v>
      </c>
      <c r="C872" t="str">
        <f>IFERROR(VLOOKUP(Table1[[#This Row],[Ticker]],[1]!Table2[[Symbol]:[Industry]],2,FALSE),"-")</f>
        <v>-</v>
      </c>
      <c r="D872" t="s">
        <v>122</v>
      </c>
      <c r="E872">
        <v>3599.3558093400002</v>
      </c>
      <c r="F872">
        <v>56.01</v>
      </c>
      <c r="G872">
        <v>95.629553630772193</v>
      </c>
      <c r="H872">
        <v>2.2847523884649799</v>
      </c>
      <c r="I872">
        <v>6.2208196340341999</v>
      </c>
      <c r="J872">
        <v>3.59777138800102</v>
      </c>
      <c r="K872">
        <v>50.259955925153903</v>
      </c>
      <c r="L872">
        <v>42.1139612729988</v>
      </c>
      <c r="M872">
        <v>60.5805241099536</v>
      </c>
      <c r="N872">
        <v>0.89290806995302596</v>
      </c>
      <c r="O872">
        <v>21.3176218532405</v>
      </c>
      <c r="P872">
        <v>126.76113360323799</v>
      </c>
      <c r="Q872">
        <v>0.11273810486131799</v>
      </c>
    </row>
    <row r="873" spans="1:17" hidden="1" x14ac:dyDescent="0.3">
      <c r="A873" t="s">
        <v>1895</v>
      </c>
      <c r="B873" t="s">
        <v>1896</v>
      </c>
      <c r="C873" t="str">
        <f>IFERROR(VLOOKUP(Table1[[#This Row],[Ticker]],[1]!Table2[[Symbol]:[Industry]],2,FALSE),"-")</f>
        <v>-</v>
      </c>
      <c r="D873" t="s">
        <v>237</v>
      </c>
      <c r="E873">
        <v>3598.5131452199998</v>
      </c>
      <c r="F873">
        <v>812</v>
      </c>
      <c r="G873">
        <v>565.79094032958903</v>
      </c>
      <c r="H873">
        <v>47.216836419845599</v>
      </c>
      <c r="I873">
        <v>84.476261327128199</v>
      </c>
      <c r="J873">
        <v>20.327331464076899</v>
      </c>
      <c r="K873">
        <v>611.71404496441403</v>
      </c>
      <c r="L873">
        <v>463.08453625987403</v>
      </c>
      <c r="M873">
        <v>93.0501390010634</v>
      </c>
      <c r="N873">
        <v>1.3672972842873099</v>
      </c>
      <c r="O873">
        <v>0</v>
      </c>
      <c r="P873">
        <v>664.59510357815395</v>
      </c>
      <c r="Q873">
        <v>0.19266485058021701</v>
      </c>
    </row>
    <row r="874" spans="1:17" hidden="1" x14ac:dyDescent="0.3">
      <c r="A874" t="s">
        <v>1897</v>
      </c>
      <c r="B874" t="s">
        <v>1898</v>
      </c>
      <c r="C874" t="str">
        <f>IFERROR(VLOOKUP(Table1[[#This Row],[Ticker]],[1]!Table2[[Symbol]:[Industry]],2,FALSE),"-")</f>
        <v>-</v>
      </c>
      <c r="D874" t="s">
        <v>1566</v>
      </c>
      <c r="E874">
        <v>3597.3663789000002</v>
      </c>
      <c r="F874">
        <v>2157.85</v>
      </c>
      <c r="G874">
        <v>18.7988836713937</v>
      </c>
      <c r="H874">
        <v>5.4850076007391504</v>
      </c>
      <c r="I874">
        <v>32.874281628290603</v>
      </c>
      <c r="J874">
        <v>10.3602122581802</v>
      </c>
      <c r="K874">
        <v>1987.97981180894</v>
      </c>
      <c r="L874">
        <v>1728.11580596158</v>
      </c>
      <c r="M874">
        <v>57.9396502685222</v>
      </c>
      <c r="N874">
        <v>1.3930871814944801</v>
      </c>
      <c r="O874">
        <v>3.80703014574692</v>
      </c>
      <c r="P874">
        <v>52.385155891388003</v>
      </c>
      <c r="Q874">
        <v>9.2727191322048E-2</v>
      </c>
    </row>
    <row r="875" spans="1:17" hidden="1" x14ac:dyDescent="0.3">
      <c r="A875" t="s">
        <v>1899</v>
      </c>
      <c r="B875" t="s">
        <v>1900</v>
      </c>
      <c r="C875" t="str">
        <f>IFERROR(VLOOKUP(Table1[[#This Row],[Ticker]],[1]!Table2[[Symbol]:[Industry]],2,FALSE),"-")</f>
        <v>-</v>
      </c>
      <c r="D875" t="s">
        <v>508</v>
      </c>
      <c r="E875">
        <v>3595.1623260749998</v>
      </c>
      <c r="F875">
        <v>2985.25</v>
      </c>
      <c r="G875">
        <v>20.2193033548701</v>
      </c>
      <c r="H875">
        <v>3.2191203916581799</v>
      </c>
      <c r="I875">
        <v>11.4578387707594</v>
      </c>
      <c r="J875">
        <v>0.91830095835057501</v>
      </c>
      <c r="K875">
        <v>2866.26839485652</v>
      </c>
      <c r="L875">
        <v>2505.7338292506502</v>
      </c>
      <c r="M875">
        <v>46.3928907925402</v>
      </c>
      <c r="N875">
        <v>0.71060450988013002</v>
      </c>
      <c r="O875">
        <v>7.1937023699857496</v>
      </c>
      <c r="P875">
        <v>55.619558984517496</v>
      </c>
      <c r="Q875">
        <v>5.0324013652976E-2</v>
      </c>
    </row>
    <row r="876" spans="1:17" hidden="1" x14ac:dyDescent="0.3">
      <c r="A876" t="s">
        <v>1901</v>
      </c>
      <c r="B876" t="s">
        <v>1902</v>
      </c>
      <c r="C876" t="str">
        <f>IFERROR(VLOOKUP(Table1[[#This Row],[Ticker]],[1]!Table2[[Symbol]:[Industry]],2,FALSE),"-")</f>
        <v>-</v>
      </c>
      <c r="D876" t="s">
        <v>54</v>
      </c>
      <c r="E876">
        <v>3580.5658096319999</v>
      </c>
      <c r="F876">
        <v>144.16999999999999</v>
      </c>
      <c r="G876">
        <v>56.028720018327597</v>
      </c>
      <c r="H876">
        <v>-1.26526603698407</v>
      </c>
      <c r="I876">
        <v>30.822890775518498</v>
      </c>
      <c r="J876">
        <v>-0.39317853034411099</v>
      </c>
      <c r="K876">
        <v>129.36454054273599</v>
      </c>
      <c r="L876">
        <v>104.299731784428</v>
      </c>
      <c r="M876">
        <v>42.596683693480003</v>
      </c>
      <c r="N876">
        <v>0.76595348536659702</v>
      </c>
      <c r="O876">
        <v>9.9396545744607092</v>
      </c>
      <c r="P876">
        <v>94.430209035738301</v>
      </c>
      <c r="Q876">
        <v>1.5887465828838002E-2</v>
      </c>
    </row>
    <row r="877" spans="1:17" x14ac:dyDescent="0.3">
      <c r="A877" t="s">
        <v>1903</v>
      </c>
      <c r="B877" t="s">
        <v>1904</v>
      </c>
      <c r="C877" t="str">
        <f>IFERROR(VLOOKUP(Table1[[#This Row],[Ticker]],[1]!Table2[[Symbol]:[Industry]],2,FALSE),"-")</f>
        <v>-</v>
      </c>
      <c r="D877" t="s">
        <v>54</v>
      </c>
      <c r="E877">
        <v>3574.8930888999998</v>
      </c>
      <c r="F877">
        <v>358.3</v>
      </c>
      <c r="G877">
        <v>0.60092439266251296</v>
      </c>
      <c r="H877">
        <v>1.2792771544675501</v>
      </c>
      <c r="I877">
        <v>-2.8064193725839499</v>
      </c>
      <c r="J877">
        <v>3.3559824210640401</v>
      </c>
      <c r="K877">
        <v>348.34237025178498</v>
      </c>
      <c r="L877">
        <v>320.561548642177</v>
      </c>
      <c r="M877">
        <v>54.102382599528298</v>
      </c>
      <c r="N877">
        <v>0.59457056315475298</v>
      </c>
      <c r="O877">
        <v>7.9960926597822901</v>
      </c>
      <c r="P877">
        <v>50.958500105329698</v>
      </c>
      <c r="Q877">
        <v>5.408438387562E-2</v>
      </c>
    </row>
    <row r="878" spans="1:17" hidden="1" x14ac:dyDescent="0.3">
      <c r="A878" t="s">
        <v>1905</v>
      </c>
      <c r="B878" t="s">
        <v>1906</v>
      </c>
      <c r="C878" t="str">
        <f>IFERROR(VLOOKUP(Table1[[#This Row],[Ticker]],[1]!Table2[[Symbol]:[Industry]],2,FALSE),"-")</f>
        <v>-</v>
      </c>
      <c r="D878" t="s">
        <v>212</v>
      </c>
      <c r="E878">
        <v>3573.5965295199999</v>
      </c>
      <c r="F878">
        <v>1807.5</v>
      </c>
      <c r="G878">
        <v>-8.4790903934051602</v>
      </c>
      <c r="H878">
        <v>4.7139557999049497</v>
      </c>
      <c r="I878">
        <v>6.5536575871810303</v>
      </c>
      <c r="J878">
        <v>-6.6403077169469702</v>
      </c>
      <c r="K878">
        <v>1733.31353197987</v>
      </c>
      <c r="M878">
        <v>35.352578662800497</v>
      </c>
      <c r="N878">
        <v>0.80914568362680594</v>
      </c>
      <c r="O878">
        <v>13.820193637620999</v>
      </c>
      <c r="P878">
        <v>50.137054572638903</v>
      </c>
    </row>
    <row r="879" spans="1:17" x14ac:dyDescent="0.3">
      <c r="A879" t="s">
        <v>1907</v>
      </c>
      <c r="B879" t="s">
        <v>1908</v>
      </c>
      <c r="C879" t="str">
        <f>IFERROR(VLOOKUP(Table1[[#This Row],[Ticker]],[1]!Table2[[Symbol]:[Industry]],2,FALSE),"-")</f>
        <v>-</v>
      </c>
      <c r="D879" t="s">
        <v>304</v>
      </c>
      <c r="E879">
        <v>3564.14317316999</v>
      </c>
      <c r="F879">
        <v>1191.2</v>
      </c>
      <c r="G879">
        <v>-20.903815939772599</v>
      </c>
      <c r="H879">
        <v>14.0808287863562</v>
      </c>
      <c r="I879">
        <v>9.0737706954770996</v>
      </c>
      <c r="J879">
        <v>4.97039300530927</v>
      </c>
      <c r="K879">
        <v>1036.4534657731999</v>
      </c>
      <c r="L879">
        <v>1020.69502038487</v>
      </c>
      <c r="M879">
        <v>51.763159347183901</v>
      </c>
      <c r="N879">
        <v>1.47571513514528</v>
      </c>
      <c r="O879">
        <v>5.5238415043653299</v>
      </c>
      <c r="P879">
        <v>58.478015033592698</v>
      </c>
      <c r="Q879">
        <v>-4.3752255621895997E-2</v>
      </c>
    </row>
    <row r="880" spans="1:17" hidden="1" x14ac:dyDescent="0.3">
      <c r="A880" t="s">
        <v>1909</v>
      </c>
      <c r="B880" t="s">
        <v>1910</v>
      </c>
      <c r="C880" t="str">
        <f>IFERROR(VLOOKUP(Table1[[#This Row],[Ticker]],[1]!Table2[[Symbol]:[Industry]],2,FALSE),"-")</f>
        <v>-</v>
      </c>
      <c r="D880" t="s">
        <v>304</v>
      </c>
      <c r="E880">
        <v>3535.28022556</v>
      </c>
      <c r="F880">
        <v>379.6</v>
      </c>
      <c r="G880">
        <v>50.342225005245503</v>
      </c>
      <c r="H880">
        <v>-10.592234601767901</v>
      </c>
      <c r="I880">
        <v>55.500943171746798</v>
      </c>
      <c r="J880">
        <v>-3.55249747227173</v>
      </c>
      <c r="K880">
        <v>378.07245974714101</v>
      </c>
      <c r="L880">
        <v>276.96709163200501</v>
      </c>
      <c r="M880">
        <v>26.0138094610314</v>
      </c>
      <c r="N880">
        <v>0.52163730425347099</v>
      </c>
      <c r="O880">
        <v>20.785036880927201</v>
      </c>
      <c r="P880">
        <v>137.25</v>
      </c>
      <c r="Q880">
        <v>0.230916678246988</v>
      </c>
    </row>
    <row r="881" spans="1:17" x14ac:dyDescent="0.3">
      <c r="A881" t="s">
        <v>1911</v>
      </c>
      <c r="B881" t="s">
        <v>1912</v>
      </c>
      <c r="C881" t="str">
        <f>IFERROR(VLOOKUP(Table1[[#This Row],[Ticker]],[1]!Table2[[Symbol]:[Industry]],2,FALSE),"-")</f>
        <v>-</v>
      </c>
      <c r="D881" t="s">
        <v>465</v>
      </c>
      <c r="E881">
        <v>3486.4060338199902</v>
      </c>
      <c r="F881">
        <v>566.79999999999995</v>
      </c>
      <c r="G881">
        <v>1.80653844722017</v>
      </c>
      <c r="H881">
        <v>7.3249744446195599</v>
      </c>
      <c r="I881">
        <v>25.872136869365502</v>
      </c>
      <c r="J881">
        <v>-5.1272783007212102</v>
      </c>
      <c r="K881">
        <v>544.52516035415897</v>
      </c>
      <c r="L881">
        <v>468.74787254585402</v>
      </c>
      <c r="M881">
        <v>33.937637232709903</v>
      </c>
      <c r="N881">
        <v>1.4528637804733899</v>
      </c>
      <c r="O881">
        <v>9.1919548341566593</v>
      </c>
      <c r="P881">
        <v>72.279635258358596</v>
      </c>
      <c r="Q881">
        <v>-1.8884504563991E-2</v>
      </c>
    </row>
    <row r="882" spans="1:17" x14ac:dyDescent="0.3">
      <c r="A882" t="s">
        <v>1913</v>
      </c>
      <c r="B882" t="s">
        <v>1914</v>
      </c>
      <c r="C882" t="str">
        <f>IFERROR(VLOOKUP(Table1[[#This Row],[Ticker]],[1]!Table2[[Symbol]:[Industry]],2,FALSE),"-")</f>
        <v>-</v>
      </c>
      <c r="D882" t="s">
        <v>212</v>
      </c>
      <c r="E882">
        <v>3469.7207778000002</v>
      </c>
      <c r="F882">
        <v>1302.8499999999999</v>
      </c>
      <c r="G882">
        <v>11.561961274325901</v>
      </c>
      <c r="H882">
        <v>-3.2154987483476498</v>
      </c>
      <c r="I882">
        <v>2.83426216559422</v>
      </c>
      <c r="J882">
        <v>-2.90531643394054</v>
      </c>
      <c r="K882">
        <v>1298.0417809030801</v>
      </c>
      <c r="L882">
        <v>1166.17457679174</v>
      </c>
      <c r="M882">
        <v>50.229222535860103</v>
      </c>
      <c r="N882">
        <v>0.56677212479889005</v>
      </c>
      <c r="O882">
        <v>8.0707679318417291</v>
      </c>
      <c r="P882">
        <v>58.497566909975603</v>
      </c>
      <c r="Q882">
        <v>0.107659458047284</v>
      </c>
    </row>
    <row r="883" spans="1:17" hidden="1" x14ac:dyDescent="0.3">
      <c r="A883" t="s">
        <v>1915</v>
      </c>
      <c r="B883" t="s">
        <v>1916</v>
      </c>
      <c r="C883" t="str">
        <f>IFERROR(VLOOKUP(Table1[[#This Row],[Ticker]],[1]!Table2[[Symbol]:[Industry]],2,FALSE),"-")</f>
        <v>-</v>
      </c>
      <c r="D883" t="s">
        <v>141</v>
      </c>
      <c r="E883">
        <v>3468.6101907849902</v>
      </c>
      <c r="F883">
        <v>371.35</v>
      </c>
      <c r="G883">
        <v>58.701638593914602</v>
      </c>
      <c r="H883">
        <v>-11.9800388787471</v>
      </c>
      <c r="I883">
        <v>0.83206579510682099</v>
      </c>
      <c r="J883">
        <v>-2.3033832543722199</v>
      </c>
      <c r="K883">
        <v>392.77556427610102</v>
      </c>
      <c r="L883">
        <v>332.21617290862002</v>
      </c>
      <c r="M883">
        <v>20.087025100188701</v>
      </c>
      <c r="N883">
        <v>0.58136209604490596</v>
      </c>
      <c r="O883">
        <v>26.295947219604098</v>
      </c>
      <c r="P883">
        <v>91.5162454873646</v>
      </c>
      <c r="Q883">
        <v>8.2680519555705004E-2</v>
      </c>
    </row>
    <row r="884" spans="1:17" x14ac:dyDescent="0.3">
      <c r="A884" t="s">
        <v>1917</v>
      </c>
      <c r="B884" t="s">
        <v>1918</v>
      </c>
      <c r="C884" t="str">
        <f>IFERROR(VLOOKUP(Table1[[#This Row],[Ticker]],[1]!Table2[[Symbol]:[Industry]],2,FALSE),"-")</f>
        <v>-</v>
      </c>
      <c r="D884" t="s">
        <v>304</v>
      </c>
      <c r="E884">
        <v>3456.6440094</v>
      </c>
      <c r="F884">
        <v>144.31</v>
      </c>
      <c r="G884">
        <v>36.374684819342399</v>
      </c>
      <c r="H884">
        <v>-1.4830488246487901</v>
      </c>
      <c r="I884">
        <v>29.028517786177002</v>
      </c>
      <c r="J884">
        <v>0.45119688993833601</v>
      </c>
      <c r="K884">
        <v>133.10490892588899</v>
      </c>
      <c r="L884">
        <v>110.312973702387</v>
      </c>
      <c r="M884">
        <v>42.036801638234699</v>
      </c>
      <c r="N884">
        <v>0.68914539235726302</v>
      </c>
      <c r="O884">
        <v>13.990714434204101</v>
      </c>
      <c r="P884">
        <v>76.850490196078397</v>
      </c>
      <c r="Q884">
        <v>1.7818123603692001E-2</v>
      </c>
    </row>
    <row r="885" spans="1:17" x14ac:dyDescent="0.3">
      <c r="A885" t="s">
        <v>1919</v>
      </c>
      <c r="B885" t="s">
        <v>1920</v>
      </c>
      <c r="C885" t="str">
        <f>IFERROR(VLOOKUP(Table1[[#This Row],[Ticker]],[1]!Table2[[Symbol]:[Industry]],2,FALSE),"-")</f>
        <v>-</v>
      </c>
      <c r="D885" t="s">
        <v>508</v>
      </c>
      <c r="E885">
        <v>3450.5410879199999</v>
      </c>
      <c r="F885">
        <v>3929.75</v>
      </c>
      <c r="G885">
        <v>7.0758203005511797</v>
      </c>
      <c r="H885">
        <v>-3.9231189678337599</v>
      </c>
      <c r="I885">
        <v>13.627481532183101</v>
      </c>
      <c r="J885">
        <v>-4.8597157689571997</v>
      </c>
      <c r="K885">
        <v>3977.9413226891402</v>
      </c>
      <c r="L885">
        <v>3591.0132601567898</v>
      </c>
      <c r="M885">
        <v>40.234963544975002</v>
      </c>
      <c r="N885">
        <v>0.38798692413187003</v>
      </c>
      <c r="O885">
        <v>11.762834785927801</v>
      </c>
      <c r="P885">
        <v>32.092436974789898</v>
      </c>
      <c r="Q885">
        <v>2.3176071940247001E-2</v>
      </c>
    </row>
    <row r="886" spans="1:17" x14ac:dyDescent="0.3">
      <c r="A886" t="s">
        <v>1921</v>
      </c>
      <c r="B886" t="s">
        <v>1922</v>
      </c>
      <c r="C886" t="str">
        <f>IFERROR(VLOOKUP(Table1[[#This Row],[Ticker]],[1]!Table2[[Symbol]:[Industry]],2,FALSE),"-")</f>
        <v>-</v>
      </c>
      <c r="D886" t="s">
        <v>396</v>
      </c>
      <c r="E886">
        <v>3449.4100753749999</v>
      </c>
      <c r="F886">
        <v>495.15</v>
      </c>
      <c r="G886">
        <v>5.0368952083025098</v>
      </c>
      <c r="H886">
        <v>-6.1971600044183104</v>
      </c>
      <c r="I886">
        <v>13.485700230565399</v>
      </c>
      <c r="J886">
        <v>-2.1318205786409798</v>
      </c>
      <c r="K886">
        <v>495.62356089125899</v>
      </c>
      <c r="L886">
        <v>449.460167401793</v>
      </c>
      <c r="M886">
        <v>34.137081233696101</v>
      </c>
      <c r="N886">
        <v>0.57578974398279203</v>
      </c>
      <c r="O886">
        <v>12.0266585883065</v>
      </c>
      <c r="P886">
        <v>42.264042522625999</v>
      </c>
      <c r="Q886">
        <v>-8.9954072806065002E-2</v>
      </c>
    </row>
    <row r="887" spans="1:17" hidden="1" x14ac:dyDescent="0.3">
      <c r="A887" t="s">
        <v>1923</v>
      </c>
      <c r="B887" t="s">
        <v>1924</v>
      </c>
      <c r="C887" t="str">
        <f>IFERROR(VLOOKUP(Table1[[#This Row],[Ticker]],[1]!Table2[[Symbol]:[Industry]],2,FALSE),"-")</f>
        <v>-</v>
      </c>
      <c r="D887" t="s">
        <v>133</v>
      </c>
      <c r="E887">
        <v>3447.2821481999999</v>
      </c>
      <c r="F887">
        <v>802.9</v>
      </c>
      <c r="G887">
        <v>56.026681586428602</v>
      </c>
      <c r="H887">
        <v>-21.1647838329</v>
      </c>
      <c r="I887">
        <v>-10.1819014237036</v>
      </c>
      <c r="J887">
        <v>-5.7927377328030696</v>
      </c>
      <c r="K887">
        <v>887.98840521633701</v>
      </c>
      <c r="L887">
        <v>764.966019217194</v>
      </c>
      <c r="M887">
        <v>17.155693464655499</v>
      </c>
      <c r="N887">
        <v>0.67918437564693201</v>
      </c>
      <c r="O887">
        <v>34.886038111844499</v>
      </c>
      <c r="P887">
        <v>92.081339712918606</v>
      </c>
      <c r="Q887">
        <v>7.0580710675718E-2</v>
      </c>
    </row>
    <row r="888" spans="1:17" hidden="1" x14ac:dyDescent="0.3">
      <c r="A888" t="s">
        <v>1925</v>
      </c>
      <c r="B888" t="s">
        <v>1926</v>
      </c>
      <c r="C888" t="str">
        <f>IFERROR(VLOOKUP(Table1[[#This Row],[Ticker]],[1]!Table2[[Symbol]:[Industry]],2,FALSE),"-")</f>
        <v>-</v>
      </c>
      <c r="D888" t="s">
        <v>240</v>
      </c>
      <c r="E888">
        <v>3445.0886347430001</v>
      </c>
      <c r="F888">
        <v>2.73</v>
      </c>
      <c r="G888">
        <v>215.932808068642</v>
      </c>
      <c r="H888">
        <v>-8.9694392678852992</v>
      </c>
      <c r="I888">
        <v>-0.55056601460488896</v>
      </c>
      <c r="J888">
        <v>-2.2983168702650398</v>
      </c>
      <c r="K888">
        <v>2.7079125502230301</v>
      </c>
      <c r="L888">
        <v>2.0108910446526602</v>
      </c>
      <c r="M888">
        <v>38.581427603181403</v>
      </c>
      <c r="N888">
        <v>1.6052964896363</v>
      </c>
      <c r="O888">
        <v>58.608058608058599</v>
      </c>
      <c r="P888">
        <v>290</v>
      </c>
      <c r="Q888">
        <v>3.9720201836598003E-2</v>
      </c>
    </row>
    <row r="889" spans="1:17" hidden="1" x14ac:dyDescent="0.3">
      <c r="A889" t="s">
        <v>1927</v>
      </c>
      <c r="B889" t="s">
        <v>1928</v>
      </c>
      <c r="C889" t="str">
        <f>IFERROR(VLOOKUP(Table1[[#This Row],[Ticker]],[1]!Table2[[Symbol]:[Industry]],2,FALSE),"-")</f>
        <v>-</v>
      </c>
      <c r="D889" t="s">
        <v>304</v>
      </c>
      <c r="E889">
        <v>3437.7360117650001</v>
      </c>
      <c r="F889">
        <v>2851.7</v>
      </c>
      <c r="G889">
        <v>2.6883095116435798</v>
      </c>
      <c r="H889">
        <v>20.907355668724499</v>
      </c>
      <c r="I889">
        <v>35.243262560792701</v>
      </c>
      <c r="J889">
        <v>-3.0663988947814298</v>
      </c>
      <c r="K889">
        <v>2485.6646125512598</v>
      </c>
      <c r="L889">
        <v>2167.6714109833201</v>
      </c>
      <c r="M889">
        <v>52.306840983792199</v>
      </c>
      <c r="N889">
        <v>1.1407471904964701</v>
      </c>
      <c r="O889">
        <v>7.83041694427886</v>
      </c>
      <c r="P889">
        <v>89.023298975905504</v>
      </c>
      <c r="Q889">
        <v>8.9631771463217005E-2</v>
      </c>
    </row>
    <row r="890" spans="1:17" hidden="1" x14ac:dyDescent="0.3">
      <c r="A890" t="s">
        <v>1929</v>
      </c>
      <c r="B890" t="s">
        <v>1930</v>
      </c>
      <c r="C890" t="str">
        <f>IFERROR(VLOOKUP(Table1[[#This Row],[Ticker]],[1]!Table2[[Symbol]:[Industry]],2,FALSE),"-")</f>
        <v>-</v>
      </c>
      <c r="D890" t="s">
        <v>257</v>
      </c>
      <c r="E890">
        <v>3428.8800004999998</v>
      </c>
      <c r="F890">
        <v>282.8</v>
      </c>
      <c r="G890">
        <v>913.81563922792895</v>
      </c>
      <c r="H890">
        <v>68.841388177398898</v>
      </c>
      <c r="I890">
        <v>128.49931864514099</v>
      </c>
      <c r="J890">
        <v>11.908639651473999</v>
      </c>
      <c r="K890">
        <v>191.984649116507</v>
      </c>
      <c r="L890">
        <v>126.9110352128</v>
      </c>
      <c r="M890">
        <v>84.758844471217799</v>
      </c>
      <c r="N890">
        <v>1.9884298608914901</v>
      </c>
      <c r="O890">
        <v>5.9405940594059397</v>
      </c>
      <c r="P890">
        <v>1006.63275288593</v>
      </c>
      <c r="Q890">
        <v>0.29157392395038001</v>
      </c>
    </row>
    <row r="891" spans="1:17" x14ac:dyDescent="0.3">
      <c r="A891" t="s">
        <v>1931</v>
      </c>
      <c r="B891" t="s">
        <v>1932</v>
      </c>
      <c r="C891" t="str">
        <f>IFERROR(VLOOKUP(Table1[[#This Row],[Ticker]],[1]!Table2[[Symbol]:[Industry]],2,FALSE),"-")</f>
        <v>-</v>
      </c>
      <c r="D891" t="s">
        <v>54</v>
      </c>
      <c r="E891">
        <v>3415.8680342049902</v>
      </c>
      <c r="F891">
        <v>143.57</v>
      </c>
      <c r="G891">
        <v>36.0880919359833</v>
      </c>
      <c r="H891">
        <v>5.1085408404691401</v>
      </c>
      <c r="I891">
        <v>-6.4037559926495797</v>
      </c>
      <c r="J891">
        <v>2.91541655892983</v>
      </c>
      <c r="K891">
        <v>132.18517737066199</v>
      </c>
      <c r="L891">
        <v>121.305726446143</v>
      </c>
      <c r="M891">
        <v>47.270546138453199</v>
      </c>
      <c r="N891">
        <v>0.64841830314531901</v>
      </c>
      <c r="O891">
        <v>8.30953541826287</v>
      </c>
      <c r="P891">
        <v>66.168981481481396</v>
      </c>
      <c r="Q891">
        <v>-6.3736868166811997E-2</v>
      </c>
    </row>
    <row r="892" spans="1:17" hidden="1" x14ac:dyDescent="0.3">
      <c r="A892" t="s">
        <v>1933</v>
      </c>
      <c r="B892" t="s">
        <v>1934</v>
      </c>
      <c r="C892" t="str">
        <f>IFERROR(VLOOKUP(Table1[[#This Row],[Ticker]],[1]!Table2[[Symbol]:[Industry]],2,FALSE),"-")</f>
        <v>-</v>
      </c>
      <c r="D892" t="s">
        <v>54</v>
      </c>
      <c r="E892">
        <v>3382.972823175</v>
      </c>
      <c r="F892">
        <v>2117.65</v>
      </c>
      <c r="G892">
        <v>57.810969579900402</v>
      </c>
      <c r="H892">
        <v>34.950728449887798</v>
      </c>
      <c r="I892">
        <v>21.252534950867201</v>
      </c>
      <c r="J892">
        <v>7.6484556181630197</v>
      </c>
      <c r="K892">
        <v>1771.1222592952399</v>
      </c>
      <c r="L892">
        <v>1521.47513160107</v>
      </c>
      <c r="M892">
        <v>56.462278546258297</v>
      </c>
      <c r="N892">
        <v>1.45199524838783</v>
      </c>
      <c r="O892">
        <v>8.4220716360115997</v>
      </c>
      <c r="P892">
        <v>91.451948286773302</v>
      </c>
      <c r="Q892">
        <v>0.15714682942976399</v>
      </c>
    </row>
    <row r="893" spans="1:17" hidden="1" x14ac:dyDescent="0.3">
      <c r="A893" t="s">
        <v>1935</v>
      </c>
      <c r="B893" t="s">
        <v>1936</v>
      </c>
      <c r="C893" t="str">
        <f>IFERROR(VLOOKUP(Table1[[#This Row],[Ticker]],[1]!Table2[[Symbol]:[Industry]],2,FALSE),"-")</f>
        <v>-</v>
      </c>
      <c r="D893" t="s">
        <v>1937</v>
      </c>
      <c r="E893">
        <v>3379.6512415349998</v>
      </c>
      <c r="F893">
        <v>747.65</v>
      </c>
      <c r="G893">
        <v>102.44065560227401</v>
      </c>
      <c r="H893">
        <v>23.8045441703681</v>
      </c>
      <c r="I893">
        <v>118.825921402479</v>
      </c>
      <c r="J893">
        <v>4.8382850415449896</v>
      </c>
      <c r="K893">
        <v>576.90388720201997</v>
      </c>
      <c r="M893">
        <v>74.277717764076002</v>
      </c>
      <c r="N893">
        <v>0.79238396185196402</v>
      </c>
      <c r="O893">
        <v>0</v>
      </c>
      <c r="P893">
        <v>192.279124315871</v>
      </c>
    </row>
    <row r="894" spans="1:17" x14ac:dyDescent="0.3">
      <c r="A894" t="s">
        <v>1938</v>
      </c>
      <c r="B894" t="s">
        <v>1939</v>
      </c>
      <c r="C894" t="str">
        <f>IFERROR(VLOOKUP(Table1[[#This Row],[Ticker]],[1]!Table2[[Symbol]:[Industry]],2,FALSE),"-")</f>
        <v>-</v>
      </c>
      <c r="D894" t="s">
        <v>1507</v>
      </c>
      <c r="E894">
        <v>3379.395</v>
      </c>
      <c r="F894">
        <v>313.14999999999998</v>
      </c>
      <c r="G894">
        <v>-52.245204998677899</v>
      </c>
      <c r="H894">
        <v>-5.4123948217188298</v>
      </c>
      <c r="I894">
        <v>-28.287036901615998</v>
      </c>
      <c r="J894">
        <v>-0.113700945781779</v>
      </c>
      <c r="K894">
        <v>321.960107036723</v>
      </c>
      <c r="L894">
        <v>343.98499497844398</v>
      </c>
      <c r="M894">
        <v>28.8674280046245</v>
      </c>
      <c r="N894">
        <v>0.80327065565335298</v>
      </c>
      <c r="O894">
        <v>49.034009260737598</v>
      </c>
      <c r="P894">
        <v>7.8340220385674897</v>
      </c>
      <c r="Q894">
        <v>-1.4123179508018001E-2</v>
      </c>
    </row>
    <row r="895" spans="1:17" hidden="1" x14ac:dyDescent="0.3">
      <c r="A895" t="s">
        <v>1940</v>
      </c>
      <c r="B895" t="s">
        <v>1941</v>
      </c>
      <c r="C895" t="str">
        <f>IFERROR(VLOOKUP(Table1[[#This Row],[Ticker]],[1]!Table2[[Symbol]:[Industry]],2,FALSE),"-")</f>
        <v>-</v>
      </c>
      <c r="D895" t="s">
        <v>812</v>
      </c>
      <c r="E895">
        <v>3372.9532639250001</v>
      </c>
      <c r="F895">
        <v>744.1</v>
      </c>
      <c r="G895">
        <v>-53.901284519390302</v>
      </c>
      <c r="H895">
        <v>-18.477563171361702</v>
      </c>
      <c r="I895">
        <v>-34.897220887554397</v>
      </c>
      <c r="J895">
        <v>-6.6504250327297498</v>
      </c>
      <c r="K895">
        <v>827.10988878324497</v>
      </c>
      <c r="L895">
        <v>893.16682496824501</v>
      </c>
      <c r="M895">
        <v>12.6862205378136</v>
      </c>
      <c r="N895">
        <v>2.4854224442271802</v>
      </c>
      <c r="O895">
        <v>43.125923934954898</v>
      </c>
      <c r="P895">
        <v>3.519755147468</v>
      </c>
      <c r="Q895">
        <v>-0.12525657748389199</v>
      </c>
    </row>
    <row r="896" spans="1:17" x14ac:dyDescent="0.3">
      <c r="A896" t="s">
        <v>1942</v>
      </c>
      <c r="B896" t="s">
        <v>1943</v>
      </c>
      <c r="C896" t="str">
        <f>IFERROR(VLOOKUP(Table1[[#This Row],[Ticker]],[1]!Table2[[Symbol]:[Industry]],2,FALSE),"-")</f>
        <v>-</v>
      </c>
      <c r="D896" t="s">
        <v>21</v>
      </c>
      <c r="E896">
        <v>3368.6351154250001</v>
      </c>
      <c r="F896">
        <v>577.04999999999995</v>
      </c>
      <c r="G896">
        <v>-14.3887028886819</v>
      </c>
      <c r="H896">
        <v>-10.6649226108131</v>
      </c>
      <c r="I896">
        <v>-14.970028048947899</v>
      </c>
      <c r="J896">
        <v>2.0453274925763298</v>
      </c>
      <c r="K896">
        <v>607.23351649075403</v>
      </c>
      <c r="L896">
        <v>595.42584895890502</v>
      </c>
      <c r="M896">
        <v>39.503178346394002</v>
      </c>
      <c r="N896">
        <v>0.75192160411182096</v>
      </c>
      <c r="O896">
        <v>37.1631574386968</v>
      </c>
      <c r="P896">
        <v>28.233333333333299</v>
      </c>
      <c r="Q896">
        <v>7.0186218567061004E-2</v>
      </c>
    </row>
    <row r="897" spans="1:17" hidden="1" x14ac:dyDescent="0.3">
      <c r="A897" t="s">
        <v>1944</v>
      </c>
      <c r="B897" t="s">
        <v>1945</v>
      </c>
      <c r="C897" t="str">
        <f>IFERROR(VLOOKUP(Table1[[#This Row],[Ticker]],[1]!Table2[[Symbol]:[Industry]],2,FALSE),"-")</f>
        <v>-</v>
      </c>
      <c r="D897" t="s">
        <v>1458</v>
      </c>
      <c r="E897">
        <v>3365.6426352449998</v>
      </c>
      <c r="F897">
        <v>805.05</v>
      </c>
      <c r="G897">
        <v>1.0742045675823799</v>
      </c>
      <c r="H897">
        <v>3.1808181713211301</v>
      </c>
      <c r="I897">
        <v>14.258382946737701</v>
      </c>
      <c r="J897">
        <v>4.6535880372982499</v>
      </c>
      <c r="K897">
        <v>723.88992565763294</v>
      </c>
      <c r="L897">
        <v>646.38884578926798</v>
      </c>
      <c r="M897">
        <v>44.856299495393102</v>
      </c>
      <c r="N897">
        <v>1.1046466759865801</v>
      </c>
      <c r="O897">
        <v>9.9248493882367601</v>
      </c>
      <c r="P897">
        <v>79.218610863757704</v>
      </c>
      <c r="Q897">
        <v>-4.4060983573665002E-2</v>
      </c>
    </row>
    <row r="898" spans="1:17" hidden="1" x14ac:dyDescent="0.3">
      <c r="A898" t="s">
        <v>1946</v>
      </c>
      <c r="B898" t="s">
        <v>1947</v>
      </c>
      <c r="C898" t="str">
        <f>IFERROR(VLOOKUP(Table1[[#This Row],[Ticker]],[1]!Table2[[Symbol]:[Industry]],2,FALSE),"-")</f>
        <v>-</v>
      </c>
      <c r="D898" t="s">
        <v>95</v>
      </c>
      <c r="E898">
        <v>3365.007576945</v>
      </c>
      <c r="F898">
        <v>2347</v>
      </c>
      <c r="G898">
        <v>735.49337106149005</v>
      </c>
      <c r="H898">
        <v>7.2665582167017799</v>
      </c>
      <c r="I898">
        <v>122.918576278137</v>
      </c>
      <c r="J898">
        <v>19.952264751497299</v>
      </c>
      <c r="K898">
        <v>1840.6355524999101</v>
      </c>
      <c r="L898">
        <v>1271.7009100499099</v>
      </c>
      <c r="M898">
        <v>76.458270008680401</v>
      </c>
      <c r="N898">
        <v>1.6608989294232701</v>
      </c>
      <c r="O898">
        <v>4.0690242863229598</v>
      </c>
      <c r="P898">
        <v>760.81056299284796</v>
      </c>
    </row>
    <row r="899" spans="1:17" x14ac:dyDescent="0.3">
      <c r="A899" t="s">
        <v>1948</v>
      </c>
      <c r="B899" t="s">
        <v>1949</v>
      </c>
      <c r="C899" t="str">
        <f>IFERROR(VLOOKUP(Table1[[#This Row],[Ticker]],[1]!Table2[[Symbol]:[Industry]],2,FALSE),"-")</f>
        <v>-</v>
      </c>
      <c r="D899" t="s">
        <v>1433</v>
      </c>
      <c r="E899">
        <v>3358.1173274769999</v>
      </c>
      <c r="F899">
        <v>128.21</v>
      </c>
      <c r="G899">
        <v>-54.9880641200578</v>
      </c>
      <c r="H899">
        <v>-8.0491264435989596</v>
      </c>
      <c r="I899">
        <v>-21.093753362536699</v>
      </c>
      <c r="J899">
        <v>-1.6462442500557799</v>
      </c>
      <c r="K899">
        <v>131.58928854745801</v>
      </c>
      <c r="L899">
        <v>139.455175278648</v>
      </c>
      <c r="M899">
        <v>31.218887188226098</v>
      </c>
      <c r="N899">
        <v>0.35087684058083501</v>
      </c>
      <c r="O899">
        <v>48.818344902893699</v>
      </c>
      <c r="P899">
        <v>22.747726184777399</v>
      </c>
      <c r="Q899">
        <v>-4.6124820707023999E-2</v>
      </c>
    </row>
    <row r="900" spans="1:17" x14ac:dyDescent="0.3">
      <c r="A900" t="s">
        <v>1950</v>
      </c>
      <c r="B900" t="s">
        <v>1951</v>
      </c>
      <c r="C900" t="str">
        <f>IFERROR(VLOOKUP(Table1[[#This Row],[Ticker]],[1]!Table2[[Symbol]:[Industry]],2,FALSE),"-")</f>
        <v>-</v>
      </c>
      <c r="D900" t="s">
        <v>487</v>
      </c>
      <c r="E900">
        <v>3354.8804853000001</v>
      </c>
      <c r="F900">
        <v>473.25</v>
      </c>
      <c r="G900">
        <v>8.0114459049571103</v>
      </c>
      <c r="H900">
        <v>21.9482571624747</v>
      </c>
      <c r="I900">
        <v>23.396162544192599</v>
      </c>
      <c r="J900">
        <v>13.655144505842999</v>
      </c>
      <c r="K900">
        <v>387.41375301471902</v>
      </c>
      <c r="L900">
        <v>359.06339349579503</v>
      </c>
      <c r="M900">
        <v>70.523607340118602</v>
      </c>
      <c r="N900">
        <v>1.4876422321682701</v>
      </c>
      <c r="O900">
        <v>1.9228737453777101</v>
      </c>
      <c r="P900">
        <v>60.396542958820497</v>
      </c>
      <c r="Q900">
        <v>1.3803054141066E-2</v>
      </c>
    </row>
    <row r="901" spans="1:17" x14ac:dyDescent="0.3">
      <c r="A901" t="s">
        <v>1952</v>
      </c>
      <c r="B901" t="s">
        <v>1953</v>
      </c>
      <c r="C901" t="str">
        <f>IFERROR(VLOOKUP(Table1[[#This Row],[Ticker]],[1]!Table2[[Symbol]:[Industry]],2,FALSE),"-")</f>
        <v>-</v>
      </c>
      <c r="D901" t="s">
        <v>212</v>
      </c>
      <c r="E901">
        <v>3352.4811699749998</v>
      </c>
      <c r="F901">
        <v>216.05</v>
      </c>
      <c r="G901">
        <v>-32.312456675223501</v>
      </c>
      <c r="H901">
        <v>-3.3403001950376101</v>
      </c>
      <c r="I901">
        <v>-27.876906687751699</v>
      </c>
      <c r="J901">
        <v>-3.89154052870609</v>
      </c>
      <c r="K901">
        <v>225.53381480785899</v>
      </c>
      <c r="L901">
        <v>232.041316440282</v>
      </c>
      <c r="M901">
        <v>31.7459319212225</v>
      </c>
      <c r="N901">
        <v>0.54759405071179701</v>
      </c>
      <c r="O901">
        <v>38.393890303170501</v>
      </c>
      <c r="P901">
        <v>13.3823143531881</v>
      </c>
      <c r="Q901">
        <v>4.5615749527829997E-3</v>
      </c>
    </row>
    <row r="902" spans="1:17" hidden="1" x14ac:dyDescent="0.3">
      <c r="A902" t="s">
        <v>1954</v>
      </c>
      <c r="B902" t="s">
        <v>1955</v>
      </c>
      <c r="C902" t="str">
        <f>IFERROR(VLOOKUP(Table1[[#This Row],[Ticker]],[1]!Table2[[Symbol]:[Industry]],2,FALSE),"-")</f>
        <v>-</v>
      </c>
      <c r="D902" t="s">
        <v>136</v>
      </c>
      <c r="E902">
        <v>3338.59077708</v>
      </c>
      <c r="F902">
        <v>110.37</v>
      </c>
      <c r="G902">
        <v>74.809734632558701</v>
      </c>
      <c r="H902">
        <v>1.1889677562299199</v>
      </c>
      <c r="I902">
        <v>-20.593341680004102</v>
      </c>
      <c r="J902">
        <v>-2.14484926334505</v>
      </c>
      <c r="K902">
        <v>111.47606807404</v>
      </c>
      <c r="L902">
        <v>103.18197596467699</v>
      </c>
      <c r="M902">
        <v>37.474758729492201</v>
      </c>
      <c r="N902">
        <v>1.6225410844328501</v>
      </c>
      <c r="O902">
        <v>46.507203044305498</v>
      </c>
      <c r="P902">
        <v>109.828897338403</v>
      </c>
      <c r="Q902">
        <v>0.19728844793807301</v>
      </c>
    </row>
    <row r="903" spans="1:17" hidden="1" x14ac:dyDescent="0.3">
      <c r="A903" t="s">
        <v>1956</v>
      </c>
      <c r="B903" t="s">
        <v>1957</v>
      </c>
      <c r="C903" t="str">
        <f>IFERROR(VLOOKUP(Table1[[#This Row],[Ticker]],[1]!Table2[[Symbol]:[Industry]],2,FALSE),"-")</f>
        <v>-</v>
      </c>
      <c r="D903" t="s">
        <v>590</v>
      </c>
      <c r="E903">
        <v>3309.3341125000002</v>
      </c>
      <c r="F903">
        <v>251.5</v>
      </c>
      <c r="G903">
        <v>76.022280651312698</v>
      </c>
      <c r="H903">
        <v>13.0354443756087</v>
      </c>
      <c r="I903">
        <v>32.245618724350898</v>
      </c>
      <c r="J903">
        <v>1.23263150483456</v>
      </c>
      <c r="K903">
        <v>217.164280458891</v>
      </c>
      <c r="L903">
        <v>180.61214571888101</v>
      </c>
      <c r="M903">
        <v>44.514374750704597</v>
      </c>
      <c r="N903">
        <v>0.963082785858694</v>
      </c>
      <c r="O903">
        <v>7.3558648111331904</v>
      </c>
      <c r="P903">
        <v>111.52228763666901</v>
      </c>
      <c r="Q903">
        <v>0.22438421320284699</v>
      </c>
    </row>
    <row r="904" spans="1:17" hidden="1" x14ac:dyDescent="0.3">
      <c r="A904" t="s">
        <v>1958</v>
      </c>
      <c r="B904" t="s">
        <v>1959</v>
      </c>
      <c r="C904" t="str">
        <f>IFERROR(VLOOKUP(Table1[[#This Row],[Ticker]],[1]!Table2[[Symbol]:[Industry]],2,FALSE),"-")</f>
        <v>-</v>
      </c>
      <c r="D904" t="s">
        <v>304</v>
      </c>
      <c r="E904">
        <v>3285.1410201250001</v>
      </c>
      <c r="F904">
        <v>281.55</v>
      </c>
      <c r="G904">
        <v>75.045745728761602</v>
      </c>
      <c r="H904">
        <v>19.130684486211901</v>
      </c>
      <c r="I904">
        <v>131.79757182145201</v>
      </c>
      <c r="J904">
        <v>10.117228026325799</v>
      </c>
      <c r="K904">
        <v>218.45011758530799</v>
      </c>
      <c r="L904">
        <v>161.12991526210499</v>
      </c>
      <c r="M904">
        <v>57.2477069718568</v>
      </c>
      <c r="N904">
        <v>0.96940639350611102</v>
      </c>
      <c r="O904">
        <v>5.1323033209021496</v>
      </c>
      <c r="P904">
        <v>174.89748096074899</v>
      </c>
      <c r="Q904">
        <v>0.201915565957976</v>
      </c>
    </row>
    <row r="905" spans="1:17" hidden="1" x14ac:dyDescent="0.3">
      <c r="A905" t="s">
        <v>1960</v>
      </c>
      <c r="B905" t="s">
        <v>1961</v>
      </c>
      <c r="C905" t="str">
        <f>IFERROR(VLOOKUP(Table1[[#This Row],[Ticker]],[1]!Table2[[Symbol]:[Industry]],2,FALSE),"-")</f>
        <v>-</v>
      </c>
      <c r="D905" t="s">
        <v>127</v>
      </c>
      <c r="E905">
        <v>3283.7390878349902</v>
      </c>
      <c r="F905">
        <v>962.05</v>
      </c>
      <c r="G905">
        <v>606.00169822447594</v>
      </c>
      <c r="H905">
        <v>18.243234188614899</v>
      </c>
      <c r="I905">
        <v>133.950516236477</v>
      </c>
      <c r="J905">
        <v>-4.2793704240926704</v>
      </c>
      <c r="K905">
        <v>763.57888486625495</v>
      </c>
      <c r="L905">
        <v>501.76276538060603</v>
      </c>
      <c r="M905">
        <v>61.471994401698602</v>
      </c>
      <c r="N905">
        <v>1.79346317530456</v>
      </c>
      <c r="O905">
        <v>7.2709318642482303</v>
      </c>
      <c r="P905">
        <v>631.31889015583397</v>
      </c>
      <c r="Q905">
        <v>0.18139920768402401</v>
      </c>
    </row>
    <row r="906" spans="1:17" x14ac:dyDescent="0.3">
      <c r="A906" t="s">
        <v>1962</v>
      </c>
      <c r="B906" t="s">
        <v>1963</v>
      </c>
      <c r="C906" t="str">
        <f>IFERROR(VLOOKUP(Table1[[#This Row],[Ticker]],[1]!Table2[[Symbol]:[Industry]],2,FALSE),"-")</f>
        <v>-</v>
      </c>
      <c r="D906" t="s">
        <v>396</v>
      </c>
      <c r="E906">
        <v>3270.43094238</v>
      </c>
      <c r="F906">
        <v>19.29</v>
      </c>
      <c r="G906">
        <v>-52.385798999964898</v>
      </c>
      <c r="H906">
        <v>-2.1879489514391102</v>
      </c>
      <c r="I906">
        <v>-59.140835035201697</v>
      </c>
      <c r="J906">
        <v>9.6507086169913201</v>
      </c>
      <c r="K906">
        <v>20.215734234068201</v>
      </c>
      <c r="L906">
        <v>24.116856135652899</v>
      </c>
      <c r="M906">
        <v>77.232947857046597</v>
      </c>
      <c r="N906">
        <v>1.0479452803712901</v>
      </c>
      <c r="O906">
        <v>134.05909797822699</v>
      </c>
      <c r="P906">
        <v>15.508982035928099</v>
      </c>
    </row>
    <row r="907" spans="1:17" x14ac:dyDescent="0.3">
      <c r="A907" t="s">
        <v>1964</v>
      </c>
      <c r="B907" t="s">
        <v>1965</v>
      </c>
      <c r="C907" t="str">
        <f>IFERROR(VLOOKUP(Table1[[#This Row],[Ticker]],[1]!Table2[[Symbol]:[Industry]],2,FALSE),"-")</f>
        <v>-</v>
      </c>
      <c r="D907" t="s">
        <v>133</v>
      </c>
      <c r="E907">
        <v>3257.805531</v>
      </c>
      <c r="F907">
        <v>581.5</v>
      </c>
      <c r="G907">
        <v>-18.770470002194301</v>
      </c>
      <c r="H907">
        <v>-11.712283176547601</v>
      </c>
      <c r="I907">
        <v>-10.271908397711901</v>
      </c>
      <c r="J907">
        <v>-6.8120096991752703</v>
      </c>
      <c r="K907">
        <v>596.48867024061803</v>
      </c>
      <c r="L907">
        <v>563.74851274141997</v>
      </c>
      <c r="M907">
        <v>38.010322030904</v>
      </c>
      <c r="N907">
        <v>1.02237531902776</v>
      </c>
      <c r="O907">
        <v>18.993981083404901</v>
      </c>
      <c r="P907">
        <v>26.4130434782608</v>
      </c>
      <c r="Q907">
        <v>0.16770782316381899</v>
      </c>
    </row>
    <row r="908" spans="1:17" hidden="1" x14ac:dyDescent="0.3">
      <c r="A908" t="s">
        <v>1966</v>
      </c>
      <c r="B908" t="s">
        <v>1967</v>
      </c>
      <c r="C908" t="str">
        <f>IFERROR(VLOOKUP(Table1[[#This Row],[Ticker]],[1]!Table2[[Symbol]:[Industry]],2,FALSE),"-")</f>
        <v>-</v>
      </c>
      <c r="D908" t="s">
        <v>57</v>
      </c>
      <c r="E908">
        <v>3224.398895025</v>
      </c>
      <c r="F908">
        <v>243.3</v>
      </c>
      <c r="G908">
        <v>18.594135126036502</v>
      </c>
      <c r="H908">
        <v>-1.0994935206835901</v>
      </c>
      <c r="I908">
        <v>19.0781629088711</v>
      </c>
      <c r="J908">
        <v>4.5942495666730396</v>
      </c>
      <c r="K908">
        <v>242.515273241796</v>
      </c>
      <c r="L908">
        <v>216.94890358037401</v>
      </c>
      <c r="M908">
        <v>45.342299489304203</v>
      </c>
      <c r="N908">
        <v>1.5410280920264601</v>
      </c>
      <c r="O908">
        <v>15.0842581175503</v>
      </c>
      <c r="P908">
        <v>54.476190476190403</v>
      </c>
      <c r="Q908">
        <v>-2.4846300318072001E-2</v>
      </c>
    </row>
    <row r="909" spans="1:17" x14ac:dyDescent="0.3">
      <c r="A909" t="s">
        <v>1968</v>
      </c>
      <c r="B909" t="s">
        <v>1969</v>
      </c>
      <c r="C909" t="str">
        <f>IFERROR(VLOOKUP(Table1[[#This Row],[Ticker]],[1]!Table2[[Symbol]:[Industry]],2,FALSE),"-")</f>
        <v>-</v>
      </c>
      <c r="D909" t="s">
        <v>988</v>
      </c>
      <c r="E909">
        <v>3218.5513837950002</v>
      </c>
      <c r="F909">
        <v>394.6</v>
      </c>
      <c r="G909">
        <v>-10.7411175991859</v>
      </c>
      <c r="H909">
        <v>-5.6820799098857497</v>
      </c>
      <c r="I909">
        <v>-10.959135860339099</v>
      </c>
      <c r="J909">
        <v>0.22822834042010001</v>
      </c>
      <c r="K909">
        <v>399.50788010793201</v>
      </c>
      <c r="L909">
        <v>396.16476036430799</v>
      </c>
      <c r="M909">
        <v>53.206820358322098</v>
      </c>
      <c r="N909">
        <v>0.65119703037839405</v>
      </c>
      <c r="O909">
        <v>24.176381145463701</v>
      </c>
      <c r="P909">
        <v>16.7282946309717</v>
      </c>
      <c r="Q909">
        <v>-2.9722960282820999E-2</v>
      </c>
    </row>
    <row r="910" spans="1:17" x14ac:dyDescent="0.3">
      <c r="A910" t="s">
        <v>1970</v>
      </c>
      <c r="B910" t="s">
        <v>1971</v>
      </c>
      <c r="C910" t="str">
        <f>IFERROR(VLOOKUP(Table1[[#This Row],[Ticker]],[1]!Table2[[Symbol]:[Industry]],2,FALSE),"-")</f>
        <v>-</v>
      </c>
      <c r="D910" t="s">
        <v>51</v>
      </c>
      <c r="E910">
        <v>3216.1567884799902</v>
      </c>
      <c r="F910">
        <v>281.3</v>
      </c>
      <c r="G910">
        <v>-7.0245090045285998</v>
      </c>
      <c r="H910">
        <v>20.7442259641855</v>
      </c>
      <c r="I910">
        <v>29.713188741028699</v>
      </c>
      <c r="J910">
        <v>1.60296713685419</v>
      </c>
      <c r="K910">
        <v>234.77047499538801</v>
      </c>
      <c r="L910">
        <v>200.53802949676</v>
      </c>
      <c r="M910">
        <v>36.337250299505001</v>
      </c>
      <c r="N910">
        <v>1.3099450922148199</v>
      </c>
      <c r="O910">
        <v>4.3547813722004802</v>
      </c>
      <c r="P910">
        <v>81.835811247575904</v>
      </c>
      <c r="Q910">
        <v>3.9193011336431001E-2</v>
      </c>
    </row>
    <row r="911" spans="1:17" x14ac:dyDescent="0.3">
      <c r="A911" t="s">
        <v>1972</v>
      </c>
      <c r="B911" t="s">
        <v>1973</v>
      </c>
      <c r="C911" t="str">
        <f>IFERROR(VLOOKUP(Table1[[#This Row],[Ticker]],[1]!Table2[[Symbol]:[Industry]],2,FALSE),"-")</f>
        <v>-</v>
      </c>
      <c r="D911" t="s">
        <v>304</v>
      </c>
      <c r="E911">
        <v>3204.7481560000001</v>
      </c>
      <c r="F911">
        <v>335.05</v>
      </c>
      <c r="G911">
        <v>41.831723010024</v>
      </c>
      <c r="H911">
        <v>10.4136815604934</v>
      </c>
      <c r="I911">
        <v>33.354906622210997</v>
      </c>
      <c r="J911">
        <v>4.1502748715998603</v>
      </c>
      <c r="K911">
        <v>308.29777797061098</v>
      </c>
      <c r="L911">
        <v>263.76179256053399</v>
      </c>
      <c r="M911">
        <v>40.509408061983201</v>
      </c>
      <c r="N911">
        <v>0.81508377829088297</v>
      </c>
      <c r="O911">
        <v>6.1035666318459896</v>
      </c>
      <c r="P911">
        <v>77.604028624436694</v>
      </c>
      <c r="Q911">
        <v>5.4182764887304002E-2</v>
      </c>
    </row>
    <row r="912" spans="1:17" hidden="1" x14ac:dyDescent="0.3">
      <c r="A912" t="s">
        <v>1974</v>
      </c>
      <c r="B912" t="s">
        <v>1975</v>
      </c>
      <c r="C912" t="str">
        <f>IFERROR(VLOOKUP(Table1[[#This Row],[Ticker]],[1]!Table2[[Symbol]:[Industry]],2,FALSE),"-")</f>
        <v>-</v>
      </c>
      <c r="D912" t="s">
        <v>133</v>
      </c>
      <c r="E912">
        <v>3204.132263388</v>
      </c>
      <c r="F912">
        <v>185.67</v>
      </c>
      <c r="G912">
        <v>77.711785652021007</v>
      </c>
      <c r="H912">
        <v>-6.29912108833045</v>
      </c>
      <c r="I912">
        <v>-12.229858943897799</v>
      </c>
      <c r="J912">
        <v>0.80512316795758798</v>
      </c>
      <c r="K912">
        <v>183.43397621987799</v>
      </c>
      <c r="L912">
        <v>165.79599746328199</v>
      </c>
      <c r="M912">
        <v>43.408403713086898</v>
      </c>
      <c r="N912">
        <v>0.90078450582693503</v>
      </c>
      <c r="O912">
        <v>20.428717617277901</v>
      </c>
      <c r="P912">
        <v>109.796610169491</v>
      </c>
      <c r="Q912">
        <v>9.4608482469015001E-2</v>
      </c>
    </row>
    <row r="913" spans="1:17" hidden="1" x14ac:dyDescent="0.3">
      <c r="A913" t="s">
        <v>1976</v>
      </c>
      <c r="B913" t="s">
        <v>1977</v>
      </c>
      <c r="C913" t="str">
        <f>IFERROR(VLOOKUP(Table1[[#This Row],[Ticker]],[1]!Table2[[Symbol]:[Industry]],2,FALSE),"-")</f>
        <v>-</v>
      </c>
      <c r="D913" t="s">
        <v>54</v>
      </c>
      <c r="E913">
        <v>3201.145509558</v>
      </c>
      <c r="F913">
        <v>59.08</v>
      </c>
      <c r="G913">
        <v>39.941549327383299</v>
      </c>
      <c r="H913">
        <v>6.43550200234752</v>
      </c>
      <c r="I913">
        <v>3.8566290668175101</v>
      </c>
      <c r="J913">
        <v>-3.36439115342821</v>
      </c>
      <c r="K913">
        <v>55.725201829173898</v>
      </c>
      <c r="L913">
        <v>48.558065988841498</v>
      </c>
      <c r="M913">
        <v>49.096505259567799</v>
      </c>
      <c r="N913">
        <v>1.6788607162802001</v>
      </c>
      <c r="O913">
        <v>6.6350710900473899</v>
      </c>
      <c r="P913">
        <v>88.753993610223603</v>
      </c>
      <c r="Q913">
        <v>4.7609932529610001E-3</v>
      </c>
    </row>
    <row r="914" spans="1:17" x14ac:dyDescent="0.3">
      <c r="A914" t="s">
        <v>1978</v>
      </c>
      <c r="B914" t="s">
        <v>1979</v>
      </c>
      <c r="C914" t="str">
        <f>IFERROR(VLOOKUP(Table1[[#This Row],[Ticker]],[1]!Table2[[Symbol]:[Industry]],2,FALSE),"-")</f>
        <v>-</v>
      </c>
      <c r="D914" t="s">
        <v>46</v>
      </c>
      <c r="E914">
        <v>3200.9800921999999</v>
      </c>
      <c r="F914">
        <v>1896.95</v>
      </c>
      <c r="G914">
        <v>-7.3843352325701703</v>
      </c>
      <c r="H914">
        <v>-5.2089961034686203</v>
      </c>
      <c r="I914">
        <v>7.8227478665775401</v>
      </c>
      <c r="J914">
        <v>-1.6156340996087899</v>
      </c>
      <c r="K914">
        <v>1847.64775908004</v>
      </c>
      <c r="L914">
        <v>1699.8935029905699</v>
      </c>
      <c r="M914">
        <v>43.159032638020697</v>
      </c>
      <c r="N914">
        <v>0.33700385113499398</v>
      </c>
      <c r="O914">
        <v>10.1768628587996</v>
      </c>
      <c r="P914">
        <v>34.154879773691597</v>
      </c>
      <c r="Q914">
        <v>4.8392868458184003E-2</v>
      </c>
    </row>
    <row r="915" spans="1:17" x14ac:dyDescent="0.3">
      <c r="A915" t="s">
        <v>1980</v>
      </c>
      <c r="B915" t="s">
        <v>1981</v>
      </c>
      <c r="C915" t="str">
        <f>IFERROR(VLOOKUP(Table1[[#This Row],[Ticker]],[1]!Table2[[Symbol]:[Industry]],2,FALSE),"-")</f>
        <v>-</v>
      </c>
      <c r="D915" t="s">
        <v>368</v>
      </c>
      <c r="E915">
        <v>3192.0494642399999</v>
      </c>
      <c r="F915">
        <v>2420</v>
      </c>
      <c r="G915">
        <v>-2.4928248427502702</v>
      </c>
      <c r="H915">
        <v>28.405121037575601</v>
      </c>
      <c r="I915">
        <v>14.2397533299083</v>
      </c>
      <c r="J915">
        <v>28.829747687692102</v>
      </c>
      <c r="K915">
        <v>1950.88879661582</v>
      </c>
      <c r="L915">
        <v>1880.7095324438201</v>
      </c>
      <c r="M915">
        <v>63.510604519024099</v>
      </c>
      <c r="N915">
        <v>3.3166729806996398</v>
      </c>
      <c r="O915">
        <v>4.1322314049586799</v>
      </c>
      <c r="P915">
        <v>58.066623122142303</v>
      </c>
      <c r="Q915">
        <v>-3.5533434348779001E-2</v>
      </c>
    </row>
    <row r="916" spans="1:17" hidden="1" x14ac:dyDescent="0.3">
      <c r="A916" t="s">
        <v>1982</v>
      </c>
      <c r="B916" t="s">
        <v>1983</v>
      </c>
      <c r="C916" t="str">
        <f>IFERROR(VLOOKUP(Table1[[#This Row],[Ticker]],[1]!Table2[[Symbol]:[Industry]],2,FALSE),"-")</f>
        <v>-</v>
      </c>
      <c r="D916" t="s">
        <v>141</v>
      </c>
      <c r="E916">
        <v>3185.5208685299999</v>
      </c>
      <c r="F916">
        <v>722.8</v>
      </c>
      <c r="G916">
        <v>71.674655130773104</v>
      </c>
      <c r="H916">
        <v>3.77247914512991</v>
      </c>
      <c r="I916">
        <v>13.0183915155066</v>
      </c>
      <c r="J916">
        <v>-2.00740756236068</v>
      </c>
      <c r="K916">
        <v>711.31344688250101</v>
      </c>
      <c r="L916">
        <v>598.14206707278197</v>
      </c>
      <c r="M916">
        <v>36.749171015794602</v>
      </c>
      <c r="N916">
        <v>1.01147666981326</v>
      </c>
      <c r="O916">
        <v>14.2778085224128</v>
      </c>
      <c r="P916">
        <v>133.91585760517799</v>
      </c>
      <c r="Q916">
        <v>0.18280885603456201</v>
      </c>
    </row>
    <row r="917" spans="1:17" hidden="1" x14ac:dyDescent="0.3">
      <c r="A917" t="s">
        <v>1984</v>
      </c>
      <c r="B917" t="s">
        <v>1985</v>
      </c>
      <c r="C917" t="str">
        <f>IFERROR(VLOOKUP(Table1[[#This Row],[Ticker]],[1]!Table2[[Symbol]:[Industry]],2,FALSE),"-")</f>
        <v>-</v>
      </c>
      <c r="D917" t="s">
        <v>1458</v>
      </c>
      <c r="E917">
        <v>3181.04884128</v>
      </c>
      <c r="F917">
        <v>216.2</v>
      </c>
      <c r="K917">
        <v>198.53034696656701</v>
      </c>
      <c r="L917">
        <v>172.215069946667</v>
      </c>
      <c r="M917">
        <v>81.1750791682543</v>
      </c>
      <c r="N917">
        <v>1</v>
      </c>
      <c r="Q917">
        <v>0.14788253940821999</v>
      </c>
    </row>
    <row r="918" spans="1:17" hidden="1" x14ac:dyDescent="0.3">
      <c r="A918" t="s">
        <v>1986</v>
      </c>
      <c r="B918" t="s">
        <v>1987</v>
      </c>
      <c r="C918" t="str">
        <f>IFERROR(VLOOKUP(Table1[[#This Row],[Ticker]],[1]!Table2[[Symbol]:[Industry]],2,FALSE),"-")</f>
        <v>-</v>
      </c>
      <c r="D918" t="s">
        <v>63</v>
      </c>
      <c r="E918">
        <v>3177.6362086919999</v>
      </c>
      <c r="F918">
        <v>216.59</v>
      </c>
      <c r="G918">
        <v>49.466501912236097</v>
      </c>
      <c r="H918">
        <v>-11.8768888232275</v>
      </c>
      <c r="I918">
        <v>-4.0883038945669998</v>
      </c>
      <c r="J918">
        <v>-4.4113603485259096</v>
      </c>
      <c r="K918">
        <v>227.84542211962301</v>
      </c>
      <c r="L918">
        <v>193.09540416793999</v>
      </c>
      <c r="M918">
        <v>27.651820900136901</v>
      </c>
      <c r="N918">
        <v>0.47151231881668598</v>
      </c>
      <c r="O918">
        <v>24.6133247148991</v>
      </c>
      <c r="P918">
        <v>93.990147783251203</v>
      </c>
      <c r="Q918">
        <v>9.8241293574673996E-2</v>
      </c>
    </row>
    <row r="919" spans="1:17" hidden="1" x14ac:dyDescent="0.3">
      <c r="A919" t="s">
        <v>1988</v>
      </c>
      <c r="B919" t="s">
        <v>1989</v>
      </c>
      <c r="C919" t="str">
        <f>IFERROR(VLOOKUP(Table1[[#This Row],[Ticker]],[1]!Table2[[Symbol]:[Industry]],2,FALSE),"-")</f>
        <v>-</v>
      </c>
      <c r="D919" t="s">
        <v>1458</v>
      </c>
      <c r="E919">
        <v>3171.16600866</v>
      </c>
      <c r="F919">
        <v>433.4</v>
      </c>
      <c r="G919">
        <v>45.443279805120298</v>
      </c>
      <c r="H919">
        <v>8.9155332865198407</v>
      </c>
      <c r="I919">
        <v>17.486955935606801</v>
      </c>
      <c r="J919">
        <v>-2.2502917333872001</v>
      </c>
      <c r="K919">
        <v>375.90385320462502</v>
      </c>
      <c r="L919">
        <v>329.09306678531698</v>
      </c>
      <c r="M919">
        <v>58.561826750614301</v>
      </c>
      <c r="N919">
        <v>2.48918212400172</v>
      </c>
      <c r="O919">
        <v>4.2570373788648004</v>
      </c>
      <c r="P919">
        <v>77.550184350675906</v>
      </c>
      <c r="Q919">
        <v>3.2203701962875003E-2</v>
      </c>
    </row>
    <row r="920" spans="1:17" hidden="1" x14ac:dyDescent="0.3">
      <c r="A920" t="s">
        <v>1990</v>
      </c>
      <c r="B920" t="s">
        <v>1991</v>
      </c>
      <c r="C920" t="str">
        <f>IFERROR(VLOOKUP(Table1[[#This Row],[Ticker]],[1]!Table2[[Symbol]:[Industry]],2,FALSE),"-")</f>
        <v>-</v>
      </c>
      <c r="D920" t="s">
        <v>393</v>
      </c>
      <c r="E920">
        <v>3156.3891509999999</v>
      </c>
      <c r="F920">
        <v>4068.95</v>
      </c>
      <c r="G920">
        <v>16.749254167346201</v>
      </c>
      <c r="H920">
        <v>-8.9918707756665395</v>
      </c>
      <c r="I920">
        <v>-13.6282311761638</v>
      </c>
      <c r="J920">
        <v>-7.0085289039798697</v>
      </c>
      <c r="K920">
        <v>4303.11365915223</v>
      </c>
      <c r="L920">
        <v>4110.0821286842802</v>
      </c>
      <c r="M920">
        <v>36.465985053168502</v>
      </c>
      <c r="N920">
        <v>1.0041171414912999</v>
      </c>
      <c r="O920">
        <v>25.265731945587898</v>
      </c>
      <c r="P920">
        <v>47.693284936479102</v>
      </c>
      <c r="Q920">
        <v>6.4238021500466994E-2</v>
      </c>
    </row>
    <row r="921" spans="1:17" hidden="1" x14ac:dyDescent="0.3">
      <c r="A921" t="s">
        <v>1992</v>
      </c>
      <c r="B921" t="s">
        <v>1993</v>
      </c>
      <c r="C921" t="str">
        <f>IFERROR(VLOOKUP(Table1[[#This Row],[Ticker]],[1]!Table2[[Symbol]:[Industry]],2,FALSE),"-")</f>
        <v>-</v>
      </c>
      <c r="D921" t="s">
        <v>1994</v>
      </c>
      <c r="E921">
        <v>3129.1728977600001</v>
      </c>
      <c r="F921">
        <v>279.3</v>
      </c>
      <c r="G921">
        <v>21.6828080686421</v>
      </c>
      <c r="H921">
        <v>-4.0588223377002404</v>
      </c>
      <c r="I921">
        <v>13.7873494871037</v>
      </c>
      <c r="J921">
        <v>-1.4078942059495401</v>
      </c>
      <c r="K921">
        <v>281.36099178958102</v>
      </c>
      <c r="M921">
        <v>38.447052811957597</v>
      </c>
      <c r="N921">
        <v>0.67066685086040301</v>
      </c>
      <c r="O921">
        <v>18.152524167561701</v>
      </c>
      <c r="P921">
        <v>158.013856812933</v>
      </c>
    </row>
    <row r="922" spans="1:17" hidden="1" x14ac:dyDescent="0.3">
      <c r="A922" t="s">
        <v>1995</v>
      </c>
      <c r="B922" t="s">
        <v>1996</v>
      </c>
      <c r="C922" t="str">
        <f>IFERROR(VLOOKUP(Table1[[#This Row],[Ticker]],[1]!Table2[[Symbol]:[Industry]],2,FALSE),"-")</f>
        <v>-</v>
      </c>
      <c r="D922" t="s">
        <v>54</v>
      </c>
      <c r="E922">
        <v>3121.9371346799999</v>
      </c>
      <c r="F922">
        <v>1215.3</v>
      </c>
      <c r="G922">
        <v>97.024813675291398</v>
      </c>
      <c r="H922">
        <v>12.8492762207316</v>
      </c>
      <c r="I922">
        <v>29.819733457915099</v>
      </c>
      <c r="J922">
        <v>8.7705401039627606</v>
      </c>
      <c r="K922">
        <v>1102.5008804097099</v>
      </c>
      <c r="L922">
        <v>896.79267600275898</v>
      </c>
      <c r="M922">
        <v>74.034482266285494</v>
      </c>
      <c r="N922">
        <v>0.50031661717602005</v>
      </c>
      <c r="O922">
        <v>0.94626841109190996</v>
      </c>
      <c r="P922">
        <v>146.21982103663601</v>
      </c>
      <c r="Q922">
        <v>0.229740089061542</v>
      </c>
    </row>
    <row r="923" spans="1:17" hidden="1" x14ac:dyDescent="0.3">
      <c r="A923" t="s">
        <v>1997</v>
      </c>
      <c r="B923" t="s">
        <v>1998</v>
      </c>
      <c r="C923" t="str">
        <f>IFERROR(VLOOKUP(Table1[[#This Row],[Ticker]],[1]!Table2[[Symbol]:[Industry]],2,FALSE),"-")</f>
        <v>-</v>
      </c>
      <c r="D923" t="s">
        <v>539</v>
      </c>
      <c r="E923">
        <v>3094.1755209099902</v>
      </c>
      <c r="F923">
        <v>4982.45</v>
      </c>
      <c r="G923">
        <v>29.792391879256801</v>
      </c>
      <c r="H923">
        <v>19.4567391505019</v>
      </c>
      <c r="I923">
        <v>21.408624410863201</v>
      </c>
      <c r="J923">
        <v>-2.9098336309686599</v>
      </c>
      <c r="K923">
        <v>4371.0686938076396</v>
      </c>
      <c r="L923">
        <v>3731.9892863086998</v>
      </c>
      <c r="M923">
        <v>49.847616209732699</v>
      </c>
      <c r="N923">
        <v>2.4843279444437698</v>
      </c>
      <c r="O923">
        <v>8.9022468865718594</v>
      </c>
      <c r="P923">
        <v>74.697147665714098</v>
      </c>
      <c r="Q923">
        <v>0.129321085315901</v>
      </c>
    </row>
    <row r="924" spans="1:17" hidden="1" x14ac:dyDescent="0.3">
      <c r="A924" t="s">
        <v>1999</v>
      </c>
      <c r="B924" t="s">
        <v>2000</v>
      </c>
      <c r="C924" t="str">
        <f>IFERROR(VLOOKUP(Table1[[#This Row],[Ticker]],[1]!Table2[[Symbol]:[Industry]],2,FALSE),"-")</f>
        <v>-</v>
      </c>
      <c r="D924" t="s">
        <v>21</v>
      </c>
      <c r="E924">
        <v>3091.7441318400001</v>
      </c>
      <c r="F924">
        <v>596.70000000000005</v>
      </c>
      <c r="G924">
        <v>180.643425418296</v>
      </c>
      <c r="H924">
        <v>12.8159508554885</v>
      </c>
      <c r="I924">
        <v>6.5410591926919501</v>
      </c>
      <c r="J924">
        <v>4.6991827824644998</v>
      </c>
      <c r="K924">
        <v>540.56776356161402</v>
      </c>
      <c r="L924">
        <v>452.31459359633499</v>
      </c>
      <c r="M924">
        <v>50.451634435954297</v>
      </c>
      <c r="N924">
        <v>1.0018797321772701</v>
      </c>
      <c r="O924">
        <v>10.9435227082285</v>
      </c>
      <c r="P924">
        <v>231.31593559133799</v>
      </c>
      <c r="Q924">
        <v>9.7226043587326005E-2</v>
      </c>
    </row>
    <row r="925" spans="1:17" x14ac:dyDescent="0.3">
      <c r="A925" t="s">
        <v>2001</v>
      </c>
      <c r="B925" t="s">
        <v>2002</v>
      </c>
      <c r="C925" t="str">
        <f>IFERROR(VLOOKUP(Table1[[#This Row],[Ticker]],[1]!Table2[[Symbol]:[Industry]],2,FALSE),"-")</f>
        <v>-</v>
      </c>
      <c r="D925" t="s">
        <v>295</v>
      </c>
      <c r="E925">
        <v>3091.3818556599999</v>
      </c>
      <c r="F925">
        <v>1169.55</v>
      </c>
      <c r="G925">
        <v>-7.8276143533780598</v>
      </c>
      <c r="H925">
        <v>-19.802859515319</v>
      </c>
      <c r="I925">
        <v>-34.235610374554099</v>
      </c>
      <c r="J925">
        <v>-9.39553368813967</v>
      </c>
      <c r="K925">
        <v>1374.19575901862</v>
      </c>
      <c r="L925">
        <v>1313.1841159999601</v>
      </c>
      <c r="M925">
        <v>13.649769501209001</v>
      </c>
      <c r="N925">
        <v>1.2553821457344401</v>
      </c>
      <c r="O925">
        <v>55.867641400538602</v>
      </c>
      <c r="P925">
        <v>23.761904761904699</v>
      </c>
      <c r="Q925">
        <v>6.9293379752175005E-2</v>
      </c>
    </row>
    <row r="926" spans="1:17" hidden="1" x14ac:dyDescent="0.3">
      <c r="A926" t="s">
        <v>2003</v>
      </c>
      <c r="B926" t="s">
        <v>2004</v>
      </c>
      <c r="C926" t="str">
        <f>IFERROR(VLOOKUP(Table1[[#This Row],[Ticker]],[1]!Table2[[Symbol]:[Industry]],2,FALSE),"-")</f>
        <v>-</v>
      </c>
      <c r="D926" t="s">
        <v>492</v>
      </c>
      <c r="E926">
        <v>3090.71945985</v>
      </c>
      <c r="F926">
        <v>298.14999999999998</v>
      </c>
      <c r="G926">
        <v>-60.280598451650597</v>
      </c>
      <c r="H926">
        <v>-5.1496943535364403</v>
      </c>
      <c r="I926">
        <v>-1.6384413615642599</v>
      </c>
      <c r="J926">
        <v>-3.1518306659079398</v>
      </c>
      <c r="K926">
        <v>306.91890287020698</v>
      </c>
      <c r="M926">
        <v>31.9294225409541</v>
      </c>
      <c r="N926">
        <v>0.84181487750900696</v>
      </c>
      <c r="O926">
        <v>72.530605399966404</v>
      </c>
      <c r="P926">
        <v>21.149939049166999</v>
      </c>
    </row>
    <row r="927" spans="1:17" hidden="1" x14ac:dyDescent="0.3">
      <c r="A927" t="s">
        <v>2005</v>
      </c>
      <c r="B927" t="s">
        <v>2006</v>
      </c>
      <c r="C927" t="str">
        <f>IFERROR(VLOOKUP(Table1[[#This Row],[Ticker]],[1]!Table2[[Symbol]:[Industry]],2,FALSE),"-")</f>
        <v>-</v>
      </c>
      <c r="D927" t="s">
        <v>153</v>
      </c>
      <c r="E927">
        <v>3087.6558074999998</v>
      </c>
      <c r="F927">
        <v>337.55</v>
      </c>
      <c r="G927">
        <v>31.755865304565798</v>
      </c>
      <c r="H927">
        <v>-12.1558356042417</v>
      </c>
      <c r="I927">
        <v>-19.8631461868607</v>
      </c>
      <c r="J927">
        <v>-5.6287467282512402</v>
      </c>
      <c r="K927">
        <v>370.18905564478899</v>
      </c>
      <c r="L927">
        <v>347.18392348318201</v>
      </c>
      <c r="M927">
        <v>32.331245215456804</v>
      </c>
      <c r="N927">
        <v>0.82497587799581296</v>
      </c>
      <c r="O927">
        <v>43.149163086949997</v>
      </c>
      <c r="P927">
        <v>63.225338491295901</v>
      </c>
      <c r="Q927">
        <v>8.8079502467184004E-2</v>
      </c>
    </row>
    <row r="928" spans="1:17" hidden="1" x14ac:dyDescent="0.3">
      <c r="A928" t="s">
        <v>2007</v>
      </c>
      <c r="B928" t="s">
        <v>2008</v>
      </c>
      <c r="C928" t="str">
        <f>IFERROR(VLOOKUP(Table1[[#This Row],[Ticker]],[1]!Table2[[Symbol]:[Industry]],2,FALSE),"-")</f>
        <v>-</v>
      </c>
      <c r="D928" t="s">
        <v>83</v>
      </c>
      <c r="E928">
        <v>3069.2370602599999</v>
      </c>
      <c r="F928">
        <v>553.04999999999995</v>
      </c>
      <c r="G928">
        <v>-8.8243009360972096</v>
      </c>
      <c r="H928">
        <v>-6.7983744942530002</v>
      </c>
      <c r="I928">
        <v>0.75209327976055396</v>
      </c>
      <c r="J928">
        <v>-3.9803476902980699</v>
      </c>
      <c r="M928">
        <v>36.737612119338003</v>
      </c>
      <c r="O928">
        <v>13.461712322574799</v>
      </c>
      <c r="P928">
        <v>17.620161633347401</v>
      </c>
    </row>
    <row r="929" spans="1:17" x14ac:dyDescent="0.3">
      <c r="A929" t="s">
        <v>2009</v>
      </c>
      <c r="B929" t="s">
        <v>2010</v>
      </c>
      <c r="C929" t="str">
        <f>IFERROR(VLOOKUP(Table1[[#This Row],[Ticker]],[1]!Table2[[Symbol]:[Industry]],2,FALSE),"-")</f>
        <v>-</v>
      </c>
      <c r="D929" t="s">
        <v>198</v>
      </c>
      <c r="E929">
        <v>3067.93160296</v>
      </c>
      <c r="F929">
        <v>192.67</v>
      </c>
      <c r="G929">
        <v>-3.4898128608551899</v>
      </c>
      <c r="H929">
        <v>14.269305285773401</v>
      </c>
      <c r="I929">
        <v>-9.5087346575561398</v>
      </c>
      <c r="J929">
        <v>-2.9103399403626602</v>
      </c>
      <c r="K929">
        <v>181.12033746770501</v>
      </c>
      <c r="L929">
        <v>184.104270897926</v>
      </c>
      <c r="M929">
        <v>63.5249895989989</v>
      </c>
      <c r="N929">
        <v>2.43555420413524</v>
      </c>
      <c r="O929">
        <v>46.8832719157108</v>
      </c>
      <c r="P929">
        <v>44.864661654135297</v>
      </c>
      <c r="Q929">
        <v>2.2531321160780002E-3</v>
      </c>
    </row>
    <row r="930" spans="1:17" x14ac:dyDescent="0.3">
      <c r="A930" t="s">
        <v>2011</v>
      </c>
      <c r="B930" t="s">
        <v>2012</v>
      </c>
      <c r="C930" t="str">
        <f>IFERROR(VLOOKUP(Table1[[#This Row],[Ticker]],[1]!Table2[[Symbol]:[Industry]],2,FALSE),"-")</f>
        <v>-</v>
      </c>
      <c r="D930" t="s">
        <v>57</v>
      </c>
      <c r="E930">
        <v>3054.2570225999998</v>
      </c>
      <c r="F930">
        <v>306.10000000000002</v>
      </c>
      <c r="G930">
        <v>-73.816854776941099</v>
      </c>
      <c r="H930">
        <v>-31.555536384435101</v>
      </c>
      <c r="I930">
        <v>-58.412510980208303</v>
      </c>
      <c r="J930">
        <v>-31.8795370189675</v>
      </c>
      <c r="K930">
        <v>431.86692307270198</v>
      </c>
      <c r="L930">
        <v>487.97169271453498</v>
      </c>
      <c r="M930">
        <v>5.5450562617578099</v>
      </c>
      <c r="N930">
        <v>2.3076626568174001</v>
      </c>
      <c r="O930">
        <v>120.46716759229</v>
      </c>
      <c r="P930">
        <v>1.9993335554814899</v>
      </c>
    </row>
    <row r="931" spans="1:17" hidden="1" x14ac:dyDescent="0.3">
      <c r="A931" t="s">
        <v>2013</v>
      </c>
      <c r="B931" t="s">
        <v>2014</v>
      </c>
      <c r="C931" t="str">
        <f>IFERROR(VLOOKUP(Table1[[#This Row],[Ticker]],[1]!Table2[[Symbol]:[Industry]],2,FALSE),"-")</f>
        <v>-</v>
      </c>
      <c r="D931" t="s">
        <v>46</v>
      </c>
      <c r="E931">
        <v>3046.0767110100001</v>
      </c>
      <c r="F931">
        <v>464.3</v>
      </c>
      <c r="G931">
        <v>157.605068449535</v>
      </c>
      <c r="H931">
        <v>-14.6791477624027</v>
      </c>
      <c r="I931">
        <v>69.846970567486593</v>
      </c>
      <c r="J931">
        <v>-3.25777385063562</v>
      </c>
      <c r="K931">
        <v>444.27848254414903</v>
      </c>
      <c r="L931">
        <v>331.70076382161199</v>
      </c>
      <c r="M931">
        <v>40.127103127203704</v>
      </c>
      <c r="N931">
        <v>0.139582962910965</v>
      </c>
      <c r="O931">
        <v>39.134180486754197</v>
      </c>
      <c r="P931">
        <v>196.67731629392901</v>
      </c>
      <c r="Q931">
        <v>4.424577077077E-2</v>
      </c>
    </row>
    <row r="932" spans="1:17" hidden="1" x14ac:dyDescent="0.3">
      <c r="A932" t="s">
        <v>2015</v>
      </c>
      <c r="B932" t="s">
        <v>2016</v>
      </c>
      <c r="C932" t="str">
        <f>IFERROR(VLOOKUP(Table1[[#This Row],[Ticker]],[1]!Table2[[Symbol]:[Industry]],2,FALSE),"-")</f>
        <v>-</v>
      </c>
      <c r="D932" t="s">
        <v>46</v>
      </c>
      <c r="E932">
        <v>3043.1832599999998</v>
      </c>
      <c r="F932">
        <v>292.45</v>
      </c>
      <c r="G932">
        <v>65.760364691840394</v>
      </c>
      <c r="H932">
        <v>47.085210339668599</v>
      </c>
      <c r="I932">
        <v>19.160972446933499</v>
      </c>
      <c r="J932">
        <v>8.1975435048223595</v>
      </c>
      <c r="K932">
        <v>221.86556564881801</v>
      </c>
      <c r="L932">
        <v>198.07703705359299</v>
      </c>
      <c r="M932">
        <v>42.532989183388104</v>
      </c>
      <c r="N932">
        <v>1.6087397074515499</v>
      </c>
      <c r="O932">
        <v>1.5558215079500799</v>
      </c>
      <c r="P932">
        <v>107.41134751772999</v>
      </c>
    </row>
    <row r="933" spans="1:17" hidden="1" x14ac:dyDescent="0.3">
      <c r="A933" t="s">
        <v>2017</v>
      </c>
      <c r="B933" t="s">
        <v>2018</v>
      </c>
      <c r="C933" t="str">
        <f>IFERROR(VLOOKUP(Table1[[#This Row],[Ticker]],[1]!Table2[[Symbol]:[Industry]],2,FALSE),"-")</f>
        <v>-</v>
      </c>
      <c r="D933" t="s">
        <v>212</v>
      </c>
      <c r="E933">
        <v>3037.5244749599901</v>
      </c>
      <c r="F933">
        <v>1005.25</v>
      </c>
      <c r="G933">
        <v>28.052185909105901</v>
      </c>
      <c r="H933">
        <v>25.3540534111937</v>
      </c>
      <c r="I933">
        <v>46.755351466394004</v>
      </c>
      <c r="J933">
        <v>1.8542058584766901</v>
      </c>
      <c r="K933">
        <v>831.704119554881</v>
      </c>
      <c r="L933">
        <v>701.35103025513195</v>
      </c>
      <c r="M933">
        <v>59.8928921015168</v>
      </c>
      <c r="N933">
        <v>2.5782438681591899</v>
      </c>
      <c r="O933">
        <v>9.1270828152200991</v>
      </c>
      <c r="P933">
        <v>82.094013223439902</v>
      </c>
      <c r="Q933">
        <v>8.8126938540855002E-2</v>
      </c>
    </row>
    <row r="934" spans="1:17" x14ac:dyDescent="0.3">
      <c r="A934" t="s">
        <v>2019</v>
      </c>
      <c r="B934" t="s">
        <v>2020</v>
      </c>
      <c r="C934" t="str">
        <f>IFERROR(VLOOKUP(Table1[[#This Row],[Ticker]],[1]!Table2[[Symbol]:[Industry]],2,FALSE),"-")</f>
        <v>-</v>
      </c>
      <c r="D934" t="s">
        <v>136</v>
      </c>
      <c r="E934">
        <v>3027.1366604250002</v>
      </c>
      <c r="F934">
        <v>470</v>
      </c>
      <c r="G934">
        <v>-23.936691499951401</v>
      </c>
      <c r="H934">
        <v>-11.6802230970836</v>
      </c>
      <c r="I934">
        <v>-15.5685557397887</v>
      </c>
      <c r="J934">
        <v>-6.0696599436676202</v>
      </c>
      <c r="K934">
        <v>513.52138807241795</v>
      </c>
      <c r="L934">
        <v>512.49090895675204</v>
      </c>
      <c r="M934">
        <v>16.6689099725448</v>
      </c>
      <c r="N934">
        <v>1.0864143442999701</v>
      </c>
      <c r="O934">
        <v>31.9148936170212</v>
      </c>
      <c r="P934">
        <v>10.588235294117601</v>
      </c>
    </row>
    <row r="935" spans="1:17" hidden="1" x14ac:dyDescent="0.3">
      <c r="A935" t="s">
        <v>2021</v>
      </c>
      <c r="B935" t="s">
        <v>2022</v>
      </c>
      <c r="C935" t="str">
        <f>IFERROR(VLOOKUP(Table1[[#This Row],[Ticker]],[1]!Table2[[Symbol]:[Industry]],2,FALSE),"-")</f>
        <v>-</v>
      </c>
      <c r="D935" t="s">
        <v>368</v>
      </c>
      <c r="E935">
        <v>3024.3437522839999</v>
      </c>
      <c r="F935">
        <v>210.31</v>
      </c>
      <c r="G935">
        <v>69.978556682320502</v>
      </c>
      <c r="H935">
        <v>23.320177420454598</v>
      </c>
      <c r="I935">
        <v>72.700639530904397</v>
      </c>
      <c r="J935">
        <v>-2.93565941394648</v>
      </c>
      <c r="K935">
        <v>175.55673978908399</v>
      </c>
      <c r="L935">
        <v>142.58964166796599</v>
      </c>
      <c r="M935">
        <v>61.3676367940581</v>
      </c>
      <c r="N935">
        <v>2.17919362258213</v>
      </c>
      <c r="O935">
        <v>9.1246255527554592</v>
      </c>
      <c r="P935">
        <v>121.378947368421</v>
      </c>
      <c r="Q935">
        <v>0.13415698342767399</v>
      </c>
    </row>
    <row r="936" spans="1:17" x14ac:dyDescent="0.3">
      <c r="A936" t="s">
        <v>2023</v>
      </c>
      <c r="B936" t="s">
        <v>2024</v>
      </c>
      <c r="C936" t="str">
        <f>IFERROR(VLOOKUP(Table1[[#This Row],[Ticker]],[1]!Table2[[Symbol]:[Industry]],2,FALSE),"-")</f>
        <v>-</v>
      </c>
      <c r="D936" t="s">
        <v>54</v>
      </c>
      <c r="E936">
        <v>3022.6545019499999</v>
      </c>
      <c r="F936">
        <v>332.65</v>
      </c>
      <c r="G936">
        <v>-28.136356406964001</v>
      </c>
      <c r="H936">
        <v>0.229018121970744</v>
      </c>
      <c r="I936">
        <v>-17.0919413059801</v>
      </c>
      <c r="J936">
        <v>2.2245849251059</v>
      </c>
      <c r="K936">
        <v>327.63007988765798</v>
      </c>
      <c r="L936">
        <v>337.68353361554</v>
      </c>
      <c r="M936">
        <v>53.6336935071783</v>
      </c>
      <c r="N936">
        <v>0.68980169005159198</v>
      </c>
      <c r="O936">
        <v>24.755749286036298</v>
      </c>
      <c r="P936">
        <v>16.067690160502401</v>
      </c>
      <c r="Q936">
        <v>-9.7060307840518001E-2</v>
      </c>
    </row>
    <row r="937" spans="1:17" hidden="1" x14ac:dyDescent="0.3">
      <c r="A937" t="s">
        <v>2025</v>
      </c>
      <c r="B937" t="s">
        <v>2026</v>
      </c>
      <c r="C937" t="str">
        <f>IFERROR(VLOOKUP(Table1[[#This Row],[Ticker]],[1]!Table2[[Symbol]:[Industry]],2,FALSE),"-")</f>
        <v>-</v>
      </c>
      <c r="D937" t="s">
        <v>304</v>
      </c>
      <c r="E937">
        <v>3006.057218425</v>
      </c>
      <c r="F937">
        <v>588.04999999999995</v>
      </c>
      <c r="G937">
        <v>148.74907608158199</v>
      </c>
      <c r="H937">
        <v>-17.919421840210099</v>
      </c>
      <c r="I937">
        <v>87.019746299423005</v>
      </c>
      <c r="J937">
        <v>-7.8700905072560801</v>
      </c>
      <c r="K937">
        <v>639.68885469755503</v>
      </c>
      <c r="L937">
        <v>457.72071651889399</v>
      </c>
      <c r="M937">
        <v>23.27001781377</v>
      </c>
      <c r="N937">
        <v>0.28297451670532803</v>
      </c>
      <c r="O937">
        <v>54.544681574696</v>
      </c>
      <c r="P937">
        <v>203.11855670103</v>
      </c>
      <c r="Q937">
        <v>0.186766220124129</v>
      </c>
    </row>
    <row r="938" spans="1:17" x14ac:dyDescent="0.3">
      <c r="A938" t="s">
        <v>2027</v>
      </c>
      <c r="B938" t="s">
        <v>2028</v>
      </c>
      <c r="C938" t="str">
        <f>IFERROR(VLOOKUP(Table1[[#This Row],[Ticker]],[1]!Table2[[Symbol]:[Industry]],2,FALSE),"-")</f>
        <v>-</v>
      </c>
      <c r="D938" t="s">
        <v>77</v>
      </c>
      <c r="E938">
        <v>3005.3586511640001</v>
      </c>
      <c r="F938">
        <v>225.05</v>
      </c>
      <c r="G938">
        <v>-34.056040268746301</v>
      </c>
      <c r="H938">
        <v>-6.2747530327208896</v>
      </c>
      <c r="I938">
        <v>-19.8079001553665</v>
      </c>
      <c r="J938">
        <v>-7.1151108189026298</v>
      </c>
      <c r="K938">
        <v>237.713835558017</v>
      </c>
      <c r="L938">
        <v>236.42340150939</v>
      </c>
      <c r="M938">
        <v>41.607167267031102</v>
      </c>
      <c r="N938">
        <v>0.86811077267882897</v>
      </c>
      <c r="O938">
        <v>35.525438791379599</v>
      </c>
      <c r="P938">
        <v>16.005154639175199</v>
      </c>
      <c r="Q938">
        <v>-7.3092557743607997E-2</v>
      </c>
    </row>
    <row r="939" spans="1:17" hidden="1" x14ac:dyDescent="0.3">
      <c r="A939" t="s">
        <v>2029</v>
      </c>
      <c r="B939" t="s">
        <v>2030</v>
      </c>
      <c r="C939" t="str">
        <f>IFERROR(VLOOKUP(Table1[[#This Row],[Ticker]],[1]!Table2[[Symbol]:[Industry]],2,FALSE),"-")</f>
        <v>-</v>
      </c>
      <c r="D939" t="s">
        <v>393</v>
      </c>
      <c r="E939">
        <v>2998.6046225</v>
      </c>
      <c r="F939">
        <v>1772.55</v>
      </c>
      <c r="G939">
        <v>351.73961017092603</v>
      </c>
      <c r="H939">
        <v>0.136409469286217</v>
      </c>
      <c r="I939">
        <v>152.15962659367401</v>
      </c>
      <c r="J939">
        <v>-6.4200557681895498</v>
      </c>
      <c r="K939">
        <v>1636.61745263277</v>
      </c>
      <c r="L939">
        <v>1078.48741878697</v>
      </c>
      <c r="M939">
        <v>44.438440758633</v>
      </c>
      <c r="N939">
        <v>0.90275488173872498</v>
      </c>
      <c r="O939">
        <v>22.941524921722898</v>
      </c>
      <c r="P939">
        <v>381.67119565217303</v>
      </c>
      <c r="Q939">
        <v>0.27520370863528398</v>
      </c>
    </row>
    <row r="940" spans="1:17" hidden="1" x14ac:dyDescent="0.3">
      <c r="A940" t="s">
        <v>2031</v>
      </c>
      <c r="B940" t="s">
        <v>2032</v>
      </c>
      <c r="C940" t="str">
        <f>IFERROR(VLOOKUP(Table1[[#This Row],[Ticker]],[1]!Table2[[Symbol]:[Industry]],2,FALSE),"-")</f>
        <v>-</v>
      </c>
      <c r="D940" t="s">
        <v>133</v>
      </c>
      <c r="E940">
        <v>2996.2505649999998</v>
      </c>
      <c r="F940">
        <v>597.5</v>
      </c>
      <c r="G940">
        <v>-43.791745076398101</v>
      </c>
      <c r="H940">
        <v>-0.77756494981982305</v>
      </c>
      <c r="I940">
        <v>-17.632289560430099</v>
      </c>
      <c r="J940">
        <v>0.78590834386056696</v>
      </c>
      <c r="K940">
        <v>588.99551898981304</v>
      </c>
      <c r="L940">
        <v>643.40868252480197</v>
      </c>
      <c r="M940">
        <v>51.480922629198801</v>
      </c>
      <c r="N940">
        <v>1.27270867733677</v>
      </c>
      <c r="O940">
        <v>43.765690376568998</v>
      </c>
      <c r="P940">
        <v>19.261477045908102</v>
      </c>
      <c r="Q940">
        <v>3.6296074985273E-2</v>
      </c>
    </row>
    <row r="941" spans="1:17" hidden="1" x14ac:dyDescent="0.3">
      <c r="A941" t="s">
        <v>2033</v>
      </c>
      <c r="B941" t="s">
        <v>2034</v>
      </c>
      <c r="C941" t="str">
        <f>IFERROR(VLOOKUP(Table1[[#This Row],[Ticker]],[1]!Table2[[Symbol]:[Industry]],2,FALSE),"-")</f>
        <v>-</v>
      </c>
      <c r="D941" t="s">
        <v>57</v>
      </c>
      <c r="E941">
        <v>2975.4183767200002</v>
      </c>
      <c r="F941">
        <v>488.15</v>
      </c>
      <c r="G941">
        <v>5.6418959291384301</v>
      </c>
      <c r="H941">
        <v>-13.318843848429999</v>
      </c>
      <c r="I941">
        <v>-8.3813785237383005</v>
      </c>
      <c r="J941">
        <v>-1.5380576430639501</v>
      </c>
      <c r="K941">
        <v>516.50189840937901</v>
      </c>
      <c r="L941">
        <v>459.60393340490401</v>
      </c>
      <c r="M941">
        <v>38.613438352514898</v>
      </c>
      <c r="N941">
        <v>1.2901045069410599</v>
      </c>
      <c r="O941">
        <v>18.9388507630851</v>
      </c>
      <c r="P941">
        <v>39.054265774106199</v>
      </c>
      <c r="Q941">
        <v>3.8298620066533E-2</v>
      </c>
    </row>
    <row r="942" spans="1:17" hidden="1" x14ac:dyDescent="0.3">
      <c r="A942" t="s">
        <v>2035</v>
      </c>
      <c r="B942" t="s">
        <v>2036</v>
      </c>
      <c r="C942" t="str">
        <f>IFERROR(VLOOKUP(Table1[[#This Row],[Ticker]],[1]!Table2[[Symbol]:[Industry]],2,FALSE),"-")</f>
        <v>-</v>
      </c>
      <c r="D942" t="s">
        <v>46</v>
      </c>
      <c r="E942">
        <v>2970.415620275</v>
      </c>
      <c r="F942">
        <v>2346.9</v>
      </c>
      <c r="G942">
        <v>57.834048898983902</v>
      </c>
      <c r="H942">
        <v>9.3438658751061201</v>
      </c>
      <c r="I942">
        <v>27.1788159852576</v>
      </c>
      <c r="J942">
        <v>-3.8740454300239802</v>
      </c>
      <c r="K942">
        <v>2263.9916383073401</v>
      </c>
      <c r="L942">
        <v>1893.80068924284</v>
      </c>
      <c r="M942">
        <v>47.944505505762599</v>
      </c>
      <c r="N942">
        <v>0.76554676703506996</v>
      </c>
      <c r="O942">
        <v>12.488815032596101</v>
      </c>
      <c r="P942">
        <v>88.490884266324002</v>
      </c>
      <c r="Q942">
        <v>0.163304646105836</v>
      </c>
    </row>
    <row r="943" spans="1:17" hidden="1" x14ac:dyDescent="0.3">
      <c r="A943" t="s">
        <v>2037</v>
      </c>
      <c r="B943" t="s">
        <v>2038</v>
      </c>
      <c r="C943" t="str">
        <f>IFERROR(VLOOKUP(Table1[[#This Row],[Ticker]],[1]!Table2[[Symbol]:[Industry]],2,FALSE),"-")</f>
        <v>-</v>
      </c>
      <c r="D943" t="s">
        <v>257</v>
      </c>
      <c r="E943">
        <v>2956.46</v>
      </c>
      <c r="F943">
        <v>14812.3</v>
      </c>
      <c r="G943">
        <v>-12.025499717991799</v>
      </c>
      <c r="H943">
        <v>-6.8327510923903798</v>
      </c>
      <c r="I943">
        <v>4.1317683561329304</v>
      </c>
      <c r="J943">
        <v>-2.1073223278756199</v>
      </c>
      <c r="K943">
        <v>15046.851817824399</v>
      </c>
      <c r="L943">
        <v>13669.8836179105</v>
      </c>
      <c r="M943">
        <v>37.508303110950699</v>
      </c>
      <c r="N943">
        <v>0.44814996548598202</v>
      </c>
      <c r="O943">
        <v>14.7698196768901</v>
      </c>
      <c r="P943">
        <v>42.412268051148899</v>
      </c>
      <c r="Q943">
        <v>0.146970928254854</v>
      </c>
    </row>
    <row r="944" spans="1:17" hidden="1" x14ac:dyDescent="0.3">
      <c r="A944" t="s">
        <v>2039</v>
      </c>
      <c r="B944" t="s">
        <v>2040</v>
      </c>
      <c r="C944" t="str">
        <f>IFERROR(VLOOKUP(Table1[[#This Row],[Ticker]],[1]!Table2[[Symbol]:[Industry]],2,FALSE),"-")</f>
        <v>-</v>
      </c>
      <c r="D944" t="s">
        <v>133</v>
      </c>
      <c r="E944">
        <v>2954.50396619</v>
      </c>
      <c r="F944">
        <v>17.34</v>
      </c>
      <c r="G944">
        <v>46.3659763854738</v>
      </c>
      <c r="H944">
        <v>-5.3830504238644004</v>
      </c>
      <c r="I944">
        <v>-50.8649462793461</v>
      </c>
      <c r="J944">
        <v>-0.74786092790020597</v>
      </c>
      <c r="K944">
        <v>18.643221239656999</v>
      </c>
      <c r="L944">
        <v>17.8753053643917</v>
      </c>
      <c r="M944">
        <v>34.384923893025601</v>
      </c>
      <c r="N944">
        <v>0.60028861423997804</v>
      </c>
      <c r="O944">
        <v>95.790080738177593</v>
      </c>
      <c r="P944">
        <v>98.625429553264496</v>
      </c>
      <c r="Q944">
        <v>9.6277189912512995E-2</v>
      </c>
    </row>
    <row r="945" spans="1:17" hidden="1" x14ac:dyDescent="0.3">
      <c r="A945" t="s">
        <v>2041</v>
      </c>
      <c r="B945" t="s">
        <v>2042</v>
      </c>
      <c r="C945" t="str">
        <f>IFERROR(VLOOKUP(Table1[[#This Row],[Ticker]],[1]!Table2[[Symbol]:[Industry]],2,FALSE),"-")</f>
        <v>-</v>
      </c>
      <c r="D945" t="s">
        <v>133</v>
      </c>
      <c r="E945">
        <v>2947.6116578149999</v>
      </c>
      <c r="F945">
        <v>926</v>
      </c>
      <c r="G945">
        <v>53.550878379632998</v>
      </c>
      <c r="H945">
        <v>1.16518238014422</v>
      </c>
      <c r="I945">
        <v>-22.1601014280266</v>
      </c>
      <c r="J945">
        <v>0.88908620310316</v>
      </c>
      <c r="K945">
        <v>912.58813161377805</v>
      </c>
      <c r="L945">
        <v>866.91094004262197</v>
      </c>
      <c r="M945">
        <v>44.4895254203688</v>
      </c>
      <c r="N945">
        <v>0.96607148058207903</v>
      </c>
      <c r="O945">
        <v>26.214902807775299</v>
      </c>
      <c r="P945">
        <v>84.022257551669298</v>
      </c>
      <c r="Q945">
        <v>0.120653834029868</v>
      </c>
    </row>
    <row r="946" spans="1:17" x14ac:dyDescent="0.3">
      <c r="A946" t="s">
        <v>2043</v>
      </c>
      <c r="B946" t="s">
        <v>2044</v>
      </c>
      <c r="C946" t="str">
        <f>IFERROR(VLOOKUP(Table1[[#This Row],[Ticker]],[1]!Table2[[Symbol]:[Industry]],2,FALSE),"-")</f>
        <v>-</v>
      </c>
      <c r="D946" t="s">
        <v>536</v>
      </c>
      <c r="E946">
        <v>2941.7860907939998</v>
      </c>
      <c r="F946">
        <v>52.54</v>
      </c>
      <c r="G946">
        <v>-7.6464192549860801</v>
      </c>
      <c r="H946">
        <v>-6.1777161214969096</v>
      </c>
      <c r="I946">
        <v>29.051183524989899</v>
      </c>
      <c r="J946">
        <v>2.4178309729730798</v>
      </c>
      <c r="K946">
        <v>52.370371105301302</v>
      </c>
      <c r="L946">
        <v>46.483502191406899</v>
      </c>
      <c r="M946">
        <v>38.466162859657899</v>
      </c>
      <c r="N946">
        <v>0.80348327927118202</v>
      </c>
      <c r="O946">
        <v>18.500190331176199</v>
      </c>
      <c r="P946">
        <v>58.0150375939849</v>
      </c>
      <c r="Q946">
        <v>-5.7210939081179003E-2</v>
      </c>
    </row>
    <row r="947" spans="1:17" hidden="1" x14ac:dyDescent="0.3">
      <c r="A947" t="s">
        <v>2045</v>
      </c>
      <c r="B947" t="s">
        <v>2046</v>
      </c>
      <c r="C947" t="str">
        <f>IFERROR(VLOOKUP(Table1[[#This Row],[Ticker]],[1]!Table2[[Symbol]:[Industry]],2,FALSE),"-")</f>
        <v>-</v>
      </c>
      <c r="D947" t="s">
        <v>141</v>
      </c>
      <c r="E947">
        <v>2940.6274395</v>
      </c>
      <c r="F947">
        <v>589.79999999999995</v>
      </c>
      <c r="G947">
        <v>25.701874472323901</v>
      </c>
      <c r="H947">
        <v>-0.29901500301134398</v>
      </c>
      <c r="I947">
        <v>41.630707770933498</v>
      </c>
      <c r="J947">
        <v>0.65392462556733499</v>
      </c>
      <c r="K947">
        <v>559.69371146947196</v>
      </c>
      <c r="L947">
        <v>475.16647498898902</v>
      </c>
      <c r="M947">
        <v>43.204137658128097</v>
      </c>
      <c r="N947">
        <v>0.45796747531951298</v>
      </c>
      <c r="O947">
        <v>9.76602238046795</v>
      </c>
      <c r="P947">
        <v>74.652058039680099</v>
      </c>
      <c r="Q947">
        <v>0.17923174937141201</v>
      </c>
    </row>
    <row r="948" spans="1:17" x14ac:dyDescent="0.3">
      <c r="A948" t="s">
        <v>2047</v>
      </c>
      <c r="B948" t="s">
        <v>2048</v>
      </c>
      <c r="C948" t="str">
        <f>IFERROR(VLOOKUP(Table1[[#This Row],[Ticker]],[1]!Table2[[Symbol]:[Industry]],2,FALSE),"-")</f>
        <v>-</v>
      </c>
      <c r="D948" t="s">
        <v>257</v>
      </c>
      <c r="E948">
        <v>2934.3317149999998</v>
      </c>
      <c r="F948">
        <v>312.45</v>
      </c>
      <c r="G948">
        <v>13.456958634931199</v>
      </c>
      <c r="H948">
        <v>-6.9396345150713898</v>
      </c>
      <c r="I948">
        <v>-17.6237000697332</v>
      </c>
      <c r="J948">
        <v>-1.3392171489094999</v>
      </c>
      <c r="K948">
        <v>325.175724803778</v>
      </c>
      <c r="L948">
        <v>304.67777458389401</v>
      </c>
      <c r="M948">
        <v>26.3373647190088</v>
      </c>
      <c r="N948">
        <v>0.30143059383050103</v>
      </c>
      <c r="O948">
        <v>28.516562650023999</v>
      </c>
      <c r="P948">
        <v>46.690140845070403</v>
      </c>
      <c r="Q948">
        <v>9.6223749689914997E-2</v>
      </c>
    </row>
    <row r="949" spans="1:17" x14ac:dyDescent="0.3">
      <c r="A949" t="s">
        <v>2049</v>
      </c>
      <c r="B949" t="s">
        <v>2050</v>
      </c>
      <c r="C949" t="str">
        <f>IFERROR(VLOOKUP(Table1[[#This Row],[Ticker]],[1]!Table2[[Symbol]:[Industry]],2,FALSE),"-")</f>
        <v>-</v>
      </c>
      <c r="D949" t="s">
        <v>89</v>
      </c>
      <c r="E949">
        <v>2925.6932000000002</v>
      </c>
      <c r="F949">
        <v>689.2</v>
      </c>
      <c r="G949">
        <v>-53.693393542165801</v>
      </c>
      <c r="H949">
        <v>-16.714034969543601</v>
      </c>
      <c r="I949">
        <v>-15.093915126464999</v>
      </c>
      <c r="J949">
        <v>-2.61336320975624</v>
      </c>
      <c r="K949">
        <v>755.50184560243201</v>
      </c>
      <c r="L949">
        <v>797.53876552767099</v>
      </c>
      <c r="M949">
        <v>26.576528501013499</v>
      </c>
      <c r="N949">
        <v>1.1933522020926699</v>
      </c>
      <c r="O949">
        <v>55.107370864770701</v>
      </c>
      <c r="P949">
        <v>11.3768584356819</v>
      </c>
    </row>
    <row r="950" spans="1:17" hidden="1" x14ac:dyDescent="0.3">
      <c r="A950" t="s">
        <v>2051</v>
      </c>
      <c r="B950" t="s">
        <v>2052</v>
      </c>
      <c r="C950" t="str">
        <f>IFERROR(VLOOKUP(Table1[[#This Row],[Ticker]],[1]!Table2[[Symbol]:[Industry]],2,FALSE),"-")</f>
        <v>-</v>
      </c>
      <c r="D950" t="s">
        <v>191</v>
      </c>
      <c r="E950">
        <v>2916.9773259899998</v>
      </c>
      <c r="F950">
        <v>2037.55</v>
      </c>
      <c r="G950">
        <v>32.137012654042202</v>
      </c>
      <c r="H950">
        <v>0.51311169952153002</v>
      </c>
      <c r="I950">
        <v>19.4489288686995</v>
      </c>
      <c r="J950">
        <v>-1.3241137372554801</v>
      </c>
      <c r="K950">
        <v>2070.69763505832</v>
      </c>
      <c r="L950">
        <v>1823.3092406703199</v>
      </c>
      <c r="M950">
        <v>41.304197247145503</v>
      </c>
      <c r="N950">
        <v>1.7641606028526999</v>
      </c>
      <c r="O950">
        <v>21.714804544673701</v>
      </c>
      <c r="P950">
        <v>78.107517482517395</v>
      </c>
      <c r="Q950">
        <v>0.122140009638319</v>
      </c>
    </row>
    <row r="951" spans="1:17" hidden="1" x14ac:dyDescent="0.3">
      <c r="A951" t="s">
        <v>2053</v>
      </c>
      <c r="B951" t="s">
        <v>2054</v>
      </c>
      <c r="C951" t="str">
        <f>IFERROR(VLOOKUP(Table1[[#This Row],[Ticker]],[1]!Table2[[Symbol]:[Industry]],2,FALSE),"-")</f>
        <v>-</v>
      </c>
      <c r="D951" t="s">
        <v>119</v>
      </c>
      <c r="E951">
        <v>2916.6776574</v>
      </c>
      <c r="F951">
        <v>4177.55</v>
      </c>
      <c r="G951">
        <v>20.562877093663701</v>
      </c>
      <c r="H951">
        <v>-1.68059828184035</v>
      </c>
      <c r="I951">
        <v>3.4508369596528499</v>
      </c>
      <c r="J951">
        <v>-2.60400294686655</v>
      </c>
      <c r="K951">
        <v>4308.9893136091696</v>
      </c>
      <c r="L951">
        <v>3773.4619515745899</v>
      </c>
      <c r="M951">
        <v>39.207135777339197</v>
      </c>
      <c r="N951">
        <v>1.39070971680301</v>
      </c>
      <c r="O951">
        <v>23.110435542363302</v>
      </c>
      <c r="P951">
        <v>95.8348959309957</v>
      </c>
      <c r="Q951">
        <v>0.12617754267193701</v>
      </c>
    </row>
    <row r="952" spans="1:17" x14ac:dyDescent="0.3">
      <c r="A952" t="s">
        <v>2055</v>
      </c>
      <c r="B952" t="s">
        <v>2056</v>
      </c>
      <c r="C952" t="str">
        <f>IFERROR(VLOOKUP(Table1[[#This Row],[Ticker]],[1]!Table2[[Symbol]:[Industry]],2,FALSE),"-")</f>
        <v>-</v>
      </c>
      <c r="D952" t="s">
        <v>133</v>
      </c>
      <c r="E952">
        <v>2915.0850592500001</v>
      </c>
      <c r="F952">
        <v>1010.8</v>
      </c>
      <c r="G952">
        <v>-23.303769112565899</v>
      </c>
      <c r="H952">
        <v>-17.288024528416599</v>
      </c>
      <c r="I952">
        <v>-14.457518152781599</v>
      </c>
      <c r="J952">
        <v>-3.0754380184288301</v>
      </c>
      <c r="K952">
        <v>1141.9777534032801</v>
      </c>
      <c r="L952">
        <v>1129.4661965861101</v>
      </c>
      <c r="M952">
        <v>23.093372364589602</v>
      </c>
      <c r="N952">
        <v>1.02413186512438</v>
      </c>
      <c r="O952">
        <v>34.447962010288798</v>
      </c>
      <c r="P952">
        <v>5.8429319371727697</v>
      </c>
      <c r="Q952">
        <v>-1.8635801862512999E-2</v>
      </c>
    </row>
    <row r="953" spans="1:17" hidden="1" x14ac:dyDescent="0.3">
      <c r="A953" t="s">
        <v>2057</v>
      </c>
      <c r="B953" t="s">
        <v>2058</v>
      </c>
      <c r="C953" t="str">
        <f>IFERROR(VLOOKUP(Table1[[#This Row],[Ticker]],[1]!Table2[[Symbol]:[Industry]],2,FALSE),"-")</f>
        <v>-</v>
      </c>
      <c r="D953" t="s">
        <v>1879</v>
      </c>
      <c r="E953">
        <v>2905.5326454000001</v>
      </c>
      <c r="F953">
        <v>734.75</v>
      </c>
      <c r="G953">
        <v>6294.5167967099696</v>
      </c>
      <c r="H953">
        <v>13.7586908780751</v>
      </c>
      <c r="I953">
        <v>200.628986138367</v>
      </c>
      <c r="J953">
        <v>8.4446354726814494</v>
      </c>
      <c r="K953">
        <v>663.62794054341396</v>
      </c>
      <c r="L953">
        <v>392.257485794724</v>
      </c>
      <c r="M953">
        <v>67.312099032005904</v>
      </c>
      <c r="N953">
        <v>0.80215263327023201</v>
      </c>
      <c r="O953">
        <v>29.118747873426301</v>
      </c>
    </row>
    <row r="954" spans="1:17" x14ac:dyDescent="0.3">
      <c r="A954" t="s">
        <v>2059</v>
      </c>
      <c r="B954" t="s">
        <v>2060</v>
      </c>
      <c r="C954" t="str">
        <f>IFERROR(VLOOKUP(Table1[[#This Row],[Ticker]],[1]!Table2[[Symbol]:[Industry]],2,FALSE),"-")</f>
        <v>-</v>
      </c>
      <c r="D954" t="s">
        <v>563</v>
      </c>
      <c r="E954">
        <v>2903.2654336999999</v>
      </c>
      <c r="F954">
        <v>972.25</v>
      </c>
      <c r="G954">
        <v>2.5767833383080001</v>
      </c>
      <c r="H954">
        <v>-10.940232735114501</v>
      </c>
      <c r="I954">
        <v>-23.301363352722198</v>
      </c>
      <c r="J954">
        <v>-0.26130324126811</v>
      </c>
      <c r="K954">
        <v>1034.4549888351401</v>
      </c>
      <c r="L954">
        <v>1011.00606076029</v>
      </c>
      <c r="M954">
        <v>40.815814235536102</v>
      </c>
      <c r="N954">
        <v>1.4797799884969001</v>
      </c>
      <c r="O954">
        <v>30.002571355104099</v>
      </c>
      <c r="P954">
        <v>31.7858353100643</v>
      </c>
      <c r="Q954">
        <v>2.5605257861278999E-2</v>
      </c>
    </row>
    <row r="955" spans="1:17" hidden="1" x14ac:dyDescent="0.3">
      <c r="A955" t="s">
        <v>2061</v>
      </c>
      <c r="B955" t="s">
        <v>2062</v>
      </c>
      <c r="C955" t="str">
        <f>IFERROR(VLOOKUP(Table1[[#This Row],[Ticker]],[1]!Table2[[Symbol]:[Industry]],2,FALSE),"-")</f>
        <v>-</v>
      </c>
      <c r="D955" t="s">
        <v>286</v>
      </c>
      <c r="E955">
        <v>2900.0753549999999</v>
      </c>
      <c r="F955">
        <v>314.85000000000002</v>
      </c>
      <c r="G955">
        <v>76.251309989256697</v>
      </c>
      <c r="H955">
        <v>29.300966175189998</v>
      </c>
      <c r="I955">
        <v>53.254931276078501</v>
      </c>
      <c r="J955">
        <v>-0.13591893600584901</v>
      </c>
      <c r="K955">
        <v>261.58555127600198</v>
      </c>
      <c r="L955">
        <v>216.48788365616099</v>
      </c>
      <c r="M955">
        <v>71.469149449039506</v>
      </c>
      <c r="N955">
        <v>2.7816561035054002</v>
      </c>
      <c r="O955">
        <v>8.9090042877560496</v>
      </c>
      <c r="P955">
        <v>114.54855195911399</v>
      </c>
      <c r="Q955">
        <v>0.13522770810888299</v>
      </c>
    </row>
    <row r="956" spans="1:17" hidden="1" x14ac:dyDescent="0.3">
      <c r="A956" t="s">
        <v>2063</v>
      </c>
      <c r="B956" t="s">
        <v>2064</v>
      </c>
      <c r="C956" t="str">
        <f>IFERROR(VLOOKUP(Table1[[#This Row],[Ticker]],[1]!Table2[[Symbol]:[Industry]],2,FALSE),"-")</f>
        <v>-</v>
      </c>
      <c r="D956" t="s">
        <v>436</v>
      </c>
      <c r="E956">
        <v>2891.3971720200002</v>
      </c>
      <c r="F956">
        <v>455</v>
      </c>
      <c r="G956">
        <v>187.39758470094401</v>
      </c>
      <c r="H956">
        <v>-3.2637170750762698</v>
      </c>
      <c r="I956">
        <v>1.1767771713635899</v>
      </c>
      <c r="J956">
        <v>5.8474631808858399</v>
      </c>
      <c r="K956">
        <v>431.200661830233</v>
      </c>
      <c r="L956">
        <v>357.90425204762403</v>
      </c>
      <c r="M956">
        <v>53.115336942491197</v>
      </c>
      <c r="N956">
        <v>0.680193593358419</v>
      </c>
      <c r="O956">
        <v>12.9010989010989</v>
      </c>
      <c r="P956">
        <v>227.33812949640199</v>
      </c>
      <c r="Q956">
        <v>0.13672536902249199</v>
      </c>
    </row>
    <row r="957" spans="1:17" hidden="1" x14ac:dyDescent="0.3">
      <c r="A957" t="s">
        <v>2065</v>
      </c>
      <c r="B957" t="s">
        <v>2066</v>
      </c>
      <c r="C957" t="str">
        <f>IFERROR(VLOOKUP(Table1[[#This Row],[Ticker]],[1]!Table2[[Symbol]:[Industry]],2,FALSE),"-")</f>
        <v>-</v>
      </c>
      <c r="D957" t="s">
        <v>732</v>
      </c>
      <c r="E957">
        <v>2889.3200833000001</v>
      </c>
      <c r="F957">
        <v>715.25</v>
      </c>
      <c r="G957">
        <v>-18.786062947145702</v>
      </c>
      <c r="H957">
        <v>-7.2547490507025696</v>
      </c>
      <c r="I957">
        <v>-10.0348894469481</v>
      </c>
      <c r="J957">
        <v>-1.1344049826381399</v>
      </c>
      <c r="K957">
        <v>742.99008810034695</v>
      </c>
      <c r="L957">
        <v>699.73039147895304</v>
      </c>
      <c r="M957">
        <v>34.8865202922535</v>
      </c>
      <c r="N957">
        <v>0.47282469057564502</v>
      </c>
      <c r="O957">
        <v>21.999300943725899</v>
      </c>
      <c r="P957">
        <v>27.450106913756201</v>
      </c>
      <c r="Q957">
        <v>-1.7978423355032001E-2</v>
      </c>
    </row>
    <row r="958" spans="1:17" hidden="1" x14ac:dyDescent="0.3">
      <c r="A958" t="s">
        <v>2067</v>
      </c>
      <c r="B958" t="s">
        <v>2068</v>
      </c>
      <c r="C958" t="str">
        <f>IFERROR(VLOOKUP(Table1[[#This Row],[Ticker]],[1]!Table2[[Symbol]:[Industry]],2,FALSE),"-")</f>
        <v>-</v>
      </c>
      <c r="D958" t="s">
        <v>46</v>
      </c>
      <c r="E958">
        <v>2886.0559386750001</v>
      </c>
      <c r="F958">
        <v>2897.2</v>
      </c>
      <c r="G958">
        <v>70.349047658648502</v>
      </c>
      <c r="H958">
        <v>-12.474685590047301</v>
      </c>
      <c r="I958">
        <v>28.659197236184699</v>
      </c>
      <c r="J958">
        <v>-3.9572482303654701</v>
      </c>
      <c r="K958">
        <v>3031.80131496484</v>
      </c>
      <c r="L958">
        <v>2542.2450886072302</v>
      </c>
      <c r="M958">
        <v>27.564829489482701</v>
      </c>
      <c r="N958">
        <v>0.67225769647660005</v>
      </c>
      <c r="O958">
        <v>27.982189700400401</v>
      </c>
      <c r="P958">
        <v>90.969613077582196</v>
      </c>
      <c r="Q958">
        <v>0.11446448689057501</v>
      </c>
    </row>
    <row r="959" spans="1:17" hidden="1" x14ac:dyDescent="0.3">
      <c r="A959" t="s">
        <v>2069</v>
      </c>
      <c r="B959" t="s">
        <v>2070</v>
      </c>
      <c r="C959" t="str">
        <f>IFERROR(VLOOKUP(Table1[[#This Row],[Ticker]],[1]!Table2[[Symbol]:[Industry]],2,FALSE),"-")</f>
        <v>-</v>
      </c>
      <c r="D959" t="s">
        <v>536</v>
      </c>
      <c r="E959">
        <v>2876.6224217499998</v>
      </c>
      <c r="F959">
        <v>578.95000000000005</v>
      </c>
      <c r="G959">
        <v>81.478049597120801</v>
      </c>
      <c r="H959">
        <v>10.2101946918932</v>
      </c>
      <c r="I959">
        <v>69.766736582109402</v>
      </c>
      <c r="J959">
        <v>1.14896496972019</v>
      </c>
      <c r="K959">
        <v>508.75220054166402</v>
      </c>
      <c r="L959">
        <v>402.91090721291903</v>
      </c>
      <c r="M959">
        <v>58.909799401275201</v>
      </c>
      <c r="N959">
        <v>1.9704153396827699</v>
      </c>
      <c r="O959">
        <v>1.83090076863285</v>
      </c>
      <c r="P959">
        <v>122.673076923076</v>
      </c>
    </row>
    <row r="960" spans="1:17" hidden="1" x14ac:dyDescent="0.3">
      <c r="A960" t="s">
        <v>2071</v>
      </c>
      <c r="B960" t="s">
        <v>2072</v>
      </c>
      <c r="C960" t="str">
        <f>IFERROR(VLOOKUP(Table1[[#This Row],[Ticker]],[1]!Table2[[Symbol]:[Industry]],2,FALSE),"-")</f>
        <v>-</v>
      </c>
      <c r="D960" t="s">
        <v>101</v>
      </c>
      <c r="E960">
        <v>2875.7350596599999</v>
      </c>
      <c r="F960">
        <v>773.8</v>
      </c>
      <c r="G960">
        <v>38.4429968288309</v>
      </c>
      <c r="H960">
        <v>-7.1599265815678397</v>
      </c>
      <c r="I960">
        <v>1.43303625642455</v>
      </c>
      <c r="J960">
        <v>1.1431370059714201</v>
      </c>
      <c r="K960">
        <v>824.16717470040305</v>
      </c>
      <c r="L960">
        <v>755.69880365857796</v>
      </c>
      <c r="M960">
        <v>36.523793604700998</v>
      </c>
      <c r="N960">
        <v>0.245053682446359</v>
      </c>
      <c r="O960">
        <v>31.300077539415799</v>
      </c>
      <c r="P960">
        <v>75.624148887880096</v>
      </c>
      <c r="Q960">
        <v>6.2402428813508999E-2</v>
      </c>
    </row>
    <row r="961" spans="1:17" hidden="1" x14ac:dyDescent="0.3">
      <c r="A961" t="s">
        <v>2073</v>
      </c>
      <c r="B961" t="s">
        <v>2074</v>
      </c>
      <c r="C961" t="str">
        <f>IFERROR(VLOOKUP(Table1[[#This Row],[Ticker]],[1]!Table2[[Symbol]:[Industry]],2,FALSE),"-")</f>
        <v>-</v>
      </c>
      <c r="D961" t="s">
        <v>436</v>
      </c>
      <c r="E961">
        <v>2873.4270759999999</v>
      </c>
      <c r="F961">
        <v>159.37</v>
      </c>
      <c r="G961">
        <v>81.656834042668095</v>
      </c>
      <c r="H961">
        <v>13.5094757632432</v>
      </c>
      <c r="I961">
        <v>3.7012165165894002</v>
      </c>
      <c r="J961">
        <v>9.4622507625851906</v>
      </c>
      <c r="K961">
        <v>141.14106438388899</v>
      </c>
      <c r="L961">
        <v>126.61405745575701</v>
      </c>
      <c r="M961">
        <v>73.0774260930324</v>
      </c>
      <c r="N961">
        <v>1.2953040078011</v>
      </c>
      <c r="O961">
        <v>6.6700131768839803</v>
      </c>
      <c r="P961">
        <v>112.493333333333</v>
      </c>
      <c r="Q961">
        <v>0.109491712441596</v>
      </c>
    </row>
    <row r="962" spans="1:17" hidden="1" x14ac:dyDescent="0.3">
      <c r="A962" t="s">
        <v>2075</v>
      </c>
      <c r="B962" t="s">
        <v>2076</v>
      </c>
      <c r="C962" t="str">
        <f>IFERROR(VLOOKUP(Table1[[#This Row],[Ticker]],[1]!Table2[[Symbol]:[Industry]],2,FALSE),"-")</f>
        <v>-</v>
      </c>
      <c r="D962" t="s">
        <v>21</v>
      </c>
      <c r="E962">
        <v>2848.4797440000002</v>
      </c>
      <c r="F962">
        <v>282.39999999999998</v>
      </c>
      <c r="G962">
        <v>-39.2983067653511</v>
      </c>
      <c r="H962">
        <v>-10.126783941149</v>
      </c>
      <c r="I962">
        <v>-13.6010173363328</v>
      </c>
      <c r="J962">
        <v>7.9887858073779794E-2</v>
      </c>
      <c r="K962">
        <v>285.00125108418098</v>
      </c>
      <c r="L962">
        <v>282.82343502792298</v>
      </c>
      <c r="M962">
        <v>44.517957599157597</v>
      </c>
      <c r="N962">
        <v>1.17422896199487</v>
      </c>
      <c r="O962">
        <v>42.422096317280399</v>
      </c>
      <c r="P962">
        <v>34.508216241962302</v>
      </c>
      <c r="Q962">
        <v>0.12685903912409699</v>
      </c>
    </row>
    <row r="963" spans="1:17" hidden="1" x14ac:dyDescent="0.3">
      <c r="A963" t="s">
        <v>2077</v>
      </c>
      <c r="B963" t="s">
        <v>2078</v>
      </c>
      <c r="C963" t="str">
        <f>IFERROR(VLOOKUP(Table1[[#This Row],[Ticker]],[1]!Table2[[Symbol]:[Industry]],2,FALSE),"-")</f>
        <v>-</v>
      </c>
      <c r="D963" t="s">
        <v>622</v>
      </c>
      <c r="E963">
        <v>2847.6889540000002</v>
      </c>
      <c r="F963">
        <v>668.65</v>
      </c>
      <c r="G963">
        <v>6.1127834986175502</v>
      </c>
      <c r="H963">
        <v>7.1061396750429404</v>
      </c>
      <c r="I963">
        <v>13.8102848831312</v>
      </c>
      <c r="J963">
        <v>9.9339189067932203</v>
      </c>
      <c r="K963">
        <v>611.55921791724495</v>
      </c>
      <c r="L963">
        <v>558.60961099758401</v>
      </c>
      <c r="M963">
        <v>56.8878117957656</v>
      </c>
      <c r="N963">
        <v>1.81173370135624</v>
      </c>
      <c r="O963">
        <v>4.6885515591116498</v>
      </c>
      <c r="P963">
        <v>46.956043956043899</v>
      </c>
      <c r="Q963">
        <v>1.096052593837E-2</v>
      </c>
    </row>
    <row r="964" spans="1:17" hidden="1" x14ac:dyDescent="0.3">
      <c r="A964" t="s">
        <v>2079</v>
      </c>
      <c r="B964" t="s">
        <v>2080</v>
      </c>
      <c r="C964" t="str">
        <f>IFERROR(VLOOKUP(Table1[[#This Row],[Ticker]],[1]!Table2[[Symbol]:[Industry]],2,FALSE),"-")</f>
        <v>-</v>
      </c>
      <c r="D964" t="s">
        <v>46</v>
      </c>
      <c r="E964">
        <v>2844.2971507339998</v>
      </c>
      <c r="F964">
        <v>18.940000000000001</v>
      </c>
      <c r="G964">
        <v>11.0508073754226</v>
      </c>
      <c r="H964">
        <v>8.1857367120478397</v>
      </c>
      <c r="I964">
        <v>-34.349143008783699</v>
      </c>
      <c r="J964">
        <v>-3.4817421854712101</v>
      </c>
      <c r="K964">
        <v>19.1570933941248</v>
      </c>
      <c r="L964">
        <v>18.4438036683974</v>
      </c>
      <c r="M964">
        <v>37.537206747697098</v>
      </c>
      <c r="N964">
        <v>1.4907241648954801</v>
      </c>
      <c r="O964">
        <v>41.006212285606601</v>
      </c>
      <c r="P964">
        <v>59.369830515153097</v>
      </c>
      <c r="Q964">
        <v>0.11855101849941101</v>
      </c>
    </row>
    <row r="965" spans="1:17" hidden="1" x14ac:dyDescent="0.3">
      <c r="A965" t="s">
        <v>2081</v>
      </c>
      <c r="B965" t="s">
        <v>2082</v>
      </c>
      <c r="C965" t="str">
        <f>IFERROR(VLOOKUP(Table1[[#This Row],[Ticker]],[1]!Table2[[Symbol]:[Industry]],2,FALSE),"-")</f>
        <v>-</v>
      </c>
      <c r="D965" t="s">
        <v>212</v>
      </c>
      <c r="E965">
        <v>2843.7714554999998</v>
      </c>
      <c r="F965">
        <v>1918.9</v>
      </c>
      <c r="G965">
        <v>-35.974608823060997</v>
      </c>
      <c r="H965">
        <v>-5.03638947924909</v>
      </c>
      <c r="I965">
        <v>-15.154037139644799</v>
      </c>
      <c r="J965">
        <v>-5.8603401420143797</v>
      </c>
      <c r="K965">
        <v>2008.6381808419401</v>
      </c>
      <c r="L965">
        <v>2035.17674399572</v>
      </c>
      <c r="M965">
        <v>25.487561756122901</v>
      </c>
      <c r="N965">
        <v>0.98549650049639204</v>
      </c>
      <c r="O965">
        <v>28.1984470269425</v>
      </c>
      <c r="P965">
        <v>10.145509858508101</v>
      </c>
      <c r="Q965">
        <v>2.7868158027829999E-2</v>
      </c>
    </row>
    <row r="966" spans="1:17" hidden="1" x14ac:dyDescent="0.3">
      <c r="A966" t="s">
        <v>2083</v>
      </c>
      <c r="B966" t="s">
        <v>2084</v>
      </c>
      <c r="C966" t="str">
        <f>IFERROR(VLOOKUP(Table1[[#This Row],[Ticker]],[1]!Table2[[Symbol]:[Industry]],2,FALSE),"-")</f>
        <v>-</v>
      </c>
      <c r="D966" t="s">
        <v>315</v>
      </c>
      <c r="E966">
        <v>2841.7640706900002</v>
      </c>
      <c r="F966">
        <v>494.35</v>
      </c>
      <c r="G966">
        <v>93.736757331963204</v>
      </c>
      <c r="H966">
        <v>4.9980168322084797</v>
      </c>
      <c r="I966">
        <v>23.745688311076201</v>
      </c>
      <c r="J966">
        <v>12.432317812393601</v>
      </c>
      <c r="K966">
        <v>441.54098752582001</v>
      </c>
      <c r="L966">
        <v>365.14365455484699</v>
      </c>
      <c r="M966">
        <v>54.720865539862203</v>
      </c>
      <c r="N966">
        <v>1.1988957033207801</v>
      </c>
      <c r="O966">
        <v>2.1543440881966101</v>
      </c>
      <c r="P966">
        <v>138.93185113581399</v>
      </c>
      <c r="Q966">
        <v>0.114372213094556</v>
      </c>
    </row>
    <row r="967" spans="1:17" hidden="1" x14ac:dyDescent="0.3">
      <c r="A967" t="s">
        <v>2085</v>
      </c>
      <c r="B967" t="s">
        <v>2086</v>
      </c>
      <c r="C967" t="str">
        <f>IFERROR(VLOOKUP(Table1[[#This Row],[Ticker]],[1]!Table2[[Symbol]:[Industry]],2,FALSE),"-")</f>
        <v>-</v>
      </c>
      <c r="D967" t="s">
        <v>46</v>
      </c>
      <c r="E967">
        <v>2838.8886628649998</v>
      </c>
      <c r="F967">
        <v>342.3</v>
      </c>
      <c r="G967">
        <v>45.661829047663097</v>
      </c>
      <c r="H967">
        <v>17.698873213429401</v>
      </c>
      <c r="I967">
        <v>23.990693485937999</v>
      </c>
      <c r="J967">
        <v>8.8175692561028107</v>
      </c>
      <c r="K967">
        <v>307.88352559098001</v>
      </c>
      <c r="L967">
        <v>276.48487637241698</v>
      </c>
      <c r="M967">
        <v>63.591955079485899</v>
      </c>
      <c r="N967">
        <v>1.59818016539201</v>
      </c>
      <c r="O967">
        <v>3.8562664329535301</v>
      </c>
      <c r="P967">
        <v>82.754938601174501</v>
      </c>
      <c r="Q967">
        <v>5.0546334656808002E-2</v>
      </c>
    </row>
    <row r="968" spans="1:17" hidden="1" x14ac:dyDescent="0.3">
      <c r="A968" t="s">
        <v>2087</v>
      </c>
      <c r="B968" t="s">
        <v>2088</v>
      </c>
      <c r="C968" t="str">
        <f>IFERROR(VLOOKUP(Table1[[#This Row],[Ticker]],[1]!Table2[[Symbol]:[Industry]],2,FALSE),"-")</f>
        <v>-</v>
      </c>
      <c r="D968" t="s">
        <v>24</v>
      </c>
      <c r="E968">
        <v>2831.7826970599999</v>
      </c>
      <c r="F968">
        <v>354.25</v>
      </c>
      <c r="G968">
        <v>-24.420011640842301</v>
      </c>
      <c r="H968">
        <v>14.815320939381801</v>
      </c>
      <c r="I968">
        <v>1.2931177260490501</v>
      </c>
      <c r="J968">
        <v>-0.29980928742351698</v>
      </c>
      <c r="K968">
        <v>312.41473126993498</v>
      </c>
      <c r="L968">
        <v>297.37270664331498</v>
      </c>
      <c r="M968">
        <v>54.1276273946647</v>
      </c>
      <c r="N968">
        <v>1.56456029775716</v>
      </c>
      <c r="O968">
        <v>11.757233592095901</v>
      </c>
      <c r="P968">
        <v>42.040898155573302</v>
      </c>
      <c r="Q968">
        <v>-5.3542323454237997E-2</v>
      </c>
    </row>
    <row r="969" spans="1:17" hidden="1" x14ac:dyDescent="0.3">
      <c r="A969" t="s">
        <v>2089</v>
      </c>
      <c r="B969" t="s">
        <v>2090</v>
      </c>
      <c r="C969" t="str">
        <f>IFERROR(VLOOKUP(Table1[[#This Row],[Ticker]],[1]!Table2[[Symbol]:[Industry]],2,FALSE),"-")</f>
        <v>-</v>
      </c>
      <c r="D969" t="s">
        <v>226</v>
      </c>
      <c r="E969">
        <v>2822.63702427</v>
      </c>
      <c r="F969">
        <v>133.63999999999999</v>
      </c>
      <c r="G969">
        <v>22.924627258880498</v>
      </c>
      <c r="H969">
        <v>14.9531413041777</v>
      </c>
      <c r="I969">
        <v>20.2412318168046</v>
      </c>
      <c r="J969">
        <v>9.4635878916396905</v>
      </c>
      <c r="K969">
        <v>108.000863729138</v>
      </c>
      <c r="L969">
        <v>89.156479864476907</v>
      </c>
      <c r="M969">
        <v>53.435768655253902</v>
      </c>
      <c r="N969">
        <v>1.6421775237360801</v>
      </c>
      <c r="O969">
        <v>6.1209218796767404</v>
      </c>
      <c r="P969">
        <v>92.287769784172596</v>
      </c>
      <c r="Q969">
        <v>0.26038668242980401</v>
      </c>
    </row>
    <row r="970" spans="1:17" hidden="1" x14ac:dyDescent="0.3">
      <c r="A970" t="s">
        <v>2091</v>
      </c>
      <c r="B970" t="s">
        <v>2092</v>
      </c>
      <c r="C970" t="str">
        <f>IFERROR(VLOOKUP(Table1[[#This Row],[Ticker]],[1]!Table2[[Symbol]:[Industry]],2,FALSE),"-")</f>
        <v>-</v>
      </c>
      <c r="D970" t="s">
        <v>751</v>
      </c>
      <c r="E970">
        <v>2811.7377000000001</v>
      </c>
      <c r="F970">
        <v>33.94</v>
      </c>
      <c r="G970">
        <v>136.30110520490899</v>
      </c>
      <c r="H970">
        <v>-13.659719554192</v>
      </c>
      <c r="I970">
        <v>-25.915098007332301</v>
      </c>
      <c r="J970">
        <v>2.6759980842870399</v>
      </c>
      <c r="K970">
        <v>35.774934938915102</v>
      </c>
      <c r="L970">
        <v>31.913147183432699</v>
      </c>
      <c r="M970">
        <v>39.150380892231802</v>
      </c>
      <c r="N970">
        <v>1.30989650732333</v>
      </c>
      <c r="O970">
        <v>33.323512080141398</v>
      </c>
      <c r="P970">
        <v>176.72238075825501</v>
      </c>
      <c r="Q970">
        <v>0.13896535624734499</v>
      </c>
    </row>
    <row r="971" spans="1:17" hidden="1" x14ac:dyDescent="0.3">
      <c r="A971" t="s">
        <v>2093</v>
      </c>
      <c r="B971" t="s">
        <v>2094</v>
      </c>
      <c r="C971" t="str">
        <f>IFERROR(VLOOKUP(Table1[[#This Row],[Ticker]],[1]!Table2[[Symbol]:[Industry]],2,FALSE),"-")</f>
        <v>-</v>
      </c>
      <c r="D971" t="s">
        <v>649</v>
      </c>
      <c r="E971">
        <v>2801.30699594</v>
      </c>
      <c r="F971">
        <v>2687.3</v>
      </c>
      <c r="G971">
        <v>10.458745187762601</v>
      </c>
      <c r="H971">
        <v>6.4574201821490496</v>
      </c>
      <c r="I971">
        <v>-20.4851390173597</v>
      </c>
      <c r="J971">
        <v>-2.7754629126284698</v>
      </c>
      <c r="K971">
        <v>2637.3418181556099</v>
      </c>
      <c r="L971">
        <v>2409.52990028369</v>
      </c>
      <c r="M971">
        <v>19.929773442268399</v>
      </c>
      <c r="N971">
        <v>1.5752420928605599</v>
      </c>
      <c r="O971">
        <v>20.194991255163099</v>
      </c>
      <c r="P971">
        <v>38.0190544670142</v>
      </c>
      <c r="Q971">
        <v>7.9222783981031997E-2</v>
      </c>
    </row>
    <row r="972" spans="1:17" x14ac:dyDescent="0.3">
      <c r="A972" t="s">
        <v>2095</v>
      </c>
      <c r="B972" t="s">
        <v>2096</v>
      </c>
      <c r="C972" t="str">
        <f>IFERROR(VLOOKUP(Table1[[#This Row],[Ticker]],[1]!Table2[[Symbol]:[Industry]],2,FALSE),"-")</f>
        <v>-</v>
      </c>
      <c r="D972" t="s">
        <v>257</v>
      </c>
      <c r="E972">
        <v>2794.1060963999998</v>
      </c>
      <c r="F972">
        <v>407.9</v>
      </c>
      <c r="G972">
        <v>-55.243321462366197</v>
      </c>
      <c r="H972">
        <v>-10.7314143377512</v>
      </c>
      <c r="I972">
        <v>-32.848324299205203</v>
      </c>
      <c r="J972">
        <v>-2.9458821505013502</v>
      </c>
      <c r="K972">
        <v>443.58957242608</v>
      </c>
      <c r="L972">
        <v>485.19429663240999</v>
      </c>
      <c r="M972">
        <v>32.549085378060603</v>
      </c>
      <c r="N972">
        <v>0.71888064565821497</v>
      </c>
      <c r="O972">
        <v>48.529051238048503</v>
      </c>
      <c r="P972">
        <v>1.9749999999999901</v>
      </c>
      <c r="Q972">
        <v>-8.0484062804141998E-2</v>
      </c>
    </row>
    <row r="973" spans="1:17" hidden="1" x14ac:dyDescent="0.3">
      <c r="A973" t="s">
        <v>2097</v>
      </c>
      <c r="B973" t="s">
        <v>2098</v>
      </c>
      <c r="C973" t="str">
        <f>IFERROR(VLOOKUP(Table1[[#This Row],[Ticker]],[1]!Table2[[Symbol]:[Industry]],2,FALSE),"-")</f>
        <v>-</v>
      </c>
      <c r="D973" t="s">
        <v>226</v>
      </c>
      <c r="E973">
        <v>2784.13762305</v>
      </c>
      <c r="F973">
        <v>1869.35</v>
      </c>
      <c r="G973">
        <v>57.727133945925097</v>
      </c>
      <c r="H973">
        <v>-8.1725099665228704</v>
      </c>
      <c r="I973">
        <v>-11.560244957003301</v>
      </c>
      <c r="J973">
        <v>-3.5551103485259201</v>
      </c>
      <c r="K973">
        <v>1941.7010869231599</v>
      </c>
      <c r="L973">
        <v>1527.5175689773801</v>
      </c>
      <c r="M973">
        <v>25.579913123931501</v>
      </c>
      <c r="N973">
        <v>0.28719580595682298</v>
      </c>
      <c r="O973">
        <v>34.806216064407401</v>
      </c>
      <c r="P973">
        <v>107.70555555555499</v>
      </c>
    </row>
    <row r="974" spans="1:17" hidden="1" x14ac:dyDescent="0.3">
      <c r="A974" t="s">
        <v>2099</v>
      </c>
      <c r="B974" t="s">
        <v>2100</v>
      </c>
      <c r="C974" t="str">
        <f>IFERROR(VLOOKUP(Table1[[#This Row],[Ticker]],[1]!Table2[[Symbol]:[Industry]],2,FALSE),"-")</f>
        <v>-</v>
      </c>
      <c r="D974" t="s">
        <v>77</v>
      </c>
      <c r="E974">
        <v>2782.3764751200001</v>
      </c>
      <c r="F974">
        <v>222.48</v>
      </c>
      <c r="G974">
        <v>66.310715045386303</v>
      </c>
      <c r="H974">
        <v>-11.7762390801604</v>
      </c>
      <c r="I974">
        <v>-8.2469585982405196</v>
      </c>
      <c r="J974">
        <v>-3.0295421667077398</v>
      </c>
      <c r="K974">
        <v>232.157670335647</v>
      </c>
      <c r="L974">
        <v>192.01700470119201</v>
      </c>
      <c r="M974">
        <v>24.127830318539701</v>
      </c>
      <c r="N974">
        <v>0.41192612279563501</v>
      </c>
      <c r="O974">
        <v>26.6585760517799</v>
      </c>
      <c r="P974">
        <v>98.642857142857096</v>
      </c>
      <c r="Q974">
        <v>3.1670645411551998E-2</v>
      </c>
    </row>
    <row r="975" spans="1:17" hidden="1" x14ac:dyDescent="0.3">
      <c r="A975" t="s">
        <v>2101</v>
      </c>
      <c r="B975" t="s">
        <v>2102</v>
      </c>
      <c r="C975" t="str">
        <f>IFERROR(VLOOKUP(Table1[[#This Row],[Ticker]],[1]!Table2[[Symbol]:[Industry]],2,FALSE),"-")</f>
        <v>-</v>
      </c>
      <c r="D975" t="s">
        <v>286</v>
      </c>
      <c r="E975">
        <v>2781.1157971500002</v>
      </c>
      <c r="F975">
        <v>264.85000000000002</v>
      </c>
      <c r="G975">
        <v>16.162508923343001</v>
      </c>
      <c r="H975">
        <v>-6.4369656998592601</v>
      </c>
      <c r="I975">
        <v>-24.180888943708201</v>
      </c>
      <c r="J975">
        <v>-2.9732297847277001</v>
      </c>
      <c r="K975">
        <v>276.94236708887303</v>
      </c>
      <c r="L975">
        <v>266.12469923555199</v>
      </c>
      <c r="M975">
        <v>26.2649349995419</v>
      </c>
      <c r="N975">
        <v>0.612513441336205</v>
      </c>
      <c r="O975">
        <v>28.1857655276571</v>
      </c>
      <c r="P975">
        <v>43.084819016747701</v>
      </c>
      <c r="Q975">
        <v>1.8978678130136001E-2</v>
      </c>
    </row>
    <row r="976" spans="1:17" hidden="1" x14ac:dyDescent="0.3">
      <c r="A976" t="s">
        <v>2103</v>
      </c>
      <c r="B976" t="s">
        <v>2104</v>
      </c>
      <c r="C976" t="str">
        <f>IFERROR(VLOOKUP(Table1[[#This Row],[Ticker]],[1]!Table2[[Symbol]:[Industry]],2,FALSE),"-")</f>
        <v>-</v>
      </c>
      <c r="D976" t="s">
        <v>54</v>
      </c>
      <c r="E976">
        <v>2751.9127796349999</v>
      </c>
      <c r="F976">
        <v>1105.25</v>
      </c>
      <c r="G976">
        <v>26.749831829114498</v>
      </c>
      <c r="H976">
        <v>-4.5118297394639502</v>
      </c>
      <c r="I976">
        <v>10.080111111736899</v>
      </c>
      <c r="J976">
        <v>-4.4293988774225896</v>
      </c>
      <c r="K976">
        <v>1119.6805727026001</v>
      </c>
      <c r="L976">
        <v>984.95644246636596</v>
      </c>
      <c r="M976">
        <v>35.864696673733597</v>
      </c>
      <c r="N976">
        <v>1.26545541417755</v>
      </c>
      <c r="O976">
        <v>12.191811807283401</v>
      </c>
      <c r="P976">
        <v>84.223685307108894</v>
      </c>
      <c r="Q976">
        <v>1.7896736779803E-2</v>
      </c>
    </row>
    <row r="977" spans="1:17" x14ac:dyDescent="0.3">
      <c r="A977" t="s">
        <v>2105</v>
      </c>
      <c r="B977" t="s">
        <v>2106</v>
      </c>
      <c r="C977" t="str">
        <f>IFERROR(VLOOKUP(Table1[[#This Row],[Ticker]],[1]!Table2[[Symbol]:[Industry]],2,FALSE),"-")</f>
        <v>-</v>
      </c>
      <c r="D977" t="s">
        <v>1179</v>
      </c>
      <c r="E977">
        <v>2746.1785640749999</v>
      </c>
      <c r="F977">
        <v>393.8</v>
      </c>
      <c r="G977">
        <v>-52.191770812867098</v>
      </c>
      <c r="H977">
        <v>-15.2214911159636</v>
      </c>
      <c r="I977">
        <v>-24.235016406351001</v>
      </c>
      <c r="J977">
        <v>-9.7681930432896404</v>
      </c>
      <c r="K977">
        <v>424.45970825649101</v>
      </c>
      <c r="L977">
        <v>431.77914281791402</v>
      </c>
      <c r="M977">
        <v>16.026049501071402</v>
      </c>
      <c r="N977">
        <v>0.61248570856888995</v>
      </c>
      <c r="O977">
        <v>56.157948197054303</v>
      </c>
      <c r="P977">
        <v>25.015873015873002</v>
      </c>
      <c r="Q977">
        <v>-1.6190286017908999E-2</v>
      </c>
    </row>
    <row r="978" spans="1:17" x14ac:dyDescent="0.3">
      <c r="A978" t="s">
        <v>2107</v>
      </c>
      <c r="B978" t="s">
        <v>2108</v>
      </c>
      <c r="C978" t="str">
        <f>IFERROR(VLOOKUP(Table1[[#This Row],[Ticker]],[1]!Table2[[Symbol]:[Industry]],2,FALSE),"-")</f>
        <v>-</v>
      </c>
      <c r="D978" t="s">
        <v>46</v>
      </c>
      <c r="E978">
        <v>2741.4280566049902</v>
      </c>
      <c r="F978">
        <v>704.95</v>
      </c>
      <c r="G978">
        <v>-37.440103923379802</v>
      </c>
      <c r="H978">
        <v>2.5561476408553498</v>
      </c>
      <c r="I978">
        <v>-14.7361077284591</v>
      </c>
      <c r="J978">
        <v>3.6217127424102</v>
      </c>
      <c r="K978">
        <v>680.41773271884995</v>
      </c>
      <c r="L978">
        <v>696.73590037070096</v>
      </c>
      <c r="M978">
        <v>52.271940255560402</v>
      </c>
      <c r="N978">
        <v>1.2075824304913501</v>
      </c>
      <c r="O978">
        <v>20.008511241931998</v>
      </c>
      <c r="P978">
        <v>17.511251875312499</v>
      </c>
      <c r="Q978">
        <v>3.6407892793843002E-2</v>
      </c>
    </row>
    <row r="979" spans="1:17" hidden="1" x14ac:dyDescent="0.3">
      <c r="A979" t="s">
        <v>2109</v>
      </c>
      <c r="B979" t="s">
        <v>2110</v>
      </c>
      <c r="C979" t="str">
        <f>IFERROR(VLOOKUP(Table1[[#This Row],[Ticker]],[1]!Table2[[Symbol]:[Industry]],2,FALSE),"-")</f>
        <v>-</v>
      </c>
      <c r="D979" t="s">
        <v>257</v>
      </c>
      <c r="E979">
        <v>2733.6218300249998</v>
      </c>
      <c r="F979">
        <v>18658.150000000001</v>
      </c>
      <c r="G979">
        <v>1.1914795224986801</v>
      </c>
      <c r="H979">
        <v>12.830964358483801</v>
      </c>
      <c r="I979">
        <v>10.712885428964601</v>
      </c>
      <c r="J979">
        <v>-1.2129681991244301</v>
      </c>
      <c r="K979">
        <v>17505.317573771201</v>
      </c>
      <c r="L979">
        <v>15102.208155472101</v>
      </c>
      <c r="M979">
        <v>48.0711968407821</v>
      </c>
      <c r="N979">
        <v>0.85009345590083796</v>
      </c>
      <c r="O979">
        <v>12.015392737221999</v>
      </c>
      <c r="P979">
        <v>48.080555555555499</v>
      </c>
      <c r="Q979">
        <v>0.141016257623789</v>
      </c>
    </row>
    <row r="980" spans="1:17" hidden="1" x14ac:dyDescent="0.3">
      <c r="A980" t="s">
        <v>2111</v>
      </c>
      <c r="B980" t="s">
        <v>2112</v>
      </c>
      <c r="C980" t="str">
        <f>IFERROR(VLOOKUP(Table1[[#This Row],[Ticker]],[1]!Table2[[Symbol]:[Industry]],2,FALSE),"-")</f>
        <v>-</v>
      </c>
      <c r="D980" t="s">
        <v>54</v>
      </c>
      <c r="E980">
        <v>2729.846789406</v>
      </c>
      <c r="F980">
        <v>127.43</v>
      </c>
      <c r="G980">
        <v>68.935856849129905</v>
      </c>
      <c r="H980">
        <v>-3.74887174996991</v>
      </c>
      <c r="I980">
        <v>6.4150783030365703</v>
      </c>
      <c r="J980">
        <v>-4.6002913568655703</v>
      </c>
      <c r="K980">
        <v>123.997338743958</v>
      </c>
      <c r="L980">
        <v>104.056310833075</v>
      </c>
      <c r="M980">
        <v>34.9908935619763</v>
      </c>
      <c r="N980">
        <v>1.04652074413551</v>
      </c>
      <c r="O980">
        <v>19.744173271600001</v>
      </c>
      <c r="P980">
        <v>109.761316872427</v>
      </c>
      <c r="Q980">
        <v>4.2990206978969998E-2</v>
      </c>
    </row>
    <row r="981" spans="1:17" hidden="1" x14ac:dyDescent="0.3">
      <c r="A981" t="s">
        <v>2113</v>
      </c>
      <c r="B981" t="s">
        <v>2114</v>
      </c>
      <c r="C981" t="str">
        <f>IFERROR(VLOOKUP(Table1[[#This Row],[Ticker]],[1]!Table2[[Symbol]:[Industry]],2,FALSE),"-")</f>
        <v>-</v>
      </c>
      <c r="D981" t="s">
        <v>95</v>
      </c>
      <c r="E981">
        <v>2727.6683342000001</v>
      </c>
      <c r="F981">
        <v>1207.25</v>
      </c>
      <c r="G981">
        <v>202.40625278475099</v>
      </c>
      <c r="H981">
        <v>-10.339836977829201</v>
      </c>
      <c r="I981">
        <v>54.196414578213002</v>
      </c>
      <c r="J981">
        <v>-2.25238662009443</v>
      </c>
      <c r="K981">
        <v>1260.48244841772</v>
      </c>
      <c r="L981">
        <v>983.22320836922199</v>
      </c>
      <c r="M981">
        <v>27.2943176358967</v>
      </c>
      <c r="N981">
        <v>0.37275531429043701</v>
      </c>
      <c r="O981">
        <v>20.443155932905299</v>
      </c>
      <c r="P981">
        <v>249.92753623188401</v>
      </c>
      <c r="Q981">
        <v>0.16743097416637101</v>
      </c>
    </row>
    <row r="982" spans="1:17" hidden="1" x14ac:dyDescent="0.3">
      <c r="A982" t="s">
        <v>2115</v>
      </c>
      <c r="B982" t="s">
        <v>2116</v>
      </c>
      <c r="C982" t="str">
        <f>IFERROR(VLOOKUP(Table1[[#This Row],[Ticker]],[1]!Table2[[Symbol]:[Industry]],2,FALSE),"-")</f>
        <v>-</v>
      </c>
      <c r="D982" t="s">
        <v>273</v>
      </c>
      <c r="E982">
        <v>2720.6087615699998</v>
      </c>
      <c r="F982">
        <v>1064.0999999999999</v>
      </c>
      <c r="G982">
        <v>64.709738050688799</v>
      </c>
      <c r="H982">
        <v>28.838029015845599</v>
      </c>
      <c r="I982">
        <v>84.415342018532897</v>
      </c>
      <c r="J982">
        <v>21.098984479060199</v>
      </c>
      <c r="K982">
        <v>855.27192727708405</v>
      </c>
      <c r="L982">
        <v>679.59147676820203</v>
      </c>
      <c r="M982">
        <v>81.351301115802201</v>
      </c>
      <c r="N982">
        <v>2.1503310271738498</v>
      </c>
      <c r="O982">
        <v>3.36434545625412</v>
      </c>
      <c r="P982">
        <v>164.70149253731299</v>
      </c>
      <c r="Q982">
        <v>0.20791452963408999</v>
      </c>
    </row>
    <row r="983" spans="1:17" hidden="1" x14ac:dyDescent="0.3">
      <c r="A983" t="s">
        <v>2117</v>
      </c>
      <c r="B983" t="s">
        <v>2118</v>
      </c>
      <c r="C983" t="str">
        <f>IFERROR(VLOOKUP(Table1[[#This Row],[Ticker]],[1]!Table2[[Symbol]:[Industry]],2,FALSE),"-")</f>
        <v>-</v>
      </c>
      <c r="D983" t="s">
        <v>465</v>
      </c>
      <c r="E983">
        <v>2718.9707927999998</v>
      </c>
      <c r="F983">
        <v>508.9</v>
      </c>
      <c r="G983">
        <v>-5.2420510421906803</v>
      </c>
      <c r="H983">
        <v>-0.94304014038471795</v>
      </c>
      <c r="I983">
        <v>-10.4926401596991</v>
      </c>
      <c r="J983">
        <v>1.5967204595548801</v>
      </c>
      <c r="K983">
        <v>530.09499688367896</v>
      </c>
      <c r="L983">
        <v>506.89633613028599</v>
      </c>
      <c r="M983">
        <v>28.029829869987498</v>
      </c>
      <c r="N983">
        <v>1.1562250518758801</v>
      </c>
      <c r="O983">
        <v>29.681666339162899</v>
      </c>
      <c r="P983">
        <v>32.096041531472999</v>
      </c>
      <c r="Q983">
        <v>2.0376955306871999E-2</v>
      </c>
    </row>
    <row r="984" spans="1:17" hidden="1" x14ac:dyDescent="0.3">
      <c r="A984" t="s">
        <v>2119</v>
      </c>
      <c r="B984" t="s">
        <v>2120</v>
      </c>
      <c r="C984" t="str">
        <f>IFERROR(VLOOKUP(Table1[[#This Row],[Ticker]],[1]!Table2[[Symbol]:[Industry]],2,FALSE),"-")</f>
        <v>-</v>
      </c>
      <c r="D984" t="s">
        <v>393</v>
      </c>
      <c r="E984">
        <v>2715.0432064349998</v>
      </c>
      <c r="F984">
        <v>1197.55</v>
      </c>
      <c r="G984">
        <v>-36.517696157963201</v>
      </c>
      <c r="H984">
        <v>1.21272512949015</v>
      </c>
      <c r="I984">
        <v>-20.913335177440199</v>
      </c>
      <c r="J984">
        <v>-0.50920764082327097</v>
      </c>
      <c r="K984">
        <v>1188.6596817428101</v>
      </c>
      <c r="L984">
        <v>1215.0261677629301</v>
      </c>
      <c r="M984">
        <v>41.627956201141998</v>
      </c>
      <c r="N984">
        <v>1.23288116123411</v>
      </c>
      <c r="O984">
        <v>20.245501231681299</v>
      </c>
      <c r="P984">
        <v>9.7662694775435295</v>
      </c>
      <c r="Q984">
        <v>-2.3359712501477999E-2</v>
      </c>
    </row>
    <row r="985" spans="1:17" hidden="1" x14ac:dyDescent="0.3">
      <c r="A985" t="s">
        <v>2121</v>
      </c>
      <c r="B985" t="s">
        <v>2122</v>
      </c>
      <c r="C985" t="str">
        <f>IFERROR(VLOOKUP(Table1[[#This Row],[Ticker]],[1]!Table2[[Symbol]:[Industry]],2,FALSE),"-")</f>
        <v>-</v>
      </c>
      <c r="D985" t="s">
        <v>181</v>
      </c>
      <c r="E985">
        <v>2710.1169430199998</v>
      </c>
      <c r="F985">
        <v>100.5</v>
      </c>
      <c r="G985">
        <v>502.70967887007902</v>
      </c>
      <c r="H985">
        <v>15.1109406875924</v>
      </c>
      <c r="I985">
        <v>-10.033066268592499</v>
      </c>
      <c r="J985">
        <v>13.084101951030499</v>
      </c>
      <c r="K985">
        <v>93.010061509566</v>
      </c>
      <c r="L985">
        <v>82.372498852931002</v>
      </c>
      <c r="M985">
        <v>63.945271941586903</v>
      </c>
      <c r="N985">
        <v>0.86922406566959298</v>
      </c>
      <c r="O985">
        <v>39.3034825870646</v>
      </c>
      <c r="P985">
        <v>550.80135988343795</v>
      </c>
      <c r="Q985">
        <v>0.19808338069460699</v>
      </c>
    </row>
    <row r="986" spans="1:17" hidden="1" x14ac:dyDescent="0.3">
      <c r="A986" t="s">
        <v>2123</v>
      </c>
      <c r="B986" t="s">
        <v>2124</v>
      </c>
      <c r="C986" t="str">
        <f>IFERROR(VLOOKUP(Table1[[#This Row],[Ticker]],[1]!Table2[[Symbol]:[Industry]],2,FALSE),"-")</f>
        <v>-</v>
      </c>
      <c r="D986" t="s">
        <v>295</v>
      </c>
      <c r="E986">
        <v>2708.7479692000002</v>
      </c>
      <c r="F986">
        <v>1780.35</v>
      </c>
      <c r="G986">
        <v>437.63932980777201</v>
      </c>
      <c r="H986">
        <v>17.761499212421398</v>
      </c>
      <c r="I986">
        <v>124.593258012467</v>
      </c>
      <c r="J986">
        <v>6.5547484254215904</v>
      </c>
      <c r="K986">
        <v>1605.2821070940599</v>
      </c>
      <c r="L986">
        <v>1128.9155105175701</v>
      </c>
      <c r="M986">
        <v>70.475913598766596</v>
      </c>
      <c r="N986">
        <v>0.61402122516121505</v>
      </c>
      <c r="O986">
        <v>12.3374617350521</v>
      </c>
      <c r="P986">
        <v>462.95652173912998</v>
      </c>
      <c r="Q986">
        <v>0.26382597301787197</v>
      </c>
    </row>
    <row r="987" spans="1:17" x14ac:dyDescent="0.3">
      <c r="A987" t="s">
        <v>2125</v>
      </c>
      <c r="B987" t="s">
        <v>2126</v>
      </c>
      <c r="C987" t="str">
        <f>IFERROR(VLOOKUP(Table1[[#This Row],[Ticker]],[1]!Table2[[Symbol]:[Industry]],2,FALSE),"-")</f>
        <v>-</v>
      </c>
      <c r="D987" t="s">
        <v>411</v>
      </c>
      <c r="E987">
        <v>2703.445366891</v>
      </c>
      <c r="F987">
        <v>81.739999999999995</v>
      </c>
      <c r="G987">
        <v>-10.594384913814</v>
      </c>
      <c r="H987">
        <v>1.0385653461564499</v>
      </c>
      <c r="I987">
        <v>-25.607161380023701</v>
      </c>
      <c r="J987">
        <v>-6.8233695864012098</v>
      </c>
      <c r="K987">
        <v>84.559773081070105</v>
      </c>
      <c r="L987">
        <v>85.872802451417996</v>
      </c>
      <c r="M987">
        <v>36.679267773989501</v>
      </c>
      <c r="N987">
        <v>1.0989190776092901</v>
      </c>
      <c r="O987">
        <v>46.806948862246102</v>
      </c>
      <c r="P987">
        <v>30.679456434852099</v>
      </c>
      <c r="Q987">
        <v>6.0202981985639998E-3</v>
      </c>
    </row>
    <row r="988" spans="1:17" hidden="1" x14ac:dyDescent="0.3">
      <c r="A988" t="s">
        <v>2127</v>
      </c>
      <c r="B988" t="s">
        <v>2128</v>
      </c>
      <c r="C988" t="str">
        <f>IFERROR(VLOOKUP(Table1[[#This Row],[Ticker]],[1]!Table2[[Symbol]:[Industry]],2,FALSE),"-")</f>
        <v>-</v>
      </c>
      <c r="D988" t="s">
        <v>371</v>
      </c>
      <c r="E988">
        <v>2702.6931153750002</v>
      </c>
      <c r="F988">
        <v>1815.75</v>
      </c>
      <c r="G988">
        <v>-52.976554481158601</v>
      </c>
      <c r="H988">
        <v>-4.03431447831053</v>
      </c>
      <c r="I988">
        <v>-21.522900027063901</v>
      </c>
      <c r="J988">
        <v>-3.3694592816006002</v>
      </c>
      <c r="K988">
        <v>1908.34356620772</v>
      </c>
      <c r="L988">
        <v>1995.62205411115</v>
      </c>
      <c r="M988">
        <v>30.834488223661499</v>
      </c>
      <c r="N988">
        <v>1.4781119713020101</v>
      </c>
      <c r="O988">
        <v>39.8870989949056</v>
      </c>
      <c r="P988">
        <v>7.4408284023668596</v>
      </c>
      <c r="Q988">
        <v>-0.103514200862573</v>
      </c>
    </row>
    <row r="989" spans="1:17" hidden="1" x14ac:dyDescent="0.3">
      <c r="A989" t="s">
        <v>2129</v>
      </c>
      <c r="B989" t="s">
        <v>2130</v>
      </c>
      <c r="C989" t="str">
        <f>IFERROR(VLOOKUP(Table1[[#This Row],[Ticker]],[1]!Table2[[Symbol]:[Industry]],2,FALSE),"-")</f>
        <v>-</v>
      </c>
      <c r="D989" t="s">
        <v>21</v>
      </c>
      <c r="E989">
        <v>2699.2773638399999</v>
      </c>
      <c r="F989">
        <v>700.7</v>
      </c>
      <c r="G989">
        <v>116.36861828246001</v>
      </c>
      <c r="H989">
        <v>3.83668569425677</v>
      </c>
      <c r="I989">
        <v>30.664744612957399</v>
      </c>
      <c r="J989">
        <v>1.08061045439379</v>
      </c>
      <c r="K989">
        <v>637.40855234990397</v>
      </c>
      <c r="L989">
        <v>542.81136562072595</v>
      </c>
      <c r="M989">
        <v>50.792746023547103</v>
      </c>
      <c r="N989">
        <v>0.89736155042208499</v>
      </c>
      <c r="O989">
        <v>9.7045811331525496</v>
      </c>
      <c r="P989">
        <v>163.42105263157799</v>
      </c>
      <c r="Q989">
        <v>0.136413730834688</v>
      </c>
    </row>
    <row r="990" spans="1:17" x14ac:dyDescent="0.3">
      <c r="A990" t="s">
        <v>2131</v>
      </c>
      <c r="B990" t="s">
        <v>2132</v>
      </c>
      <c r="C990" t="str">
        <f>IFERROR(VLOOKUP(Table1[[#This Row],[Ticker]],[1]!Table2[[Symbol]:[Industry]],2,FALSE),"-")</f>
        <v>-</v>
      </c>
      <c r="D990" t="s">
        <v>1864</v>
      </c>
      <c r="E990">
        <v>2684.5514725319999</v>
      </c>
      <c r="F990">
        <v>14.98</v>
      </c>
      <c r="G990">
        <v>-46.057932672098602</v>
      </c>
      <c r="H990">
        <v>-0.61926224544207897</v>
      </c>
      <c r="I990">
        <v>-37.864668578707402</v>
      </c>
      <c r="J990">
        <v>-3.04622273384701</v>
      </c>
      <c r="K990">
        <v>15.704970149486099</v>
      </c>
      <c r="L990">
        <v>17.187614642459302</v>
      </c>
      <c r="M990">
        <v>27.7343167092816</v>
      </c>
      <c r="N990">
        <v>0.84019137088241602</v>
      </c>
      <c r="O990">
        <v>73.898531375166797</v>
      </c>
      <c r="P990">
        <v>16.5758754863813</v>
      </c>
      <c r="Q990">
        <v>1.6505132981475001E-2</v>
      </c>
    </row>
    <row r="991" spans="1:17" hidden="1" x14ac:dyDescent="0.3">
      <c r="A991" t="s">
        <v>2133</v>
      </c>
      <c r="B991" t="s">
        <v>2134</v>
      </c>
      <c r="C991" t="str">
        <f>IFERROR(VLOOKUP(Table1[[#This Row],[Ticker]],[1]!Table2[[Symbol]:[Industry]],2,FALSE),"-")</f>
        <v>-</v>
      </c>
      <c r="D991" t="s">
        <v>1458</v>
      </c>
      <c r="E991">
        <v>2677.11850448</v>
      </c>
      <c r="F991">
        <v>3032.15</v>
      </c>
      <c r="G991">
        <v>41.744164365735799</v>
      </c>
      <c r="H991">
        <v>19.875398621290199</v>
      </c>
      <c r="I991">
        <v>19.854755906588402</v>
      </c>
      <c r="J991">
        <v>-2.3363664626895799</v>
      </c>
      <c r="K991">
        <v>2614.5622920503602</v>
      </c>
      <c r="L991">
        <v>2261.8875505669998</v>
      </c>
      <c r="M991">
        <v>50.521059836963502</v>
      </c>
      <c r="N991">
        <v>2.6770573488840799</v>
      </c>
      <c r="O991">
        <v>6.8548719555430804</v>
      </c>
      <c r="P991">
        <v>78.110314849624004</v>
      </c>
      <c r="Q991">
        <v>0.16248053320296199</v>
      </c>
    </row>
    <row r="992" spans="1:17" x14ac:dyDescent="0.3">
      <c r="A992" t="s">
        <v>2135</v>
      </c>
      <c r="B992" t="s">
        <v>2136</v>
      </c>
      <c r="C992" t="str">
        <f>IFERROR(VLOOKUP(Table1[[#This Row],[Ticker]],[1]!Table2[[Symbol]:[Industry]],2,FALSE),"-")</f>
        <v>-</v>
      </c>
      <c r="D992" t="s">
        <v>141</v>
      </c>
      <c r="E992">
        <v>2673.4550865750002</v>
      </c>
      <c r="F992">
        <v>366.25</v>
      </c>
      <c r="G992">
        <v>-43.124642559724101</v>
      </c>
      <c r="H992">
        <v>-11.0179782964816</v>
      </c>
      <c r="I992">
        <v>-39.345015089161201</v>
      </c>
      <c r="J992">
        <v>-3.5186422903770702</v>
      </c>
      <c r="K992">
        <v>419.558314020811</v>
      </c>
      <c r="L992">
        <v>451.46713541044198</v>
      </c>
      <c r="M992">
        <v>16.100815262351901</v>
      </c>
      <c r="N992">
        <v>1.5561563217529</v>
      </c>
      <c r="O992">
        <v>59.726962457337798</v>
      </c>
      <c r="P992">
        <v>2.8503229429935399</v>
      </c>
      <c r="Q992">
        <v>3.9858767788594998E-2</v>
      </c>
    </row>
    <row r="993" spans="1:17" hidden="1" x14ac:dyDescent="0.3">
      <c r="A993" t="s">
        <v>2137</v>
      </c>
      <c r="B993" t="s">
        <v>2138</v>
      </c>
      <c r="C993" t="str">
        <f>IFERROR(VLOOKUP(Table1[[#This Row],[Ticker]],[1]!Table2[[Symbol]:[Industry]],2,FALSE),"-")</f>
        <v>-</v>
      </c>
      <c r="D993" t="s">
        <v>166</v>
      </c>
      <c r="E993">
        <v>2665.3186566250001</v>
      </c>
      <c r="F993">
        <v>419.6</v>
      </c>
      <c r="G993">
        <v>6.6796879438371404</v>
      </c>
      <c r="H993">
        <v>-4.0031538976264098</v>
      </c>
      <c r="I993">
        <v>26.259732204050799</v>
      </c>
      <c r="J993">
        <v>-3.6186170062768102</v>
      </c>
      <c r="K993">
        <v>412.76126394039801</v>
      </c>
      <c r="L993">
        <v>356.270036779105</v>
      </c>
      <c r="M993">
        <v>29.149576002972001</v>
      </c>
      <c r="N993">
        <v>0.53111684032621997</v>
      </c>
      <c r="O993">
        <v>15.3479504289799</v>
      </c>
      <c r="P993">
        <v>69.878542510121406</v>
      </c>
      <c r="Q993">
        <v>0.12055447353820101</v>
      </c>
    </row>
    <row r="994" spans="1:17" hidden="1" x14ac:dyDescent="0.3">
      <c r="A994" t="s">
        <v>2139</v>
      </c>
      <c r="B994" t="s">
        <v>2140</v>
      </c>
      <c r="C994" t="str">
        <f>IFERROR(VLOOKUP(Table1[[#This Row],[Ticker]],[1]!Table2[[Symbol]:[Industry]],2,FALSE),"-")</f>
        <v>-</v>
      </c>
      <c r="D994" t="s">
        <v>226</v>
      </c>
      <c r="E994">
        <v>2647.8898474749999</v>
      </c>
      <c r="F994">
        <v>149.69999999999999</v>
      </c>
      <c r="G994">
        <v>40.463538965651999</v>
      </c>
      <c r="H994">
        <v>-4.6139578035123003</v>
      </c>
      <c r="I994">
        <v>-6.0080000673626799</v>
      </c>
      <c r="J994">
        <v>-0.33534956685477302</v>
      </c>
      <c r="K994">
        <v>150.92599464238901</v>
      </c>
      <c r="L994">
        <v>133.75288136920599</v>
      </c>
      <c r="M994">
        <v>40.0900595594469</v>
      </c>
      <c r="N994">
        <v>0.49129266889030299</v>
      </c>
      <c r="O994">
        <v>17.2344689378757</v>
      </c>
      <c r="P994">
        <v>70.017035775127695</v>
      </c>
      <c r="Q994">
        <v>0.13990155712226199</v>
      </c>
    </row>
    <row r="995" spans="1:17" hidden="1" x14ac:dyDescent="0.3">
      <c r="A995" t="s">
        <v>2141</v>
      </c>
      <c r="B995" t="s">
        <v>2142</v>
      </c>
      <c r="C995" t="str">
        <f>IFERROR(VLOOKUP(Table1[[#This Row],[Ticker]],[1]!Table2[[Symbol]:[Industry]],2,FALSE),"-")</f>
        <v>-</v>
      </c>
      <c r="D995" t="s">
        <v>1635</v>
      </c>
      <c r="E995">
        <v>2644.090741</v>
      </c>
      <c r="F995">
        <v>60.84</v>
      </c>
      <c r="G995">
        <v>-7.3187435217379999</v>
      </c>
      <c r="H995">
        <v>-4.1406202816102402</v>
      </c>
      <c r="I995">
        <v>0.29252514035239702</v>
      </c>
      <c r="J995">
        <v>-0.53288939039253702</v>
      </c>
      <c r="K995">
        <v>61.931105218091098</v>
      </c>
      <c r="L995">
        <v>58.903466158650403</v>
      </c>
      <c r="M995">
        <v>53.860821394049402</v>
      </c>
      <c r="N995">
        <v>1.95626429223298</v>
      </c>
      <c r="O995">
        <v>8.3990795529257092</v>
      </c>
      <c r="P995">
        <v>23.885155772754999</v>
      </c>
      <c r="Q995">
        <v>-2.7484158448541001E-2</v>
      </c>
    </row>
    <row r="996" spans="1:17" x14ac:dyDescent="0.3">
      <c r="A996" t="s">
        <v>2143</v>
      </c>
      <c r="B996" t="s">
        <v>2144</v>
      </c>
      <c r="C996" t="str">
        <f>IFERROR(VLOOKUP(Table1[[#This Row],[Ticker]],[1]!Table2[[Symbol]:[Industry]],2,FALSE),"-")</f>
        <v>-</v>
      </c>
      <c r="D996" t="s">
        <v>295</v>
      </c>
      <c r="E996">
        <v>2627.9921429649999</v>
      </c>
      <c r="F996">
        <v>1763.1</v>
      </c>
      <c r="G996">
        <v>1.86307208076071</v>
      </c>
      <c r="H996">
        <v>-9.6370330217086106</v>
      </c>
      <c r="I996">
        <v>-17.8581013181164</v>
      </c>
      <c r="J996">
        <v>-0.50019592388365497</v>
      </c>
      <c r="K996">
        <v>1774.9883653484801</v>
      </c>
      <c r="L996">
        <v>1679.98144860053</v>
      </c>
      <c r="M996">
        <v>42.6561112138574</v>
      </c>
      <c r="N996">
        <v>1.2098746956311801</v>
      </c>
      <c r="O996">
        <v>20.6624695139243</v>
      </c>
      <c r="P996">
        <v>34.5877862595419</v>
      </c>
      <c r="Q996">
        <v>2.0534631599745001E-2</v>
      </c>
    </row>
    <row r="997" spans="1:17" hidden="1" x14ac:dyDescent="0.3">
      <c r="A997" t="s">
        <v>2145</v>
      </c>
      <c r="B997" t="s">
        <v>2146</v>
      </c>
      <c r="C997" t="str">
        <f>IFERROR(VLOOKUP(Table1[[#This Row],[Ticker]],[1]!Table2[[Symbol]:[Industry]],2,FALSE),"-")</f>
        <v>-</v>
      </c>
      <c r="D997" t="s">
        <v>24</v>
      </c>
      <c r="E997">
        <v>2623.318156368</v>
      </c>
      <c r="F997">
        <v>51.59</v>
      </c>
      <c r="G997">
        <v>-50.6032165511985</v>
      </c>
      <c r="H997">
        <v>-1.78782298303315</v>
      </c>
      <c r="I997">
        <v>-33.318724250661901</v>
      </c>
      <c r="J997">
        <v>2.34142969563305</v>
      </c>
      <c r="K997">
        <v>52.499472171294201</v>
      </c>
      <c r="M997">
        <v>52.604451613839501</v>
      </c>
      <c r="N997">
        <v>1.11781513334631</v>
      </c>
      <c r="O997">
        <v>59.720876138786501</v>
      </c>
      <c r="P997">
        <v>5.28571428571429</v>
      </c>
    </row>
    <row r="998" spans="1:17" hidden="1" x14ac:dyDescent="0.3">
      <c r="A998" t="s">
        <v>2147</v>
      </c>
      <c r="B998" t="s">
        <v>2148</v>
      </c>
      <c r="C998" t="str">
        <f>IFERROR(VLOOKUP(Table1[[#This Row],[Ticker]],[1]!Table2[[Symbol]:[Industry]],2,FALSE),"-")</f>
        <v>-</v>
      </c>
      <c r="D998" t="s">
        <v>2149</v>
      </c>
      <c r="E998">
        <v>2617.75</v>
      </c>
      <c r="F998">
        <v>518.79999999999995</v>
      </c>
      <c r="G998">
        <v>121.825665211499</v>
      </c>
      <c r="H998">
        <v>-7.2830131934601496</v>
      </c>
      <c r="I998">
        <v>136.67562446158499</v>
      </c>
      <c r="J998">
        <v>-2.5895563375003499</v>
      </c>
      <c r="K998">
        <v>543.91630236293804</v>
      </c>
      <c r="M998">
        <v>47.2655045111795</v>
      </c>
      <c r="N998">
        <v>0.59521061298613298</v>
      </c>
      <c r="O998">
        <v>38.155358519660702</v>
      </c>
      <c r="P998">
        <v>159.39999999999901</v>
      </c>
    </row>
    <row r="999" spans="1:17" hidden="1" x14ac:dyDescent="0.3">
      <c r="A999" t="s">
        <v>2150</v>
      </c>
      <c r="B999" t="s">
        <v>2151</v>
      </c>
      <c r="C999" t="str">
        <f>IFERROR(VLOOKUP(Table1[[#This Row],[Ticker]],[1]!Table2[[Symbol]:[Industry]],2,FALSE),"-")</f>
        <v>-</v>
      </c>
      <c r="D999" t="s">
        <v>101</v>
      </c>
      <c r="E999">
        <v>2607.9124499999998</v>
      </c>
      <c r="F999">
        <v>406.65</v>
      </c>
      <c r="G999">
        <v>233.75565575076101</v>
      </c>
      <c r="H999">
        <v>-5.2566305760047403</v>
      </c>
      <c r="I999">
        <v>-15.442399410073101</v>
      </c>
      <c r="J999">
        <v>5.5209231160409997</v>
      </c>
      <c r="K999">
        <v>412.28473251717298</v>
      </c>
      <c r="L999">
        <v>346.39509580562901</v>
      </c>
      <c r="M999">
        <v>41.767758617050603</v>
      </c>
      <c r="N999">
        <v>1.1722593509314101</v>
      </c>
      <c r="O999">
        <v>26.374031722611502</v>
      </c>
      <c r="P999">
        <v>266.73681046144497</v>
      </c>
      <c r="Q999">
        <v>0.24270408250575401</v>
      </c>
    </row>
    <row r="1000" spans="1:17" hidden="1" x14ac:dyDescent="0.3">
      <c r="A1000" t="s">
        <v>2152</v>
      </c>
      <c r="B1000" t="s">
        <v>2153</v>
      </c>
      <c r="C1000" t="str">
        <f>IFERROR(VLOOKUP(Table1[[#This Row],[Ticker]],[1]!Table2[[Symbol]:[Industry]],2,FALSE),"-")</f>
        <v>-</v>
      </c>
      <c r="D1000" t="s">
        <v>2154</v>
      </c>
      <c r="E1000">
        <v>2600.08</v>
      </c>
      <c r="F1000">
        <v>977.3</v>
      </c>
      <c r="G1000">
        <v>131.630356379408</v>
      </c>
      <c r="H1000">
        <v>-26.267571891091801</v>
      </c>
      <c r="I1000">
        <v>18.1916853238003</v>
      </c>
      <c r="J1000">
        <v>-7.6898292480474497</v>
      </c>
      <c r="K1000">
        <v>1125.0834749077801</v>
      </c>
      <c r="L1000">
        <v>856.76219248621101</v>
      </c>
      <c r="M1000">
        <v>18.560450024480701</v>
      </c>
      <c r="N1000">
        <v>0.26894735584604001</v>
      </c>
      <c r="O1000">
        <v>49.181418192980601</v>
      </c>
      <c r="P1000">
        <v>162.71505376344001</v>
      </c>
      <c r="Q1000">
        <v>9.4701928025914997E-2</v>
      </c>
    </row>
    <row r="1001" spans="1:17" x14ac:dyDescent="0.3">
      <c r="A1001" t="s">
        <v>2155</v>
      </c>
      <c r="B1001" t="s">
        <v>2156</v>
      </c>
      <c r="C1001" t="str">
        <f>IFERROR(VLOOKUP(Table1[[#This Row],[Ticker]],[1]!Table2[[Symbol]:[Industry]],2,FALSE),"-")</f>
        <v>-</v>
      </c>
      <c r="D1001" t="s">
        <v>368</v>
      </c>
      <c r="E1001">
        <v>2596.9920272200002</v>
      </c>
      <c r="F1001">
        <v>52.32</v>
      </c>
      <c r="G1001">
        <v>-43.117663258930499</v>
      </c>
      <c r="H1001">
        <v>-0.55659196097949903</v>
      </c>
      <c r="I1001">
        <v>-43.302348545799099</v>
      </c>
      <c r="J1001">
        <v>0.47960175059943799</v>
      </c>
      <c r="K1001">
        <v>53.661234706561302</v>
      </c>
      <c r="L1001">
        <v>60.425717788223899</v>
      </c>
      <c r="M1001">
        <v>46.559475646810903</v>
      </c>
      <c r="N1001">
        <v>0.86235537589063105</v>
      </c>
      <c r="O1001">
        <v>60.646024464831797</v>
      </c>
      <c r="P1001">
        <v>8.7733887733887794</v>
      </c>
    </row>
    <row r="1002" spans="1:17" hidden="1" x14ac:dyDescent="0.3">
      <c r="A1002" t="s">
        <v>2157</v>
      </c>
      <c r="B1002" t="s">
        <v>2158</v>
      </c>
      <c r="C1002" t="str">
        <f>IFERROR(VLOOKUP(Table1[[#This Row],[Ticker]],[1]!Table2[[Symbol]:[Industry]],2,FALSE),"-")</f>
        <v>-</v>
      </c>
      <c r="D1002" t="s">
        <v>54</v>
      </c>
      <c r="E1002">
        <v>2596.5412453549998</v>
      </c>
      <c r="F1002">
        <v>625.1</v>
      </c>
      <c r="G1002">
        <v>54.391857366725503</v>
      </c>
      <c r="H1002">
        <v>7.4879105934380696</v>
      </c>
      <c r="I1002">
        <v>59.681291096055404</v>
      </c>
      <c r="J1002">
        <v>-4.2966316663553696</v>
      </c>
      <c r="K1002">
        <v>563.84308329152395</v>
      </c>
      <c r="L1002">
        <v>454.44413749184901</v>
      </c>
      <c r="M1002">
        <v>44.059920619987302</v>
      </c>
      <c r="N1002">
        <v>0.37872432078694401</v>
      </c>
      <c r="O1002">
        <v>10.358342665173501</v>
      </c>
      <c r="P1002">
        <v>137.185718571857</v>
      </c>
      <c r="Q1002">
        <v>-7.1816584396516003E-2</v>
      </c>
    </row>
    <row r="1003" spans="1:17" hidden="1" x14ac:dyDescent="0.3">
      <c r="A1003" t="s">
        <v>2159</v>
      </c>
      <c r="B1003" t="s">
        <v>2160</v>
      </c>
      <c r="C1003" t="str">
        <f>IFERROR(VLOOKUP(Table1[[#This Row],[Ticker]],[1]!Table2[[Symbol]:[Industry]],2,FALSE),"-")</f>
        <v>-</v>
      </c>
      <c r="D1003" t="s">
        <v>942</v>
      </c>
      <c r="E1003">
        <v>2594.1403127250001</v>
      </c>
      <c r="F1003">
        <v>402.35</v>
      </c>
      <c r="G1003">
        <v>-2.87551230460826</v>
      </c>
      <c r="H1003">
        <v>-10.547805713801401</v>
      </c>
      <c r="I1003">
        <v>9.8077802788113697</v>
      </c>
      <c r="J1003">
        <v>-0.43490449379830098</v>
      </c>
      <c r="K1003">
        <v>382.44340794875001</v>
      </c>
      <c r="M1003">
        <v>44.956259646205702</v>
      </c>
      <c r="N1003">
        <v>0.71366953433718705</v>
      </c>
      <c r="O1003">
        <v>18.031564558220399</v>
      </c>
      <c r="P1003">
        <v>42.576187101346498</v>
      </c>
    </row>
    <row r="1004" spans="1:17" hidden="1" x14ac:dyDescent="0.3">
      <c r="A1004" t="s">
        <v>2161</v>
      </c>
      <c r="B1004" t="s">
        <v>2162</v>
      </c>
      <c r="C1004" t="str">
        <f>IFERROR(VLOOKUP(Table1[[#This Row],[Ticker]],[1]!Table2[[Symbol]:[Industry]],2,FALSE),"-")</f>
        <v>-</v>
      </c>
      <c r="D1004" t="s">
        <v>133</v>
      </c>
      <c r="E1004">
        <v>2590.3078399999999</v>
      </c>
      <c r="F1004">
        <v>575.1</v>
      </c>
      <c r="G1004">
        <v>-4.77642479658528</v>
      </c>
      <c r="H1004">
        <v>-12.6835435961033</v>
      </c>
      <c r="I1004">
        <v>12.4389529658512</v>
      </c>
      <c r="J1004">
        <v>-0.20143675144152601</v>
      </c>
      <c r="K1004">
        <v>598.28280419358805</v>
      </c>
      <c r="L1004">
        <v>534.24393169048597</v>
      </c>
      <c r="M1004">
        <v>28.630978267566299</v>
      </c>
      <c r="N1004">
        <v>0.50454669887023196</v>
      </c>
      <c r="O1004">
        <v>26.8996696226742</v>
      </c>
      <c r="P1004">
        <v>39.4181818181818</v>
      </c>
      <c r="Q1004">
        <v>2.8537151941643E-2</v>
      </c>
    </row>
    <row r="1005" spans="1:17" x14ac:dyDescent="0.3">
      <c r="A1005" t="s">
        <v>2163</v>
      </c>
      <c r="B1005" t="s">
        <v>2164</v>
      </c>
      <c r="C1005" t="str">
        <f>IFERROR(VLOOKUP(Table1[[#This Row],[Ticker]],[1]!Table2[[Symbol]:[Industry]],2,FALSE),"-")</f>
        <v>-</v>
      </c>
      <c r="D1005" t="s">
        <v>831</v>
      </c>
      <c r="E1005">
        <v>2590.0817590799902</v>
      </c>
      <c r="F1005">
        <v>491.7</v>
      </c>
      <c r="G1005">
        <v>-37.403728673714298</v>
      </c>
      <c r="H1005">
        <v>-0.46303887838034902</v>
      </c>
      <c r="I1005">
        <v>-11.238356752645499</v>
      </c>
      <c r="J1005">
        <v>-5.9206626741073096</v>
      </c>
      <c r="K1005">
        <v>487.94879928615597</v>
      </c>
      <c r="L1005">
        <v>488.12884961909901</v>
      </c>
      <c r="M1005">
        <v>39.250358914895102</v>
      </c>
      <c r="N1005">
        <v>0.93644900707378298</v>
      </c>
      <c r="O1005">
        <v>24.0593858043522</v>
      </c>
      <c r="P1005">
        <v>26.3685427910562</v>
      </c>
      <c r="Q1005">
        <v>-9.9463126139703997E-2</v>
      </c>
    </row>
    <row r="1006" spans="1:17" hidden="1" x14ac:dyDescent="0.3">
      <c r="A1006" t="s">
        <v>2165</v>
      </c>
      <c r="B1006" t="s">
        <v>2166</v>
      </c>
      <c r="C1006" t="str">
        <f>IFERROR(VLOOKUP(Table1[[#This Row],[Ticker]],[1]!Table2[[Symbol]:[Industry]],2,FALSE),"-")</f>
        <v>-</v>
      </c>
      <c r="D1006" t="s">
        <v>384</v>
      </c>
      <c r="E1006">
        <v>2584.18714847</v>
      </c>
      <c r="F1006">
        <v>918.25</v>
      </c>
      <c r="G1006">
        <v>73.890965135569104</v>
      </c>
      <c r="H1006">
        <v>26.0343705444729</v>
      </c>
      <c r="I1006">
        <v>46.444172985121803</v>
      </c>
      <c r="J1006">
        <v>12.159835404298301</v>
      </c>
      <c r="K1006">
        <v>730.04185061998805</v>
      </c>
      <c r="L1006">
        <v>621.85807324523296</v>
      </c>
      <c r="M1006">
        <v>63.4423472010821</v>
      </c>
      <c r="N1006">
        <v>2.0447874910093602</v>
      </c>
      <c r="O1006">
        <v>5.0912060985570404</v>
      </c>
      <c r="P1006">
        <v>101.17208894731</v>
      </c>
      <c r="Q1006">
        <v>5.3605065153141999E-2</v>
      </c>
    </row>
    <row r="1007" spans="1:17" hidden="1" x14ac:dyDescent="0.3">
      <c r="A1007" t="s">
        <v>2167</v>
      </c>
      <c r="B1007" t="s">
        <v>2168</v>
      </c>
      <c r="C1007" t="str">
        <f>IFERROR(VLOOKUP(Table1[[#This Row],[Ticker]],[1]!Table2[[Symbol]:[Industry]],2,FALSE),"-")</f>
        <v>-</v>
      </c>
      <c r="D1007" t="s">
        <v>1325</v>
      </c>
      <c r="E1007">
        <v>2580.8388</v>
      </c>
      <c r="F1007">
        <v>999.99</v>
      </c>
      <c r="G1007">
        <v>-25.317191931357801</v>
      </c>
      <c r="H1007">
        <v>0.63220973873721897</v>
      </c>
      <c r="I1007">
        <v>-12.6338993479382</v>
      </c>
      <c r="J1007">
        <v>-1.2113603485259199</v>
      </c>
      <c r="K1007">
        <v>999.99547847703695</v>
      </c>
      <c r="L1007">
        <v>999.99643627898104</v>
      </c>
      <c r="M1007">
        <v>55.379180563809697</v>
      </c>
      <c r="N1007">
        <v>0.83692764723641999</v>
      </c>
      <c r="O1007">
        <v>3.0010300103000902</v>
      </c>
      <c r="P1007">
        <v>3.09175257731959</v>
      </c>
      <c r="Q1007">
        <v>-0.101916752053546</v>
      </c>
    </row>
    <row r="1008" spans="1:17" hidden="1" x14ac:dyDescent="0.3">
      <c r="A1008" t="s">
        <v>2169</v>
      </c>
      <c r="B1008" t="s">
        <v>2170</v>
      </c>
      <c r="C1008" t="str">
        <f>IFERROR(VLOOKUP(Table1[[#This Row],[Ticker]],[1]!Table2[[Symbol]:[Industry]],2,FALSE),"-")</f>
        <v>-</v>
      </c>
      <c r="D1008" t="s">
        <v>958</v>
      </c>
      <c r="E1008">
        <v>2580.49665972</v>
      </c>
      <c r="F1008">
        <v>395.35</v>
      </c>
      <c r="G1008">
        <v>415.85735504197697</v>
      </c>
      <c r="H1008">
        <v>37.125528053945203</v>
      </c>
      <c r="I1008">
        <v>190.82004802048201</v>
      </c>
      <c r="J1008">
        <v>-5.4849680967099301</v>
      </c>
      <c r="K1008">
        <v>309.691230071684</v>
      </c>
      <c r="L1008">
        <v>206.387294928523</v>
      </c>
      <c r="M1008">
        <v>66.776292986214301</v>
      </c>
      <c r="N1008">
        <v>1.0375569515182701</v>
      </c>
      <c r="O1008">
        <v>5.7291007967623599</v>
      </c>
      <c r="Q1008">
        <v>0.18411537957721599</v>
      </c>
    </row>
    <row r="1009" spans="1:17" hidden="1" x14ac:dyDescent="0.3">
      <c r="A1009" t="s">
        <v>2171</v>
      </c>
      <c r="B1009" t="s">
        <v>2172</v>
      </c>
      <c r="C1009" t="str">
        <f>IFERROR(VLOOKUP(Table1[[#This Row],[Ticker]],[1]!Table2[[Symbol]:[Industry]],2,FALSE),"-")</f>
        <v>-</v>
      </c>
      <c r="D1009" t="s">
        <v>371</v>
      </c>
      <c r="E1009">
        <v>2579.89288296</v>
      </c>
      <c r="F1009">
        <v>775.65</v>
      </c>
      <c r="G1009">
        <v>-42.801234484549298</v>
      </c>
      <c r="H1009">
        <v>-2.1797209717000698</v>
      </c>
      <c r="I1009">
        <v>-24.631632416796201</v>
      </c>
      <c r="J1009">
        <v>-1.8200225730261701</v>
      </c>
      <c r="K1009">
        <v>795.76581937589299</v>
      </c>
      <c r="L1009">
        <v>836.57147604529598</v>
      </c>
      <c r="M1009">
        <v>37.678563230833703</v>
      </c>
      <c r="N1009">
        <v>1.4398356388588101</v>
      </c>
      <c r="O1009">
        <v>30.2004770192741</v>
      </c>
      <c r="P1009">
        <v>8.5432409739714501</v>
      </c>
      <c r="Q1009">
        <v>3.7873492925777998E-2</v>
      </c>
    </row>
    <row r="1010" spans="1:17" hidden="1" x14ac:dyDescent="0.3">
      <c r="A1010" t="s">
        <v>2173</v>
      </c>
      <c r="B1010" t="s">
        <v>2174</v>
      </c>
      <c r="C1010" t="str">
        <f>IFERROR(VLOOKUP(Table1[[#This Row],[Ticker]],[1]!Table2[[Symbol]:[Industry]],2,FALSE),"-")</f>
        <v>-</v>
      </c>
      <c r="D1010" t="s">
        <v>95</v>
      </c>
      <c r="E1010">
        <v>2563.61690361</v>
      </c>
      <c r="F1010">
        <v>200.93</v>
      </c>
      <c r="G1010">
        <v>33.270021959723401</v>
      </c>
      <c r="H1010">
        <v>11.095001932250099</v>
      </c>
      <c r="I1010">
        <v>9.6534159857347195</v>
      </c>
      <c r="J1010">
        <v>8.9899230387389206</v>
      </c>
      <c r="K1010">
        <v>178.80652549526101</v>
      </c>
      <c r="L1010">
        <v>169.267234112208</v>
      </c>
      <c r="M1010">
        <v>89.329206473176598</v>
      </c>
      <c r="N1010">
        <v>1.5398567485308701</v>
      </c>
      <c r="O1010">
        <v>7.7489673020454797</v>
      </c>
      <c r="P1010">
        <v>67.093555093555096</v>
      </c>
      <c r="Q1010">
        <v>4.2131122984668E-2</v>
      </c>
    </row>
    <row r="1011" spans="1:17" hidden="1" x14ac:dyDescent="0.3">
      <c r="A1011" t="s">
        <v>2175</v>
      </c>
      <c r="B1011" t="s">
        <v>2176</v>
      </c>
      <c r="C1011" t="str">
        <f>IFERROR(VLOOKUP(Table1[[#This Row],[Ticker]],[1]!Table2[[Symbol]:[Industry]],2,FALSE),"-")</f>
        <v>-</v>
      </c>
      <c r="D1011" t="s">
        <v>212</v>
      </c>
      <c r="E1011">
        <v>2559.6343013000001</v>
      </c>
      <c r="F1011">
        <v>475.15</v>
      </c>
      <c r="G1011">
        <v>0.221689378328356</v>
      </c>
      <c r="H1011">
        <v>9.8630947962084701</v>
      </c>
      <c r="I1011">
        <v>14.3427806575812</v>
      </c>
      <c r="J1011">
        <v>11.919592032426401</v>
      </c>
      <c r="K1011">
        <v>424.53398258867003</v>
      </c>
      <c r="L1011">
        <v>387.39865136397401</v>
      </c>
      <c r="M1011">
        <v>61.522465137632999</v>
      </c>
      <c r="N1011">
        <v>0.91034658269836299</v>
      </c>
      <c r="O1011">
        <v>1.4416500052615</v>
      </c>
      <c r="P1011">
        <v>51.780865676409498</v>
      </c>
      <c r="Q1011">
        <v>4.0051853964334E-2</v>
      </c>
    </row>
    <row r="1012" spans="1:17" x14ac:dyDescent="0.3">
      <c r="A1012" t="s">
        <v>2177</v>
      </c>
      <c r="B1012" t="s">
        <v>2178</v>
      </c>
      <c r="C1012" t="str">
        <f>IFERROR(VLOOKUP(Table1[[#This Row],[Ticker]],[1]!Table2[[Symbol]:[Industry]],2,FALSE),"-")</f>
        <v>-</v>
      </c>
      <c r="D1012" t="s">
        <v>260</v>
      </c>
      <c r="E1012">
        <v>2558.2471337500001</v>
      </c>
      <c r="F1012">
        <v>944.1</v>
      </c>
      <c r="G1012">
        <v>-32.1357099020722</v>
      </c>
      <c r="H1012">
        <v>11.0671786239869</v>
      </c>
      <c r="I1012">
        <v>-1.68984121350234</v>
      </c>
      <c r="J1012">
        <v>0.91422783904506399</v>
      </c>
      <c r="K1012">
        <v>858.64467351683197</v>
      </c>
      <c r="L1012">
        <v>834.58784732364597</v>
      </c>
      <c r="M1012">
        <v>41.8985404012072</v>
      </c>
      <c r="N1012">
        <v>1.5974157805981199</v>
      </c>
      <c r="O1012">
        <v>12.6999258553119</v>
      </c>
      <c r="P1012">
        <v>42.764252230455099</v>
      </c>
      <c r="Q1012">
        <v>-1.0338336068243E-2</v>
      </c>
    </row>
    <row r="1013" spans="1:17" hidden="1" x14ac:dyDescent="0.3">
      <c r="A1013" t="s">
        <v>2179</v>
      </c>
      <c r="B1013" t="s">
        <v>2180</v>
      </c>
      <c r="C1013" t="str">
        <f>IFERROR(VLOOKUP(Table1[[#This Row],[Ticker]],[1]!Table2[[Symbol]:[Industry]],2,FALSE),"-")</f>
        <v>-</v>
      </c>
      <c r="D1013" t="s">
        <v>1349</v>
      </c>
      <c r="E1013">
        <v>2548.2172148999998</v>
      </c>
      <c r="F1013">
        <v>508.1</v>
      </c>
      <c r="G1013">
        <v>51.797418101597003</v>
      </c>
      <c r="H1013">
        <v>17.923145103464801</v>
      </c>
      <c r="I1013">
        <v>93.108337997871999</v>
      </c>
      <c r="J1013">
        <v>-0.59749896238730205</v>
      </c>
      <c r="K1013">
        <v>435.11091267013802</v>
      </c>
      <c r="L1013">
        <v>327.87000345557902</v>
      </c>
      <c r="M1013">
        <v>44.616194637527002</v>
      </c>
      <c r="N1013">
        <v>0.85546932028067801</v>
      </c>
      <c r="O1013">
        <v>8.4432198386144393</v>
      </c>
      <c r="P1013">
        <v>140.06614694070399</v>
      </c>
      <c r="Q1013">
        <v>8.2047130233451004E-2</v>
      </c>
    </row>
    <row r="1014" spans="1:17" hidden="1" x14ac:dyDescent="0.3">
      <c r="A1014" t="s">
        <v>2181</v>
      </c>
      <c r="B1014" t="s">
        <v>2182</v>
      </c>
      <c r="C1014" t="str">
        <f>IFERROR(VLOOKUP(Table1[[#This Row],[Ticker]],[1]!Table2[[Symbol]:[Industry]],2,FALSE),"-")</f>
        <v>-</v>
      </c>
      <c r="D1014" t="s">
        <v>539</v>
      </c>
      <c r="E1014">
        <v>2545.004847186</v>
      </c>
      <c r="F1014">
        <v>188.32</v>
      </c>
      <c r="G1014">
        <v>2.9661868152361199</v>
      </c>
      <c r="H1014">
        <v>-1.66510413934319</v>
      </c>
      <c r="I1014">
        <v>-21.001703982874599</v>
      </c>
      <c r="J1014">
        <v>0.96986591300418201</v>
      </c>
      <c r="K1014">
        <v>193.04940592548601</v>
      </c>
      <c r="L1014">
        <v>182.900585555367</v>
      </c>
      <c r="M1014">
        <v>34.877039531922797</v>
      </c>
      <c r="N1014">
        <v>0.69440070367316298</v>
      </c>
      <c r="O1014">
        <v>23.1945624468989</v>
      </c>
      <c r="P1014">
        <v>46.438569206842899</v>
      </c>
      <c r="Q1014">
        <v>7.6930227934449997E-3</v>
      </c>
    </row>
    <row r="1015" spans="1:17" hidden="1" x14ac:dyDescent="0.3">
      <c r="A1015" t="s">
        <v>2183</v>
      </c>
      <c r="B1015" t="s">
        <v>2184</v>
      </c>
      <c r="C1015" t="str">
        <f>IFERROR(VLOOKUP(Table1[[#This Row],[Ticker]],[1]!Table2[[Symbol]:[Industry]],2,FALSE),"-")</f>
        <v>-</v>
      </c>
      <c r="D1015" t="s">
        <v>141</v>
      </c>
      <c r="E1015">
        <v>2543.0446176840001</v>
      </c>
      <c r="F1015">
        <v>9.8800000000000008</v>
      </c>
      <c r="G1015">
        <v>556.06211841346897</v>
      </c>
      <c r="H1015">
        <v>-11.0736714051412</v>
      </c>
      <c r="I1015">
        <v>-47.617176939911403</v>
      </c>
      <c r="J1015">
        <v>-7.1161222532878101</v>
      </c>
      <c r="K1015">
        <v>10.7520713589323</v>
      </c>
      <c r="L1015">
        <v>9.4923667921675001</v>
      </c>
      <c r="M1015">
        <v>30.731566028237499</v>
      </c>
      <c r="N1015">
        <v>1.03243570239133</v>
      </c>
      <c r="O1015">
        <v>100.40485829959501</v>
      </c>
      <c r="P1015">
        <v>631.85185185185105</v>
      </c>
      <c r="Q1015">
        <v>0.127614692946762</v>
      </c>
    </row>
    <row r="1016" spans="1:17" hidden="1" x14ac:dyDescent="0.3">
      <c r="A1016" t="s">
        <v>2185</v>
      </c>
      <c r="B1016" t="s">
        <v>2186</v>
      </c>
      <c r="C1016" t="str">
        <f>IFERROR(VLOOKUP(Table1[[#This Row],[Ticker]],[1]!Table2[[Symbol]:[Industry]],2,FALSE),"-")</f>
        <v>-</v>
      </c>
      <c r="D1016" t="s">
        <v>133</v>
      </c>
      <c r="E1016">
        <v>2542.57115196</v>
      </c>
      <c r="F1016">
        <v>375.9</v>
      </c>
      <c r="G1016">
        <v>-13.215319093471599</v>
      </c>
      <c r="H1016">
        <v>-1.33575622814242</v>
      </c>
      <c r="I1016">
        <v>-2.8283404787983</v>
      </c>
      <c r="J1016">
        <v>1.6059263035528399</v>
      </c>
      <c r="M1016">
        <v>56.247263588276901</v>
      </c>
      <c r="O1016">
        <v>6.41127959563714</v>
      </c>
      <c r="P1016">
        <v>21.258064516129</v>
      </c>
    </row>
    <row r="1017" spans="1:17" hidden="1" x14ac:dyDescent="0.3">
      <c r="A1017" t="s">
        <v>2187</v>
      </c>
      <c r="B1017" t="s">
        <v>2188</v>
      </c>
      <c r="C1017" t="str">
        <f>IFERROR(VLOOKUP(Table1[[#This Row],[Ticker]],[1]!Table2[[Symbol]:[Industry]],2,FALSE),"-")</f>
        <v>-</v>
      </c>
      <c r="D1017" t="s">
        <v>368</v>
      </c>
      <c r="E1017">
        <v>2538.89021</v>
      </c>
      <c r="F1017">
        <v>9977.7999999999993</v>
      </c>
      <c r="G1017">
        <v>-70.503752536086694</v>
      </c>
      <c r="H1017">
        <v>-1.1117434862750899</v>
      </c>
      <c r="I1017">
        <v>-36.002420677595197</v>
      </c>
      <c r="J1017">
        <v>2.72351499066502</v>
      </c>
      <c r="K1017">
        <v>10355.1557617093</v>
      </c>
      <c r="L1017">
        <v>11919.898079344301</v>
      </c>
      <c r="M1017">
        <v>49.0970410718393</v>
      </c>
      <c r="N1017">
        <v>2.3451038586252699</v>
      </c>
      <c r="O1017">
        <v>88.418288600693501</v>
      </c>
      <c r="P1017">
        <v>9.6461538461538296</v>
      </c>
      <c r="Q1017">
        <v>-0.10589170862434601</v>
      </c>
    </row>
    <row r="1018" spans="1:17" hidden="1" x14ac:dyDescent="0.3">
      <c r="A1018" t="s">
        <v>2189</v>
      </c>
      <c r="B1018" t="s">
        <v>2190</v>
      </c>
      <c r="C1018" t="str">
        <f>IFERROR(VLOOKUP(Table1[[#This Row],[Ticker]],[1]!Table2[[Symbol]:[Industry]],2,FALSE),"-")</f>
        <v>-</v>
      </c>
      <c r="D1018" t="s">
        <v>212</v>
      </c>
      <c r="E1018">
        <v>2536.9277261399998</v>
      </c>
      <c r="F1018">
        <v>2793.15</v>
      </c>
      <c r="G1018">
        <v>2.3650550164909001</v>
      </c>
      <c r="H1018">
        <v>-4.3212777134108</v>
      </c>
      <c r="I1018">
        <v>9.3331590526190205</v>
      </c>
      <c r="J1018">
        <v>-2.08439734613038</v>
      </c>
      <c r="K1018">
        <v>2805.7027326756102</v>
      </c>
      <c r="L1018">
        <v>2553.3277976327599</v>
      </c>
      <c r="M1018">
        <v>26.258836271414101</v>
      </c>
      <c r="N1018">
        <v>0.61863721141170103</v>
      </c>
      <c r="O1018">
        <v>8.6157206021874906</v>
      </c>
      <c r="P1018">
        <v>34.153838764679001</v>
      </c>
      <c r="Q1018">
        <v>5.7975656396177001E-2</v>
      </c>
    </row>
    <row r="1019" spans="1:17" hidden="1" x14ac:dyDescent="0.3">
      <c r="A1019" t="s">
        <v>2191</v>
      </c>
      <c r="B1019" t="s">
        <v>2192</v>
      </c>
      <c r="C1019" t="str">
        <f>IFERROR(VLOOKUP(Table1[[#This Row],[Ticker]],[1]!Table2[[Symbol]:[Industry]],2,FALSE),"-")</f>
        <v>-</v>
      </c>
      <c r="D1019" t="s">
        <v>46</v>
      </c>
      <c r="E1019">
        <v>2518.1648</v>
      </c>
      <c r="F1019">
        <v>113.99</v>
      </c>
      <c r="G1019">
        <v>118.03792789435001</v>
      </c>
      <c r="H1019">
        <v>15.265148596339699</v>
      </c>
      <c r="I1019">
        <v>36.200211244999799</v>
      </c>
      <c r="J1019">
        <v>8.0686703292614297</v>
      </c>
      <c r="K1019">
        <v>96.295761291656305</v>
      </c>
      <c r="L1019">
        <v>76.484865829617206</v>
      </c>
      <c r="M1019">
        <v>63.016218952467199</v>
      </c>
      <c r="N1019">
        <v>0.71578434401947499</v>
      </c>
      <c r="O1019">
        <v>2.9914904816211898</v>
      </c>
      <c r="P1019">
        <v>171.40476190476099</v>
      </c>
      <c r="Q1019">
        <v>0.15177957612639301</v>
      </c>
    </row>
    <row r="1020" spans="1:17" hidden="1" x14ac:dyDescent="0.3">
      <c r="A1020" t="s">
        <v>2193</v>
      </c>
      <c r="B1020" t="s">
        <v>2194</v>
      </c>
      <c r="C1020" t="str">
        <f>IFERROR(VLOOKUP(Table1[[#This Row],[Ticker]],[1]!Table2[[Symbol]:[Industry]],2,FALSE),"-")</f>
        <v>-</v>
      </c>
      <c r="D1020" t="s">
        <v>536</v>
      </c>
      <c r="E1020">
        <v>2516.6239999999998</v>
      </c>
      <c r="F1020">
        <v>157.85</v>
      </c>
      <c r="G1020">
        <v>225.07126533834199</v>
      </c>
      <c r="H1020">
        <v>15.2165430720705</v>
      </c>
      <c r="I1020">
        <v>74.771080992821894</v>
      </c>
      <c r="J1020">
        <v>7.68826021028746</v>
      </c>
      <c r="K1020">
        <v>135.51899978668001</v>
      </c>
      <c r="L1020">
        <v>104.35026073146101</v>
      </c>
      <c r="M1020">
        <v>48.649718096932901</v>
      </c>
      <c r="N1020">
        <v>1.77884650829663</v>
      </c>
      <c r="O1020">
        <v>7.1586949635730202</v>
      </c>
      <c r="P1020">
        <v>263.70967741935402</v>
      </c>
      <c r="Q1020">
        <v>2.8576053945996001E-2</v>
      </c>
    </row>
    <row r="1021" spans="1:17" hidden="1" x14ac:dyDescent="0.3">
      <c r="A1021" t="s">
        <v>2195</v>
      </c>
      <c r="B1021" t="s">
        <v>2196</v>
      </c>
      <c r="C1021" t="str">
        <f>IFERROR(VLOOKUP(Table1[[#This Row],[Ticker]],[1]!Table2[[Symbol]:[Industry]],2,FALSE),"-")</f>
        <v>-</v>
      </c>
      <c r="D1021" t="s">
        <v>2197</v>
      </c>
      <c r="E1021">
        <v>2511.4827930400002</v>
      </c>
      <c r="F1021">
        <v>516.54999999999995</v>
      </c>
      <c r="G1021">
        <v>125.665248500418</v>
      </c>
      <c r="H1021">
        <v>-1.4890072200500899</v>
      </c>
      <c r="I1021">
        <v>4.2412454285269101</v>
      </c>
      <c r="J1021">
        <v>-4.3884924947302402</v>
      </c>
      <c r="K1021">
        <v>510.762588171684</v>
      </c>
      <c r="L1021">
        <v>409.92585360212797</v>
      </c>
      <c r="M1021">
        <v>36.708867395443299</v>
      </c>
      <c r="N1021">
        <v>0.65036668155054</v>
      </c>
      <c r="O1021">
        <v>19.639918691317401</v>
      </c>
      <c r="P1021">
        <v>166.26288659793801</v>
      </c>
    </row>
    <row r="1022" spans="1:17" hidden="1" x14ac:dyDescent="0.3">
      <c r="A1022" t="s">
        <v>2198</v>
      </c>
      <c r="B1022" t="s">
        <v>2199</v>
      </c>
      <c r="C1022" t="str">
        <f>IFERROR(VLOOKUP(Table1[[#This Row],[Ticker]],[1]!Table2[[Symbol]:[Industry]],2,FALSE),"-")</f>
        <v>-</v>
      </c>
      <c r="D1022" t="s">
        <v>101</v>
      </c>
      <c r="E1022">
        <v>2498.55745497</v>
      </c>
      <c r="F1022">
        <v>22.05</v>
      </c>
      <c r="G1022">
        <v>45.4386487033183</v>
      </c>
      <c r="H1022">
        <v>10.2008270340454</v>
      </c>
      <c r="I1022">
        <v>-26.7617679835232</v>
      </c>
      <c r="J1022">
        <v>7.9545424929039603</v>
      </c>
      <c r="K1022">
        <v>19.882813107396402</v>
      </c>
      <c r="L1022">
        <v>18.591230813395999</v>
      </c>
      <c r="M1022">
        <v>57.116953039220803</v>
      </c>
      <c r="N1022">
        <v>2.1703314177247002</v>
      </c>
      <c r="O1022">
        <v>44.601633673065201</v>
      </c>
      <c r="P1022">
        <v>97.710156462655107</v>
      </c>
      <c r="Q1022">
        <v>0.161753851935029</v>
      </c>
    </row>
    <row r="1023" spans="1:17" hidden="1" x14ac:dyDescent="0.3">
      <c r="A1023" t="s">
        <v>2200</v>
      </c>
      <c r="B1023" t="s">
        <v>2201</v>
      </c>
      <c r="C1023" t="str">
        <f>IFERROR(VLOOKUP(Table1[[#This Row],[Ticker]],[1]!Table2[[Symbol]:[Industry]],2,FALSE),"-")</f>
        <v>-</v>
      </c>
      <c r="D1023" t="s">
        <v>368</v>
      </c>
      <c r="E1023">
        <v>2498.5201756349902</v>
      </c>
      <c r="F1023">
        <v>792.8</v>
      </c>
      <c r="G1023">
        <v>3.0610770347177501</v>
      </c>
      <c r="H1023">
        <v>6.4810068014875402</v>
      </c>
      <c r="I1023">
        <v>-1.8268560610710201</v>
      </c>
      <c r="J1023">
        <v>-2.6962935575970599</v>
      </c>
      <c r="K1023">
        <v>742.37739627064798</v>
      </c>
      <c r="L1023">
        <v>685.66217008993704</v>
      </c>
      <c r="M1023">
        <v>39.759421159954201</v>
      </c>
      <c r="N1023">
        <v>2.65370931443654</v>
      </c>
      <c r="O1023">
        <v>10.872855701311799</v>
      </c>
      <c r="P1023">
        <v>54.934531952315801</v>
      </c>
      <c r="Q1023">
        <v>5.2526579457589997E-3</v>
      </c>
    </row>
    <row r="1024" spans="1:17" hidden="1" x14ac:dyDescent="0.3">
      <c r="A1024" t="s">
        <v>2202</v>
      </c>
      <c r="B1024" t="s">
        <v>2203</v>
      </c>
      <c r="C1024" t="str">
        <f>IFERROR(VLOOKUP(Table1[[#This Row],[Ticker]],[1]!Table2[[Symbol]:[Industry]],2,FALSE),"-")</f>
        <v>-</v>
      </c>
      <c r="D1024" t="s">
        <v>221</v>
      </c>
      <c r="E1024">
        <v>2498.0505466019999</v>
      </c>
      <c r="F1024">
        <v>54.44</v>
      </c>
      <c r="G1024">
        <v>80.894929280763293</v>
      </c>
      <c r="H1024">
        <v>9.36099084518818</v>
      </c>
      <c r="I1024">
        <v>-6.9887380576156302</v>
      </c>
      <c r="J1024">
        <v>-5.2818449300237198</v>
      </c>
      <c r="K1024">
        <v>50.352343875936697</v>
      </c>
      <c r="L1024">
        <v>42.448272529871701</v>
      </c>
      <c r="M1024">
        <v>35.296521511753703</v>
      </c>
      <c r="N1024">
        <v>1.73213818623947</v>
      </c>
      <c r="O1024">
        <v>26.524614254224801</v>
      </c>
      <c r="P1024">
        <v>113.90962671905601</v>
      </c>
      <c r="Q1024">
        <v>6.9509782062612005E-2</v>
      </c>
    </row>
    <row r="1025" spans="1:17" hidden="1" x14ac:dyDescent="0.3">
      <c r="A1025" t="s">
        <v>2204</v>
      </c>
      <c r="B1025" t="s">
        <v>2205</v>
      </c>
      <c r="C1025" t="str">
        <f>IFERROR(VLOOKUP(Table1[[#This Row],[Ticker]],[1]!Table2[[Symbol]:[Industry]],2,FALSE),"-")</f>
        <v>-</v>
      </c>
      <c r="D1025" t="s">
        <v>77</v>
      </c>
      <c r="E1025">
        <v>2491.1177123099901</v>
      </c>
      <c r="F1025">
        <v>886.1</v>
      </c>
      <c r="G1025">
        <v>134.57428775774599</v>
      </c>
      <c r="H1025">
        <v>0.56554310966312105</v>
      </c>
      <c r="I1025">
        <v>33.110952646913702</v>
      </c>
      <c r="J1025">
        <v>-4.7283464112436802</v>
      </c>
      <c r="K1025">
        <v>894.29359119562798</v>
      </c>
      <c r="L1025">
        <v>742.40814096046302</v>
      </c>
      <c r="M1025">
        <v>48.055899903375398</v>
      </c>
      <c r="N1025">
        <v>1.2093925983460501</v>
      </c>
      <c r="O1025">
        <v>11.0089154722943</v>
      </c>
      <c r="P1025">
        <v>174.33436532507699</v>
      </c>
      <c r="Q1025">
        <v>6.6929302123169998E-2</v>
      </c>
    </row>
    <row r="1026" spans="1:17" x14ac:dyDescent="0.3">
      <c r="A1026" t="s">
        <v>2206</v>
      </c>
      <c r="B1026" t="s">
        <v>2207</v>
      </c>
      <c r="C1026" t="str">
        <f>IFERROR(VLOOKUP(Table1[[#This Row],[Ticker]],[1]!Table2[[Symbol]:[Industry]],2,FALSE),"-")</f>
        <v>-</v>
      </c>
      <c r="D1026" t="s">
        <v>1590</v>
      </c>
      <c r="E1026">
        <v>2481.9211455</v>
      </c>
      <c r="F1026">
        <v>603.85</v>
      </c>
      <c r="G1026">
        <v>-42.027536758944002</v>
      </c>
      <c r="H1026">
        <v>-7.5474334605328997</v>
      </c>
      <c r="I1026">
        <v>-29.109314884484501</v>
      </c>
      <c r="J1026">
        <v>-3.6588563097537001</v>
      </c>
      <c r="K1026">
        <v>663.83272399806401</v>
      </c>
      <c r="L1026">
        <v>709.931658674809</v>
      </c>
      <c r="M1026">
        <v>20.8148577379024</v>
      </c>
      <c r="N1026">
        <v>0.75916301352488802</v>
      </c>
      <c r="O1026">
        <v>49.8716568684275</v>
      </c>
      <c r="P1026">
        <v>0.56624198517778401</v>
      </c>
    </row>
    <row r="1027" spans="1:17" hidden="1" x14ac:dyDescent="0.3">
      <c r="A1027" t="s">
        <v>2208</v>
      </c>
      <c r="B1027" t="s">
        <v>2209</v>
      </c>
      <c r="C1027" t="str">
        <f>IFERROR(VLOOKUP(Table1[[#This Row],[Ticker]],[1]!Table2[[Symbol]:[Industry]],2,FALSE),"-")</f>
        <v>-</v>
      </c>
      <c r="D1027" t="s">
        <v>368</v>
      </c>
      <c r="E1027">
        <v>2472.0407510949999</v>
      </c>
      <c r="F1027">
        <v>227.61</v>
      </c>
      <c r="G1027">
        <v>-20.789063343527701</v>
      </c>
      <c r="H1027">
        <v>-6.47233266596443</v>
      </c>
      <c r="I1027">
        <v>7.5316547241578897</v>
      </c>
      <c r="J1027">
        <v>-5.1360348525914798E-2</v>
      </c>
      <c r="K1027">
        <v>227.47211887887499</v>
      </c>
      <c r="L1027">
        <v>214.21460388638701</v>
      </c>
      <c r="M1027">
        <v>44.426923190582997</v>
      </c>
      <c r="N1027">
        <v>0.83417314825592503</v>
      </c>
      <c r="O1027">
        <v>15.087210579500001</v>
      </c>
      <c r="P1027">
        <v>27.156424581005599</v>
      </c>
      <c r="Q1027">
        <v>2.5703680840155001E-2</v>
      </c>
    </row>
    <row r="1028" spans="1:17" hidden="1" x14ac:dyDescent="0.3">
      <c r="A1028" t="s">
        <v>2210</v>
      </c>
      <c r="B1028" t="s">
        <v>2211</v>
      </c>
      <c r="C1028" t="str">
        <f>IFERROR(VLOOKUP(Table1[[#This Row],[Ticker]],[1]!Table2[[Symbol]:[Industry]],2,FALSE),"-")</f>
        <v>-</v>
      </c>
      <c r="D1028" t="s">
        <v>141</v>
      </c>
      <c r="E1028">
        <v>2464.7794174999999</v>
      </c>
      <c r="F1028">
        <v>698.65</v>
      </c>
      <c r="G1028">
        <v>80.395475734592196</v>
      </c>
      <c r="H1028">
        <v>2.2745962727456002</v>
      </c>
      <c r="I1028">
        <v>-3.3050063316818199</v>
      </c>
      <c r="J1028">
        <v>-1.9713035303441</v>
      </c>
      <c r="K1028">
        <v>675.55786399275496</v>
      </c>
      <c r="L1028">
        <v>593.59665691361704</v>
      </c>
      <c r="M1028">
        <v>53.253161563038901</v>
      </c>
      <c r="N1028">
        <v>0.61334029997280204</v>
      </c>
      <c r="O1028">
        <v>17.1971471771202</v>
      </c>
      <c r="P1028">
        <v>132.029517290749</v>
      </c>
      <c r="Q1028">
        <v>7.5897465848960996E-2</v>
      </c>
    </row>
    <row r="1029" spans="1:17" hidden="1" x14ac:dyDescent="0.3">
      <c r="A1029" t="s">
        <v>2212</v>
      </c>
      <c r="B1029" t="s">
        <v>2213</v>
      </c>
      <c r="C1029" t="str">
        <f>IFERROR(VLOOKUP(Table1[[#This Row],[Ticker]],[1]!Table2[[Symbol]:[Industry]],2,FALSE),"-")</f>
        <v>-</v>
      </c>
      <c r="D1029" t="s">
        <v>539</v>
      </c>
      <c r="E1029">
        <v>2462.1254020000001</v>
      </c>
      <c r="F1029">
        <v>1094.8499999999999</v>
      </c>
      <c r="G1029">
        <v>87.689162318046399</v>
      </c>
      <c r="H1029">
        <v>20.900140040269498</v>
      </c>
      <c r="I1029">
        <v>53.637510401732399</v>
      </c>
      <c r="J1029">
        <v>10.2804930119628</v>
      </c>
      <c r="K1029">
        <v>865.07586809269799</v>
      </c>
      <c r="L1029">
        <v>712.24406044269699</v>
      </c>
      <c r="N1029">
        <v>1.4486503159105</v>
      </c>
      <c r="O1029">
        <v>6.4072704023382299</v>
      </c>
      <c r="P1029">
        <v>127.47766465821699</v>
      </c>
    </row>
    <row r="1030" spans="1:17" hidden="1" x14ac:dyDescent="0.3">
      <c r="A1030" t="s">
        <v>2214</v>
      </c>
      <c r="B1030" t="s">
        <v>2215</v>
      </c>
      <c r="C1030" t="str">
        <f>IFERROR(VLOOKUP(Table1[[#This Row],[Ticker]],[1]!Table2[[Symbol]:[Industry]],2,FALSE),"-")</f>
        <v>-</v>
      </c>
      <c r="D1030" t="s">
        <v>212</v>
      </c>
      <c r="E1030">
        <v>2460.2092687899999</v>
      </c>
      <c r="F1030">
        <v>1703.2</v>
      </c>
      <c r="G1030">
        <v>49.999489149173201</v>
      </c>
      <c r="H1030">
        <v>-4.2053197058934604</v>
      </c>
      <c r="I1030">
        <v>38.475457838766999</v>
      </c>
      <c r="J1030">
        <v>5.1389362484144501</v>
      </c>
      <c r="K1030">
        <v>1545.0204756523499</v>
      </c>
      <c r="L1030">
        <v>1313.6742696132001</v>
      </c>
      <c r="M1030">
        <v>65.182159893153596</v>
      </c>
      <c r="N1030">
        <v>0.36229886758824298</v>
      </c>
      <c r="O1030">
        <v>10.674025364020601</v>
      </c>
      <c r="P1030">
        <v>77.029414821744098</v>
      </c>
      <c r="Q1030">
        <v>0.10509285962524401</v>
      </c>
    </row>
    <row r="1031" spans="1:17" hidden="1" x14ac:dyDescent="0.3">
      <c r="A1031" t="s">
        <v>2216</v>
      </c>
      <c r="B1031" t="s">
        <v>2217</v>
      </c>
      <c r="C1031" t="str">
        <f>IFERROR(VLOOKUP(Table1[[#This Row],[Ticker]],[1]!Table2[[Symbol]:[Industry]],2,FALSE),"-")</f>
        <v>-</v>
      </c>
      <c r="D1031" t="s">
        <v>521</v>
      </c>
      <c r="E1031">
        <v>2453.4838674150001</v>
      </c>
      <c r="F1031">
        <v>767.8</v>
      </c>
      <c r="G1031">
        <v>51.404037607565002</v>
      </c>
      <c r="H1031">
        <v>-5.4233178521106904</v>
      </c>
      <c r="I1031">
        <v>36.900886018946899</v>
      </c>
      <c r="J1031">
        <v>-1.7747223895801201</v>
      </c>
      <c r="K1031">
        <v>757.991302047354</v>
      </c>
      <c r="L1031">
        <v>599.85621693806399</v>
      </c>
      <c r="M1031">
        <v>25.589552305318598</v>
      </c>
      <c r="N1031">
        <v>1.3884130950143001</v>
      </c>
      <c r="O1031">
        <v>22.167231049752498</v>
      </c>
      <c r="P1031">
        <v>102.39884012125999</v>
      </c>
      <c r="Q1031">
        <v>0.17027225997707801</v>
      </c>
    </row>
    <row r="1032" spans="1:17" x14ac:dyDescent="0.3">
      <c r="A1032" t="s">
        <v>2218</v>
      </c>
      <c r="B1032" t="s">
        <v>2219</v>
      </c>
      <c r="C1032" t="str">
        <f>IFERROR(VLOOKUP(Table1[[#This Row],[Ticker]],[1]!Table2[[Symbol]:[Industry]],2,FALSE),"-")</f>
        <v>-</v>
      </c>
      <c r="D1032" t="s">
        <v>1864</v>
      </c>
      <c r="E1032">
        <v>2448.669734304</v>
      </c>
      <c r="F1032">
        <v>51.86</v>
      </c>
      <c r="G1032">
        <v>-2.8614658392681398</v>
      </c>
      <c r="H1032">
        <v>-3.54269565668036</v>
      </c>
      <c r="I1032">
        <v>-22.607606622258899</v>
      </c>
      <c r="J1032">
        <v>-2.4304079675735402</v>
      </c>
      <c r="K1032">
        <v>53.4346743123576</v>
      </c>
      <c r="L1032">
        <v>51.815486344499902</v>
      </c>
      <c r="M1032">
        <v>38.226601572979902</v>
      </c>
      <c r="N1032">
        <v>1.1160614484412199</v>
      </c>
      <c r="O1032">
        <v>33.821827998457302</v>
      </c>
      <c r="P1032">
        <v>27.420147420147401</v>
      </c>
      <c r="Q1032">
        <v>-1.2825525538344E-2</v>
      </c>
    </row>
    <row r="1033" spans="1:17" hidden="1" x14ac:dyDescent="0.3">
      <c r="A1033" t="s">
        <v>2220</v>
      </c>
      <c r="B1033" t="s">
        <v>2221</v>
      </c>
      <c r="C1033" t="str">
        <f>IFERROR(VLOOKUP(Table1[[#This Row],[Ticker]],[1]!Table2[[Symbol]:[Industry]],2,FALSE),"-")</f>
        <v>-</v>
      </c>
      <c r="D1033" t="s">
        <v>539</v>
      </c>
      <c r="E1033">
        <v>2444.84876317</v>
      </c>
      <c r="F1033">
        <v>406.4</v>
      </c>
      <c r="G1033">
        <v>16.532720808607198</v>
      </c>
      <c r="H1033">
        <v>-0.24483904175059101</v>
      </c>
      <c r="I1033">
        <v>16.178849656045799</v>
      </c>
      <c r="J1033">
        <v>-3.4014927191637101</v>
      </c>
      <c r="K1033">
        <v>398.03489821437802</v>
      </c>
      <c r="L1033">
        <v>357.37895061112903</v>
      </c>
      <c r="M1033">
        <v>44.140715156919399</v>
      </c>
      <c r="N1033">
        <v>0.91192092300518901</v>
      </c>
      <c r="O1033">
        <v>11.343503937007799</v>
      </c>
      <c r="P1033">
        <v>42.997888810696601</v>
      </c>
      <c r="Q1033">
        <v>3.3273537269106999E-2</v>
      </c>
    </row>
    <row r="1034" spans="1:17" hidden="1" x14ac:dyDescent="0.3">
      <c r="A1034" t="s">
        <v>2222</v>
      </c>
      <c r="B1034" t="s">
        <v>2223</v>
      </c>
      <c r="C1034" t="str">
        <f>IFERROR(VLOOKUP(Table1[[#This Row],[Ticker]],[1]!Table2[[Symbol]:[Industry]],2,FALSE),"-")</f>
        <v>-</v>
      </c>
      <c r="D1034" t="s">
        <v>521</v>
      </c>
      <c r="E1034">
        <v>2443.8644429800001</v>
      </c>
      <c r="F1034">
        <v>83.24</v>
      </c>
      <c r="G1034">
        <v>37.738635688622502</v>
      </c>
      <c r="H1034">
        <v>15.367875486497301</v>
      </c>
      <c r="I1034">
        <v>-20.4301214429582</v>
      </c>
      <c r="J1034">
        <v>8.4881652181583096</v>
      </c>
      <c r="K1034">
        <v>76.612653238979604</v>
      </c>
      <c r="L1034">
        <v>73.403575004264397</v>
      </c>
      <c r="M1034">
        <v>54.323238396458301</v>
      </c>
      <c r="N1034">
        <v>2.9956418314758899</v>
      </c>
      <c r="O1034">
        <v>40.377222489187801</v>
      </c>
      <c r="P1034">
        <v>76.169312169312093</v>
      </c>
      <c r="Q1034">
        <v>0.14288748452452699</v>
      </c>
    </row>
    <row r="1035" spans="1:17" hidden="1" x14ac:dyDescent="0.3">
      <c r="A1035" t="s">
        <v>2224</v>
      </c>
      <c r="B1035" t="s">
        <v>2225</v>
      </c>
      <c r="C1035" t="str">
        <f>IFERROR(VLOOKUP(Table1[[#This Row],[Ticker]],[1]!Table2[[Symbol]:[Industry]],2,FALSE),"-")</f>
        <v>-</v>
      </c>
      <c r="D1035" t="s">
        <v>536</v>
      </c>
      <c r="E1035">
        <v>2418.4681464659998</v>
      </c>
      <c r="F1035">
        <v>102.96</v>
      </c>
      <c r="G1035">
        <v>97.643404447768802</v>
      </c>
      <c r="H1035">
        <v>-6.7685350224823102</v>
      </c>
      <c r="I1035">
        <v>20.431890125745898</v>
      </c>
      <c r="J1035">
        <v>-3.2381944906897799</v>
      </c>
      <c r="K1035">
        <v>105.00280712513801</v>
      </c>
      <c r="L1035">
        <v>87.301196830700803</v>
      </c>
      <c r="M1035">
        <v>35.599938848578901</v>
      </c>
      <c r="N1035">
        <v>0.61360885116438402</v>
      </c>
      <c r="O1035">
        <v>21.8919968919969</v>
      </c>
      <c r="P1035">
        <v>124.803493449781</v>
      </c>
      <c r="Q1035">
        <v>1.1955805561631E-2</v>
      </c>
    </row>
    <row r="1036" spans="1:17" hidden="1" x14ac:dyDescent="0.3">
      <c r="A1036" t="s">
        <v>2226</v>
      </c>
      <c r="B1036" t="s">
        <v>2227</v>
      </c>
      <c r="C1036" t="str">
        <f>IFERROR(VLOOKUP(Table1[[#This Row],[Ticker]],[1]!Table2[[Symbol]:[Industry]],2,FALSE),"-")</f>
        <v>-</v>
      </c>
      <c r="D1036" t="s">
        <v>263</v>
      </c>
      <c r="E1036">
        <v>2417.15723832</v>
      </c>
      <c r="F1036">
        <v>5679.25</v>
      </c>
      <c r="G1036">
        <v>130.51352327839999</v>
      </c>
      <c r="H1036">
        <v>-13.6881311322781</v>
      </c>
      <c r="I1036">
        <v>42.621953729308302</v>
      </c>
      <c r="J1036">
        <v>-6.2961061112377799</v>
      </c>
      <c r="K1036">
        <v>5640.5358467269298</v>
      </c>
      <c r="L1036">
        <v>4352.2260219631398</v>
      </c>
      <c r="M1036">
        <v>26.483187462753101</v>
      </c>
      <c r="N1036">
        <v>0.122552318148173</v>
      </c>
      <c r="O1036">
        <v>19.032442664084101</v>
      </c>
      <c r="P1036">
        <v>167.23367212497601</v>
      </c>
      <c r="Q1036">
        <v>0.103487753400924</v>
      </c>
    </row>
    <row r="1037" spans="1:17" hidden="1" x14ac:dyDescent="0.3">
      <c r="A1037" t="s">
        <v>2228</v>
      </c>
      <c r="B1037" t="s">
        <v>2229</v>
      </c>
      <c r="C1037" t="str">
        <f>IFERROR(VLOOKUP(Table1[[#This Row],[Ticker]],[1]!Table2[[Symbol]:[Industry]],2,FALSE),"-")</f>
        <v>-</v>
      </c>
      <c r="D1037" t="s">
        <v>371</v>
      </c>
      <c r="E1037">
        <v>2408.4964345049998</v>
      </c>
      <c r="F1037">
        <v>1060.4000000000001</v>
      </c>
      <c r="G1037">
        <v>-2.0081635360765899</v>
      </c>
      <c r="H1037">
        <v>4.1121070307596703</v>
      </c>
      <c r="I1037">
        <v>-14.7429804871107</v>
      </c>
      <c r="J1037">
        <v>2.4496201490546099</v>
      </c>
      <c r="K1037">
        <v>1021.4729519321</v>
      </c>
      <c r="L1037">
        <v>1017.93945768055</v>
      </c>
      <c r="M1037">
        <v>77.640035249823697</v>
      </c>
      <c r="N1037">
        <v>1.3323672556206201</v>
      </c>
      <c r="O1037">
        <v>22.387778196906801</v>
      </c>
      <c r="P1037">
        <v>28.214739133063301</v>
      </c>
      <c r="Q1037">
        <v>0.16036472087909401</v>
      </c>
    </row>
    <row r="1038" spans="1:17" x14ac:dyDescent="0.3">
      <c r="A1038" t="s">
        <v>2230</v>
      </c>
      <c r="B1038" t="s">
        <v>2231</v>
      </c>
      <c r="C1038" t="str">
        <f>IFERROR(VLOOKUP(Table1[[#This Row],[Ticker]],[1]!Table2[[Symbol]:[Industry]],2,FALSE),"-")</f>
        <v>-</v>
      </c>
      <c r="D1038" t="s">
        <v>384</v>
      </c>
      <c r="E1038">
        <v>2407.1476442160001</v>
      </c>
      <c r="F1038">
        <v>213.96</v>
      </c>
      <c r="G1038">
        <v>-29.326376776363599</v>
      </c>
      <c r="H1038">
        <v>0.61451814995217502</v>
      </c>
      <c r="I1038">
        <v>-57.102549719882902</v>
      </c>
      <c r="J1038">
        <v>0.69861821779940303</v>
      </c>
      <c r="K1038">
        <v>222.42127130285999</v>
      </c>
      <c r="L1038">
        <v>258.04849350438099</v>
      </c>
      <c r="M1038">
        <v>40.683086670186299</v>
      </c>
      <c r="N1038">
        <v>0.70464684481129602</v>
      </c>
      <c r="O1038">
        <v>101.79005421574099</v>
      </c>
      <c r="P1038">
        <v>11.7284595300261</v>
      </c>
      <c r="Q1038">
        <v>-4.5115442842631998E-2</v>
      </c>
    </row>
    <row r="1039" spans="1:17" hidden="1" x14ac:dyDescent="0.3">
      <c r="A1039" t="s">
        <v>2232</v>
      </c>
      <c r="B1039" t="s">
        <v>2233</v>
      </c>
      <c r="C1039" t="str">
        <f>IFERROR(VLOOKUP(Table1[[#This Row],[Ticker]],[1]!Table2[[Symbol]:[Industry]],2,FALSE),"-")</f>
        <v>-</v>
      </c>
      <c r="D1039" t="s">
        <v>384</v>
      </c>
      <c r="E1039">
        <v>2401.0808465999999</v>
      </c>
      <c r="F1039">
        <v>1263.95</v>
      </c>
      <c r="G1039">
        <v>-29.527119934389301</v>
      </c>
      <c r="H1039">
        <v>-7.4732281543159598</v>
      </c>
      <c r="I1039">
        <v>33.904309017808899</v>
      </c>
      <c r="J1039">
        <v>4.0651680539395203</v>
      </c>
      <c r="K1039">
        <v>1255.23545117925</v>
      </c>
      <c r="L1039">
        <v>1218.06558950366</v>
      </c>
      <c r="M1039">
        <v>45.656607932961499</v>
      </c>
      <c r="N1039">
        <v>0.94015469982933697</v>
      </c>
      <c r="O1039">
        <v>16.650183947149799</v>
      </c>
      <c r="P1039">
        <v>53.196775952972501</v>
      </c>
      <c r="Q1039">
        <v>-3.7374658703171998E-2</v>
      </c>
    </row>
    <row r="1040" spans="1:17" x14ac:dyDescent="0.3">
      <c r="A1040" t="s">
        <v>2234</v>
      </c>
      <c r="B1040" t="s">
        <v>2235</v>
      </c>
      <c r="C1040" t="str">
        <f>IFERROR(VLOOKUP(Table1[[#This Row],[Ticker]],[1]!Table2[[Symbol]:[Industry]],2,FALSE),"-")</f>
        <v>-</v>
      </c>
      <c r="D1040" t="s">
        <v>396</v>
      </c>
      <c r="E1040">
        <v>2392.8666277699999</v>
      </c>
      <c r="F1040">
        <v>458.35</v>
      </c>
      <c r="G1040">
        <v>-43.094571068500201</v>
      </c>
      <c r="H1040">
        <v>-3.5378126321596999</v>
      </c>
      <c r="I1040">
        <v>-21.9104865297472</v>
      </c>
      <c r="J1040">
        <v>-0.91595553452153899</v>
      </c>
      <c r="K1040">
        <v>477.33536482160002</v>
      </c>
      <c r="L1040">
        <v>499.16953884599701</v>
      </c>
      <c r="M1040">
        <v>35.524743014173303</v>
      </c>
      <c r="N1040">
        <v>1.0129298803196001</v>
      </c>
      <c r="O1040">
        <v>26.977200829060699</v>
      </c>
      <c r="P1040">
        <v>4.1704545454545396</v>
      </c>
    </row>
    <row r="1041" spans="1:17" hidden="1" x14ac:dyDescent="0.3">
      <c r="A1041" t="s">
        <v>2236</v>
      </c>
      <c r="B1041" t="s">
        <v>2237</v>
      </c>
      <c r="C1041" t="str">
        <f>IFERROR(VLOOKUP(Table1[[#This Row],[Ticker]],[1]!Table2[[Symbol]:[Industry]],2,FALSE),"-")</f>
        <v>-</v>
      </c>
      <c r="D1041" t="s">
        <v>315</v>
      </c>
      <c r="E1041">
        <v>2390.5500243000001</v>
      </c>
      <c r="F1041">
        <v>136.88999999999999</v>
      </c>
      <c r="G1041">
        <v>39.0165415620394</v>
      </c>
      <c r="H1041">
        <v>5.0417216752790299</v>
      </c>
      <c r="I1041">
        <v>-7.6535071910754802</v>
      </c>
      <c r="J1041">
        <v>1.42021859884249</v>
      </c>
      <c r="K1041">
        <v>136.64865528130201</v>
      </c>
      <c r="L1041">
        <v>126.118128545375</v>
      </c>
      <c r="M1041">
        <v>46.663972040075301</v>
      </c>
      <c r="N1041">
        <v>1.1115287269329099</v>
      </c>
      <c r="O1041">
        <v>13.083497698882301</v>
      </c>
      <c r="P1041">
        <v>73.168880455407901</v>
      </c>
      <c r="Q1041">
        <v>0.14321675225466099</v>
      </c>
    </row>
    <row r="1042" spans="1:17" hidden="1" x14ac:dyDescent="0.3">
      <c r="A1042" t="s">
        <v>2238</v>
      </c>
      <c r="B1042" t="s">
        <v>2239</v>
      </c>
      <c r="C1042" t="str">
        <f>IFERROR(VLOOKUP(Table1[[#This Row],[Ticker]],[1]!Table2[[Symbol]:[Industry]],2,FALSE),"-")</f>
        <v>-</v>
      </c>
      <c r="D1042" t="s">
        <v>295</v>
      </c>
      <c r="E1042">
        <v>2390.1675</v>
      </c>
      <c r="F1042">
        <v>3621.9</v>
      </c>
      <c r="G1042">
        <v>1903.75843832074</v>
      </c>
      <c r="H1042">
        <v>-1.39286686805784</v>
      </c>
      <c r="I1042">
        <v>284.569786702268</v>
      </c>
      <c r="J1042">
        <v>-3.3221711593367198</v>
      </c>
      <c r="K1042">
        <v>3219.1491873397899</v>
      </c>
      <c r="L1042">
        <v>1553.6555359049501</v>
      </c>
      <c r="M1042">
        <v>57.9773020908261</v>
      </c>
      <c r="N1042">
        <v>0.29096259307146999</v>
      </c>
      <c r="O1042">
        <v>15.2709903641734</v>
      </c>
      <c r="P1042">
        <v>2043.1360946745499</v>
      </c>
    </row>
    <row r="1043" spans="1:17" hidden="1" x14ac:dyDescent="0.3">
      <c r="A1043" t="s">
        <v>2240</v>
      </c>
      <c r="B1043" t="s">
        <v>2241</v>
      </c>
      <c r="C1043" t="str">
        <f>IFERROR(VLOOKUP(Table1[[#This Row],[Ticker]],[1]!Table2[[Symbol]:[Industry]],2,FALSE),"-")</f>
        <v>-</v>
      </c>
      <c r="D1043" t="s">
        <v>77</v>
      </c>
      <c r="E1043">
        <v>2383.4324999999999</v>
      </c>
      <c r="F1043">
        <v>797.95</v>
      </c>
      <c r="G1043">
        <v>72.390934926917595</v>
      </c>
      <c r="H1043">
        <v>11.954359292308601</v>
      </c>
      <c r="I1043">
        <v>42.637762942508097</v>
      </c>
      <c r="J1043">
        <v>-4.7240568418753703</v>
      </c>
      <c r="K1043">
        <v>702.50687121007502</v>
      </c>
      <c r="L1043">
        <v>571.88386456755097</v>
      </c>
      <c r="M1043">
        <v>49.359824051341498</v>
      </c>
      <c r="N1043">
        <v>1.27324636781787</v>
      </c>
      <c r="O1043">
        <v>6.5229650980637803</v>
      </c>
      <c r="P1043">
        <v>101.502525252525</v>
      </c>
      <c r="Q1043">
        <v>4.8995300548460997E-2</v>
      </c>
    </row>
    <row r="1044" spans="1:17" hidden="1" x14ac:dyDescent="0.3">
      <c r="A1044" t="s">
        <v>2242</v>
      </c>
      <c r="B1044" t="s">
        <v>2243</v>
      </c>
      <c r="C1044" t="str">
        <f>IFERROR(VLOOKUP(Table1[[#This Row],[Ticker]],[1]!Table2[[Symbol]:[Industry]],2,FALSE),"-")</f>
        <v>-</v>
      </c>
      <c r="D1044" t="s">
        <v>622</v>
      </c>
      <c r="E1044">
        <v>2379.3943593599902</v>
      </c>
      <c r="F1044">
        <v>1797.9</v>
      </c>
      <c r="G1044">
        <v>266.38215447387</v>
      </c>
      <c r="H1044">
        <v>-10.6210476283588</v>
      </c>
      <c r="I1044">
        <v>39.248819366976697</v>
      </c>
      <c r="J1044">
        <v>0.94204874238317504</v>
      </c>
      <c r="K1044">
        <v>1840.7041074609699</v>
      </c>
      <c r="L1044">
        <v>1384.3033844486299</v>
      </c>
      <c r="M1044">
        <v>35.035696792243201</v>
      </c>
      <c r="N1044">
        <v>0.45960382443141501</v>
      </c>
      <c r="O1044">
        <v>24.890149618999899</v>
      </c>
      <c r="P1044">
        <v>303.25221487047202</v>
      </c>
      <c r="Q1044">
        <v>0.23319874156030199</v>
      </c>
    </row>
    <row r="1045" spans="1:17" hidden="1" x14ac:dyDescent="0.3">
      <c r="A1045" t="s">
        <v>2244</v>
      </c>
      <c r="B1045" t="s">
        <v>2245</v>
      </c>
      <c r="C1045" t="str">
        <f>IFERROR(VLOOKUP(Table1[[#This Row],[Ticker]],[1]!Table2[[Symbol]:[Industry]],2,FALSE),"-")</f>
        <v>-</v>
      </c>
      <c r="D1045" t="s">
        <v>166</v>
      </c>
      <c r="E1045">
        <v>2378.94457689</v>
      </c>
      <c r="F1045">
        <v>1503.75</v>
      </c>
      <c r="G1045">
        <v>137.26388240757399</v>
      </c>
      <c r="H1045">
        <v>-2.35066122900471</v>
      </c>
      <c r="I1045">
        <v>103.668587123737</v>
      </c>
      <c r="J1045">
        <v>1.85934118339771</v>
      </c>
      <c r="K1045">
        <v>1451.3209160520901</v>
      </c>
      <c r="L1045">
        <v>1126.69871629004</v>
      </c>
      <c r="M1045">
        <v>70.658927553704402</v>
      </c>
      <c r="N1045">
        <v>1.06911200360049</v>
      </c>
      <c r="O1045">
        <v>18.573566084787998</v>
      </c>
      <c r="P1045">
        <v>180.68128791413901</v>
      </c>
      <c r="Q1045">
        <v>9.5349631471774998E-2</v>
      </c>
    </row>
    <row r="1046" spans="1:17" hidden="1" x14ac:dyDescent="0.3">
      <c r="A1046" t="s">
        <v>2246</v>
      </c>
      <c r="B1046" t="s">
        <v>2247</v>
      </c>
      <c r="C1046" t="str">
        <f>IFERROR(VLOOKUP(Table1[[#This Row],[Ticker]],[1]!Table2[[Symbol]:[Industry]],2,FALSE),"-")</f>
        <v>-</v>
      </c>
      <c r="D1046" t="s">
        <v>54</v>
      </c>
      <c r="E1046">
        <v>2376.1824821</v>
      </c>
      <c r="F1046">
        <v>287.60000000000002</v>
      </c>
      <c r="G1046">
        <v>101.317953852724</v>
      </c>
      <c r="H1046">
        <v>16.624336982132998</v>
      </c>
      <c r="I1046">
        <v>74.4994339853951</v>
      </c>
      <c r="J1046">
        <v>-10.485808298052699</v>
      </c>
      <c r="K1046">
        <v>254.35329856822199</v>
      </c>
      <c r="L1046">
        <v>192.05296080888101</v>
      </c>
      <c r="M1046">
        <v>45.904538653201698</v>
      </c>
      <c r="N1046">
        <v>1.3094738848406999</v>
      </c>
      <c r="O1046">
        <v>13.0041724617524</v>
      </c>
      <c r="P1046">
        <v>157.130084935181</v>
      </c>
      <c r="Q1046">
        <v>4.2069511106644003E-2</v>
      </c>
    </row>
    <row r="1047" spans="1:17" hidden="1" x14ac:dyDescent="0.3">
      <c r="A1047" t="s">
        <v>2248</v>
      </c>
      <c r="B1047" t="s">
        <v>2249</v>
      </c>
      <c r="C1047" t="str">
        <f>IFERROR(VLOOKUP(Table1[[#This Row],[Ticker]],[1]!Table2[[Symbol]:[Industry]],2,FALSE),"-")</f>
        <v>-</v>
      </c>
      <c r="D1047" t="s">
        <v>153</v>
      </c>
      <c r="E1047">
        <v>2375.89394666</v>
      </c>
      <c r="F1047">
        <v>1350</v>
      </c>
      <c r="G1047">
        <v>372.47328425911797</v>
      </c>
      <c r="H1047">
        <v>2.5200021915674</v>
      </c>
      <c r="I1047">
        <v>385.15657684253699</v>
      </c>
      <c r="J1047">
        <v>4.2573896514740701</v>
      </c>
      <c r="K1047">
        <v>1237.7073335012501</v>
      </c>
      <c r="M1047">
        <v>50.701683406608801</v>
      </c>
      <c r="N1047">
        <v>0.42764543834062502</v>
      </c>
      <c r="O1047">
        <v>16.2222222222222</v>
      </c>
      <c r="P1047">
        <v>483.53144586124898</v>
      </c>
    </row>
    <row r="1048" spans="1:17" hidden="1" x14ac:dyDescent="0.3">
      <c r="A1048" t="s">
        <v>2250</v>
      </c>
      <c r="B1048" t="s">
        <v>2251</v>
      </c>
      <c r="C1048" t="str">
        <f>IFERROR(VLOOKUP(Table1[[#This Row],[Ticker]],[1]!Table2[[Symbol]:[Industry]],2,FALSE),"-")</f>
        <v>-</v>
      </c>
      <c r="D1048" t="s">
        <v>295</v>
      </c>
      <c r="E1048">
        <v>2364.520025025</v>
      </c>
      <c r="F1048">
        <v>1587.65</v>
      </c>
      <c r="G1048">
        <v>45.673653518292099</v>
      </c>
      <c r="H1048">
        <v>-11.031003156065401</v>
      </c>
      <c r="I1048">
        <v>-10.766078580634799</v>
      </c>
      <c r="J1048">
        <v>-3.88924864232852</v>
      </c>
      <c r="K1048">
        <v>1648.89234229311</v>
      </c>
      <c r="L1048">
        <v>1488.6843996769101</v>
      </c>
      <c r="M1048">
        <v>29.5230594631164</v>
      </c>
      <c r="N1048">
        <v>0.677850191441697</v>
      </c>
      <c r="O1048">
        <v>23.150568450225101</v>
      </c>
      <c r="P1048">
        <v>72.937203855999101</v>
      </c>
      <c r="Q1048">
        <v>3.7594504649130001E-3</v>
      </c>
    </row>
    <row r="1049" spans="1:17" hidden="1" x14ac:dyDescent="0.3">
      <c r="A1049" t="s">
        <v>2252</v>
      </c>
      <c r="B1049" t="s">
        <v>2253</v>
      </c>
      <c r="C1049" t="str">
        <f>IFERROR(VLOOKUP(Table1[[#This Row],[Ticker]],[1]!Table2[[Symbol]:[Industry]],2,FALSE),"-")</f>
        <v>-</v>
      </c>
      <c r="D1049" t="s">
        <v>465</v>
      </c>
      <c r="E1049">
        <v>2339.6125551999999</v>
      </c>
      <c r="F1049">
        <v>304.8</v>
      </c>
      <c r="G1049">
        <v>-9.2692193442647604</v>
      </c>
      <c r="H1049">
        <v>9.1029606284169304</v>
      </c>
      <c r="I1049">
        <v>-3.42825718015796</v>
      </c>
      <c r="J1049">
        <v>-5.0599407901662898</v>
      </c>
      <c r="K1049">
        <v>287.70079879565702</v>
      </c>
      <c r="L1049">
        <v>273.42172846287201</v>
      </c>
      <c r="M1049">
        <v>39.155152625981799</v>
      </c>
      <c r="N1049">
        <v>2.9070908141940102</v>
      </c>
      <c r="O1049">
        <v>8.5629921259842305</v>
      </c>
      <c r="P1049">
        <v>34.3619131584747</v>
      </c>
      <c r="Q1049">
        <v>-6.3350259179411006E-2</v>
      </c>
    </row>
    <row r="1050" spans="1:17" x14ac:dyDescent="0.3">
      <c r="A1050" t="s">
        <v>2254</v>
      </c>
      <c r="B1050" t="s">
        <v>2255</v>
      </c>
      <c r="C1050" t="str">
        <f>IFERROR(VLOOKUP(Table1[[#This Row],[Ticker]],[1]!Table2[[Symbol]:[Industry]],2,FALSE),"-")</f>
        <v>-</v>
      </c>
      <c r="D1050" t="s">
        <v>622</v>
      </c>
      <c r="E1050">
        <v>2338.149276356</v>
      </c>
      <c r="F1050">
        <v>153.31</v>
      </c>
      <c r="G1050">
        <v>-60.523398546302701</v>
      </c>
      <c r="H1050">
        <v>-10.491427942422201</v>
      </c>
      <c r="I1050">
        <v>-46.517232681271501</v>
      </c>
      <c r="J1050">
        <v>-5.3926103485259196</v>
      </c>
      <c r="K1050">
        <v>173.40603792703899</v>
      </c>
      <c r="L1050">
        <v>216.611687780034</v>
      </c>
      <c r="M1050">
        <v>40.053559796659499</v>
      </c>
      <c r="N1050">
        <v>0.83210938293226799</v>
      </c>
      <c r="O1050">
        <v>103.509229665383</v>
      </c>
      <c r="P1050">
        <v>6.4652777777777803</v>
      </c>
    </row>
    <row r="1051" spans="1:17" hidden="1" x14ac:dyDescent="0.3">
      <c r="A1051" t="s">
        <v>2256</v>
      </c>
      <c r="B1051" t="s">
        <v>2257</v>
      </c>
      <c r="C1051" t="str">
        <f>IFERROR(VLOOKUP(Table1[[#This Row],[Ticker]],[1]!Table2[[Symbol]:[Industry]],2,FALSE),"-")</f>
        <v>-</v>
      </c>
      <c r="D1051" t="s">
        <v>347</v>
      </c>
      <c r="E1051">
        <v>2337.7509140699999</v>
      </c>
      <c r="F1051">
        <v>673.2</v>
      </c>
      <c r="G1051">
        <v>0.58518323228529201</v>
      </c>
      <c r="H1051">
        <v>10.0966243728835</v>
      </c>
      <c r="I1051">
        <v>49.1086115141701</v>
      </c>
      <c r="J1051">
        <v>14.707709819360399</v>
      </c>
      <c r="K1051">
        <v>582.08424768520695</v>
      </c>
      <c r="L1051">
        <v>519.19488758367004</v>
      </c>
      <c r="M1051">
        <v>81.106014422822597</v>
      </c>
      <c r="N1051">
        <v>1.0423011829967299</v>
      </c>
      <c r="O1051">
        <v>1.6042780748662899</v>
      </c>
      <c r="P1051">
        <v>64.395604395604394</v>
      </c>
      <c r="Q1051">
        <v>-2.4752894236326001E-2</v>
      </c>
    </row>
    <row r="1052" spans="1:17" hidden="1" x14ac:dyDescent="0.3">
      <c r="A1052" t="s">
        <v>2258</v>
      </c>
      <c r="B1052" t="s">
        <v>2259</v>
      </c>
      <c r="C1052" t="str">
        <f>IFERROR(VLOOKUP(Table1[[#This Row],[Ticker]],[1]!Table2[[Symbol]:[Industry]],2,FALSE),"-")</f>
        <v>-</v>
      </c>
      <c r="D1052" t="s">
        <v>622</v>
      </c>
      <c r="E1052">
        <v>2337.0654</v>
      </c>
      <c r="F1052">
        <v>436.95</v>
      </c>
      <c r="G1052">
        <v>55.0915611652565</v>
      </c>
      <c r="H1052">
        <v>21.621718668544698</v>
      </c>
      <c r="I1052">
        <v>4.1357635734100802</v>
      </c>
      <c r="J1052">
        <v>4.0017386160779704</v>
      </c>
      <c r="K1052">
        <v>391.47981039903101</v>
      </c>
      <c r="L1052">
        <v>347.32602798894601</v>
      </c>
      <c r="M1052">
        <v>44.7376969310315</v>
      </c>
      <c r="N1052">
        <v>1.7693876972693201</v>
      </c>
      <c r="O1052">
        <v>8.4792310332990102</v>
      </c>
      <c r="P1052">
        <v>86.690878017517605</v>
      </c>
      <c r="Q1052">
        <v>6.8273649608180997E-2</v>
      </c>
    </row>
    <row r="1053" spans="1:17" hidden="1" x14ac:dyDescent="0.3">
      <c r="A1053" t="s">
        <v>2260</v>
      </c>
      <c r="B1053" t="s">
        <v>2261</v>
      </c>
      <c r="C1053" t="str">
        <f>IFERROR(VLOOKUP(Table1[[#This Row],[Ticker]],[1]!Table2[[Symbol]:[Industry]],2,FALSE),"-")</f>
        <v>-</v>
      </c>
      <c r="D1053" t="s">
        <v>133</v>
      </c>
      <c r="E1053">
        <v>2336.6329996479999</v>
      </c>
      <c r="F1053">
        <v>44.73</v>
      </c>
      <c r="G1053">
        <v>-4.2289407131661996</v>
      </c>
      <c r="H1053">
        <v>-11.298272836572799</v>
      </c>
      <c r="I1053">
        <v>-0.585094060698788</v>
      </c>
      <c r="J1053">
        <v>-1.5899795022007499</v>
      </c>
      <c r="K1053">
        <v>44.122879629627</v>
      </c>
      <c r="L1053">
        <v>39.243674599207097</v>
      </c>
      <c r="M1053">
        <v>32.867199633671397</v>
      </c>
      <c r="N1053">
        <v>0.61270158901824201</v>
      </c>
      <c r="O1053">
        <v>17.370892018779301</v>
      </c>
      <c r="P1053">
        <v>45.795306388526697</v>
      </c>
      <c r="Q1053">
        <v>0.113343482733128</v>
      </c>
    </row>
    <row r="1054" spans="1:17" hidden="1" x14ac:dyDescent="0.3">
      <c r="A1054" t="s">
        <v>2262</v>
      </c>
      <c r="B1054" t="s">
        <v>2263</v>
      </c>
      <c r="C1054" t="str">
        <f>IFERROR(VLOOKUP(Table1[[#This Row],[Ticker]],[1]!Table2[[Symbol]:[Industry]],2,FALSE),"-")</f>
        <v>-</v>
      </c>
      <c r="D1054" t="s">
        <v>812</v>
      </c>
      <c r="E1054">
        <v>2331.3640417410002</v>
      </c>
      <c r="F1054">
        <v>22</v>
      </c>
      <c r="G1054">
        <v>8.8291495320567694</v>
      </c>
      <c r="H1054">
        <v>2.0156982179998901</v>
      </c>
      <c r="I1054">
        <v>-24.167641679226499</v>
      </c>
      <c r="J1054">
        <v>5.4294539995109199</v>
      </c>
      <c r="K1054">
        <v>22.271929868727799</v>
      </c>
      <c r="L1054">
        <v>22.258018127272098</v>
      </c>
      <c r="M1054">
        <v>50.5422588366336</v>
      </c>
      <c r="N1054">
        <v>1.13650573404635</v>
      </c>
      <c r="O1054">
        <v>46.363636363636303</v>
      </c>
      <c r="P1054">
        <v>43.790849673202601</v>
      </c>
      <c r="Q1054">
        <v>-4.3719004753445999E-2</v>
      </c>
    </row>
    <row r="1055" spans="1:17" hidden="1" x14ac:dyDescent="0.3">
      <c r="A1055" t="s">
        <v>2264</v>
      </c>
      <c r="B1055" t="s">
        <v>2265</v>
      </c>
      <c r="C1055" t="str">
        <f>IFERROR(VLOOKUP(Table1[[#This Row],[Ticker]],[1]!Table2[[Symbol]:[Industry]],2,FALSE),"-")</f>
        <v>-</v>
      </c>
      <c r="D1055" t="s">
        <v>536</v>
      </c>
      <c r="E1055">
        <v>2324.9730631099901</v>
      </c>
      <c r="F1055">
        <v>696.75</v>
      </c>
      <c r="G1055">
        <v>89.828708948679093</v>
      </c>
      <c r="H1055">
        <v>28.5241789017328</v>
      </c>
      <c r="I1055">
        <v>-7.9282861691706801</v>
      </c>
      <c r="J1055">
        <v>0.407541423515211</v>
      </c>
      <c r="K1055">
        <v>595.93033496111195</v>
      </c>
      <c r="L1055">
        <v>526.25906571085704</v>
      </c>
      <c r="M1055">
        <v>60.829646493167999</v>
      </c>
      <c r="N1055">
        <v>2.2321659444333699</v>
      </c>
      <c r="O1055">
        <v>5.9203444564047398</v>
      </c>
      <c r="P1055">
        <v>125.521929114743</v>
      </c>
      <c r="Q1055">
        <v>0.14299412239649301</v>
      </c>
    </row>
    <row r="1056" spans="1:17" hidden="1" x14ac:dyDescent="0.3">
      <c r="A1056" t="s">
        <v>2266</v>
      </c>
      <c r="B1056" t="s">
        <v>2267</v>
      </c>
      <c r="C1056" t="str">
        <f>IFERROR(VLOOKUP(Table1[[#This Row],[Ticker]],[1]!Table2[[Symbol]:[Industry]],2,FALSE),"-")</f>
        <v>-</v>
      </c>
      <c r="D1056" t="s">
        <v>119</v>
      </c>
      <c r="E1056">
        <v>2324.6350066519999</v>
      </c>
      <c r="F1056">
        <v>195.35</v>
      </c>
      <c r="G1056">
        <v>-5.9465839264693896</v>
      </c>
      <c r="H1056">
        <v>9.1609875165149894</v>
      </c>
      <c r="I1056">
        <v>-37.985095520187002</v>
      </c>
      <c r="J1056">
        <v>1.4963157818631401</v>
      </c>
      <c r="K1056">
        <v>190.766461047907</v>
      </c>
      <c r="L1056">
        <v>195.30437371576701</v>
      </c>
      <c r="M1056">
        <v>57.169934187769897</v>
      </c>
      <c r="N1056">
        <v>0.757183532808687</v>
      </c>
      <c r="O1056">
        <v>48.3235218837983</v>
      </c>
      <c r="P1056">
        <v>30.407209612816999</v>
      </c>
      <c r="Q1056">
        <v>4.7766173976709E-2</v>
      </c>
    </row>
    <row r="1057" spans="1:17" hidden="1" x14ac:dyDescent="0.3">
      <c r="A1057" t="s">
        <v>2268</v>
      </c>
      <c r="B1057" t="s">
        <v>2269</v>
      </c>
      <c r="C1057" t="str">
        <f>IFERROR(VLOOKUP(Table1[[#This Row],[Ticker]],[1]!Table2[[Symbol]:[Industry]],2,FALSE),"-")</f>
        <v>-</v>
      </c>
      <c r="D1057" t="s">
        <v>436</v>
      </c>
      <c r="E1057">
        <v>2319.0122523599998</v>
      </c>
      <c r="F1057">
        <v>581.15</v>
      </c>
      <c r="G1057">
        <v>-43.349631987775297</v>
      </c>
      <c r="H1057">
        <v>-6.9814472837570101</v>
      </c>
      <c r="I1057">
        <v>-36.193255894466397</v>
      </c>
      <c r="J1057">
        <v>-5.7060193460608399</v>
      </c>
      <c r="K1057">
        <v>625.34828673558798</v>
      </c>
      <c r="L1057">
        <v>650.636769972058</v>
      </c>
      <c r="M1057">
        <v>19.9457681483266</v>
      </c>
      <c r="N1057">
        <v>1.01725522917791</v>
      </c>
      <c r="O1057">
        <v>37.425793684935002</v>
      </c>
      <c r="P1057">
        <v>1.06956521739129</v>
      </c>
      <c r="Q1057">
        <v>2.4409294834050002E-3</v>
      </c>
    </row>
    <row r="1058" spans="1:17" hidden="1" x14ac:dyDescent="0.3">
      <c r="A1058" t="s">
        <v>2270</v>
      </c>
      <c r="B1058" t="s">
        <v>2271</v>
      </c>
      <c r="C1058" t="str">
        <f>IFERROR(VLOOKUP(Table1[[#This Row],[Ticker]],[1]!Table2[[Symbol]:[Industry]],2,FALSE),"-")</f>
        <v>-</v>
      </c>
      <c r="D1058" t="s">
        <v>57</v>
      </c>
      <c r="E1058">
        <v>2309.0884708859999</v>
      </c>
      <c r="F1058">
        <v>207.73</v>
      </c>
      <c r="G1058">
        <v>-29.3680002454456</v>
      </c>
      <c r="H1058">
        <v>-2.92760734575675</v>
      </c>
      <c r="I1058">
        <v>-27.6379479309341</v>
      </c>
      <c r="J1058">
        <v>-1.54720451683183</v>
      </c>
      <c r="K1058">
        <v>221.247371226627</v>
      </c>
      <c r="L1058">
        <v>225.70058877516001</v>
      </c>
      <c r="M1058">
        <v>43.587273976929303</v>
      </c>
      <c r="N1058">
        <v>1.5550983018678</v>
      </c>
      <c r="O1058">
        <v>36.4993019785298</v>
      </c>
      <c r="P1058">
        <v>13.482655012291699</v>
      </c>
      <c r="Q1058">
        <v>0.102140004756542</v>
      </c>
    </row>
    <row r="1059" spans="1:17" hidden="1" x14ac:dyDescent="0.3">
      <c r="A1059" t="s">
        <v>2272</v>
      </c>
      <c r="B1059" t="s">
        <v>2273</v>
      </c>
      <c r="C1059" t="str">
        <f>IFERROR(VLOOKUP(Table1[[#This Row],[Ticker]],[1]!Table2[[Symbol]:[Industry]],2,FALSE),"-")</f>
        <v>-</v>
      </c>
      <c r="D1059" t="s">
        <v>347</v>
      </c>
      <c r="E1059">
        <v>2308.7484531</v>
      </c>
      <c r="F1059">
        <v>249.5</v>
      </c>
      <c r="G1059">
        <v>-5.1341476153655696</v>
      </c>
      <c r="H1059">
        <v>-3.41263288875296</v>
      </c>
      <c r="I1059">
        <v>21.9277980278295</v>
      </c>
      <c r="J1059">
        <v>0.58382528998897298</v>
      </c>
      <c r="K1059">
        <v>238.75670417321999</v>
      </c>
      <c r="M1059">
        <v>37.220506943663899</v>
      </c>
      <c r="N1059">
        <v>0.59221104998656304</v>
      </c>
      <c r="O1059">
        <v>14.629258517034</v>
      </c>
      <c r="P1059">
        <v>65.670650730411694</v>
      </c>
    </row>
    <row r="1060" spans="1:17" hidden="1" x14ac:dyDescent="0.3">
      <c r="A1060" t="s">
        <v>2274</v>
      </c>
      <c r="B1060" t="s">
        <v>2275</v>
      </c>
      <c r="C1060" t="str">
        <f>IFERROR(VLOOKUP(Table1[[#This Row],[Ticker]],[1]!Table2[[Symbol]:[Industry]],2,FALSE),"-")</f>
        <v>-</v>
      </c>
      <c r="D1060" t="s">
        <v>2276</v>
      </c>
      <c r="E1060">
        <v>2301.0949251950001</v>
      </c>
      <c r="F1060">
        <v>4939.2</v>
      </c>
      <c r="G1060">
        <v>58.569559573031903</v>
      </c>
      <c r="H1060">
        <v>-16.271930695814898</v>
      </c>
      <c r="I1060">
        <v>36.775375912156903</v>
      </c>
      <c r="J1060">
        <v>-5.28593793640706</v>
      </c>
      <c r="K1060">
        <v>5135.9609735150798</v>
      </c>
      <c r="L1060">
        <v>3973.8039667394401</v>
      </c>
      <c r="M1060">
        <v>23.067866156116398</v>
      </c>
      <c r="N1060">
        <v>1.2458723922134101</v>
      </c>
      <c r="O1060">
        <v>30.446226109491398</v>
      </c>
      <c r="P1060">
        <v>108.053917438921</v>
      </c>
      <c r="Q1060">
        <v>0.14073852654959201</v>
      </c>
    </row>
    <row r="1061" spans="1:17" hidden="1" x14ac:dyDescent="0.3">
      <c r="A1061" t="s">
        <v>2277</v>
      </c>
      <c r="B1061" t="s">
        <v>2278</v>
      </c>
      <c r="C1061" t="str">
        <f>IFERROR(VLOOKUP(Table1[[#This Row],[Ticker]],[1]!Table2[[Symbol]:[Industry]],2,FALSE),"-")</f>
        <v>-</v>
      </c>
      <c r="D1061" t="s">
        <v>1458</v>
      </c>
      <c r="E1061">
        <v>2299.5267358999999</v>
      </c>
      <c r="F1061">
        <v>939.55</v>
      </c>
      <c r="G1061">
        <v>15.3912635722477</v>
      </c>
      <c r="H1061">
        <v>12.4844002149276</v>
      </c>
      <c r="I1061">
        <v>43.229864697005503</v>
      </c>
      <c r="J1061">
        <v>11.919283841720899</v>
      </c>
      <c r="K1061">
        <v>806.58313078474805</v>
      </c>
      <c r="L1061">
        <v>683.552724766967</v>
      </c>
      <c r="M1061">
        <v>49.206048354163599</v>
      </c>
      <c r="N1061">
        <v>1.7355461414518101</v>
      </c>
      <c r="O1061">
        <v>5.0130381565643001</v>
      </c>
      <c r="P1061">
        <v>108.095238095238</v>
      </c>
      <c r="Q1061">
        <v>-5.4359258287510004E-3</v>
      </c>
    </row>
    <row r="1062" spans="1:17" x14ac:dyDescent="0.3">
      <c r="A1062" t="s">
        <v>2279</v>
      </c>
      <c r="B1062" t="s">
        <v>2280</v>
      </c>
      <c r="C1062" t="str">
        <f>IFERROR(VLOOKUP(Table1[[#This Row],[Ticker]],[1]!Table2[[Symbol]:[Industry]],2,FALSE),"-")</f>
        <v>-</v>
      </c>
      <c r="D1062" t="s">
        <v>77</v>
      </c>
      <c r="E1062">
        <v>2297.0347919999999</v>
      </c>
      <c r="F1062">
        <v>90.15</v>
      </c>
      <c r="G1062">
        <v>-43.437082939532203</v>
      </c>
      <c r="H1062">
        <v>-6.5721428088695699</v>
      </c>
      <c r="I1062">
        <v>-33.099015627007901</v>
      </c>
      <c r="J1062">
        <v>-3.0194422568147701</v>
      </c>
      <c r="K1062">
        <v>95.900138174021095</v>
      </c>
      <c r="L1062">
        <v>99.659611281005297</v>
      </c>
      <c r="M1062">
        <v>23.2959066732552</v>
      </c>
      <c r="N1062">
        <v>0.68986888159147097</v>
      </c>
      <c r="O1062">
        <v>73.044925124791902</v>
      </c>
      <c r="P1062">
        <v>8.7454764776839493</v>
      </c>
      <c r="Q1062">
        <v>2.6559058426073999E-2</v>
      </c>
    </row>
    <row r="1063" spans="1:17" hidden="1" x14ac:dyDescent="0.3">
      <c r="A1063" t="s">
        <v>2281</v>
      </c>
      <c r="B1063" t="s">
        <v>2282</v>
      </c>
      <c r="C1063" t="str">
        <f>IFERROR(VLOOKUP(Table1[[#This Row],[Ticker]],[1]!Table2[[Symbol]:[Industry]],2,FALSE),"-")</f>
        <v>-</v>
      </c>
      <c r="D1063" t="s">
        <v>295</v>
      </c>
      <c r="E1063">
        <v>2296.65</v>
      </c>
      <c r="F1063">
        <v>3572</v>
      </c>
      <c r="G1063">
        <v>1811.1907445765701</v>
      </c>
      <c r="H1063">
        <v>37.522916184663401</v>
      </c>
      <c r="I1063">
        <v>306.20228535195298</v>
      </c>
      <c r="J1063">
        <v>2.4751418285422901</v>
      </c>
      <c r="K1063">
        <v>3013.5629519516601</v>
      </c>
      <c r="L1063">
        <v>1840.2586820039101</v>
      </c>
      <c r="M1063">
        <v>61.254385736372399</v>
      </c>
      <c r="N1063">
        <v>0.82666927728999595</v>
      </c>
      <c r="O1063">
        <v>13.2418812989921</v>
      </c>
      <c r="P1063">
        <v>2091.4110429447801</v>
      </c>
      <c r="Q1063">
        <v>0.21714817205664699</v>
      </c>
    </row>
    <row r="1064" spans="1:17" hidden="1" x14ac:dyDescent="0.3">
      <c r="A1064" t="s">
        <v>2283</v>
      </c>
      <c r="B1064" t="s">
        <v>2284</v>
      </c>
      <c r="C1064" t="str">
        <f>IFERROR(VLOOKUP(Table1[[#This Row],[Ticker]],[1]!Table2[[Symbol]:[Industry]],2,FALSE),"-")</f>
        <v>-</v>
      </c>
      <c r="D1064" t="s">
        <v>70</v>
      </c>
      <c r="E1064">
        <v>2289.8420999999998</v>
      </c>
      <c r="F1064">
        <v>871.5</v>
      </c>
      <c r="G1064">
        <v>196.43831758079099</v>
      </c>
      <c r="H1064">
        <v>-24.822268834524198</v>
      </c>
      <c r="I1064">
        <v>23.9565372424983</v>
      </c>
      <c r="J1064">
        <v>-6.4676521352302698</v>
      </c>
      <c r="K1064">
        <v>1097.7631795570401</v>
      </c>
      <c r="L1064">
        <v>912.17776633562096</v>
      </c>
      <c r="M1064">
        <v>7.5097451004676996</v>
      </c>
      <c r="N1064">
        <v>1.1803807852536601</v>
      </c>
      <c r="O1064">
        <v>82.214572576018298</v>
      </c>
      <c r="P1064">
        <v>292.92155094679799</v>
      </c>
      <c r="Q1064">
        <v>0.17396455016906201</v>
      </c>
    </row>
    <row r="1065" spans="1:17" x14ac:dyDescent="0.3">
      <c r="A1065" t="s">
        <v>2285</v>
      </c>
      <c r="B1065" t="s">
        <v>2286</v>
      </c>
      <c r="C1065" t="str">
        <f>IFERROR(VLOOKUP(Table1[[#This Row],[Ticker]],[1]!Table2[[Symbol]:[Industry]],2,FALSE),"-")</f>
        <v>-</v>
      </c>
      <c r="D1065" t="s">
        <v>304</v>
      </c>
      <c r="E1065">
        <v>2281.8828627399998</v>
      </c>
      <c r="F1065">
        <v>405.1</v>
      </c>
      <c r="G1065">
        <v>-16.404703693691499</v>
      </c>
      <c r="H1065">
        <v>-4.8277004129547203</v>
      </c>
      <c r="I1065">
        <v>-14.9460380762619</v>
      </c>
      <c r="J1065">
        <v>-3.11231688079374</v>
      </c>
      <c r="K1065">
        <v>408.67319467106802</v>
      </c>
      <c r="L1065">
        <v>407.41856173518801</v>
      </c>
      <c r="M1065">
        <v>26.9782384090195</v>
      </c>
      <c r="N1065">
        <v>1.0504328346221501</v>
      </c>
      <c r="O1065">
        <v>32.288323870649201</v>
      </c>
      <c r="P1065">
        <v>22.4421943478917</v>
      </c>
      <c r="Q1065">
        <v>-6.2237076817885997E-2</v>
      </c>
    </row>
    <row r="1066" spans="1:17" hidden="1" x14ac:dyDescent="0.3">
      <c r="A1066" t="s">
        <v>2287</v>
      </c>
      <c r="B1066" t="s">
        <v>2288</v>
      </c>
      <c r="C1066" t="str">
        <f>IFERROR(VLOOKUP(Table1[[#This Row],[Ticker]],[1]!Table2[[Symbol]:[Industry]],2,FALSE),"-")</f>
        <v>-</v>
      </c>
      <c r="D1066" t="s">
        <v>133</v>
      </c>
      <c r="E1066">
        <v>2276.4079707390001</v>
      </c>
      <c r="F1066">
        <v>179.16</v>
      </c>
      <c r="G1066">
        <v>69.362554173662303</v>
      </c>
      <c r="H1066">
        <v>-2.1873587142894699</v>
      </c>
      <c r="I1066">
        <v>0.84743263995278695</v>
      </c>
      <c r="J1066">
        <v>-0.937111733761266</v>
      </c>
      <c r="K1066">
        <v>171.17064667348501</v>
      </c>
      <c r="L1066">
        <v>142.06985347301199</v>
      </c>
      <c r="M1066">
        <v>33.280492982383002</v>
      </c>
      <c r="N1066">
        <v>0.98163053774902298</v>
      </c>
      <c r="O1066">
        <v>13.9316811788345</v>
      </c>
      <c r="P1066">
        <v>114.562874251496</v>
      </c>
      <c r="Q1066">
        <v>0.16925353551854999</v>
      </c>
    </row>
    <row r="1067" spans="1:17" hidden="1" x14ac:dyDescent="0.3">
      <c r="A1067" t="s">
        <v>2289</v>
      </c>
      <c r="B1067" t="s">
        <v>2290</v>
      </c>
      <c r="C1067" t="str">
        <f>IFERROR(VLOOKUP(Table1[[#This Row],[Ticker]],[1]!Table2[[Symbol]:[Industry]],2,FALSE),"-")</f>
        <v>-</v>
      </c>
      <c r="D1067" t="s">
        <v>304</v>
      </c>
      <c r="E1067">
        <v>2267.9741336980001</v>
      </c>
      <c r="F1067">
        <v>91.91</v>
      </c>
      <c r="G1067">
        <v>-11.349140813146899</v>
      </c>
      <c r="H1067">
        <v>13.9205263910236</v>
      </c>
      <c r="I1067">
        <v>-4.6024032849460799</v>
      </c>
      <c r="J1067">
        <v>3.6728117386588299</v>
      </c>
      <c r="K1067">
        <v>84.436423030495305</v>
      </c>
      <c r="L1067">
        <v>84.289676864653998</v>
      </c>
      <c r="M1067">
        <v>57.892615809713199</v>
      </c>
      <c r="N1067">
        <v>2.1252818243154001</v>
      </c>
      <c r="O1067">
        <v>13.6981830051136</v>
      </c>
      <c r="P1067">
        <v>28.7254901960784</v>
      </c>
      <c r="Q1067">
        <v>-2.3773908537491999E-2</v>
      </c>
    </row>
    <row r="1068" spans="1:17" hidden="1" x14ac:dyDescent="0.3">
      <c r="A1068" t="s">
        <v>2291</v>
      </c>
      <c r="B1068" t="s">
        <v>2292</v>
      </c>
      <c r="C1068" t="str">
        <f>IFERROR(VLOOKUP(Table1[[#This Row],[Ticker]],[1]!Table2[[Symbol]:[Industry]],2,FALSE),"-")</f>
        <v>-</v>
      </c>
      <c r="D1068" t="s">
        <v>119</v>
      </c>
      <c r="E1068">
        <v>2267.4082271749999</v>
      </c>
      <c r="F1068">
        <v>1681.7</v>
      </c>
      <c r="G1068">
        <v>402.27496493138699</v>
      </c>
      <c r="H1068">
        <v>137.40899291367501</v>
      </c>
      <c r="I1068">
        <v>415.71738730675901</v>
      </c>
      <c r="J1068">
        <v>20.040306979063299</v>
      </c>
      <c r="K1068">
        <v>878.12042465230297</v>
      </c>
      <c r="L1068">
        <v>514.39120017979894</v>
      </c>
      <c r="M1068">
        <v>99.423211845251302</v>
      </c>
      <c r="N1068">
        <v>1.8309903393703599</v>
      </c>
      <c r="O1068">
        <v>0</v>
      </c>
      <c r="P1068">
        <v>689.53051643192498</v>
      </c>
      <c r="Q1068">
        <v>0.240187744045538</v>
      </c>
    </row>
    <row r="1069" spans="1:17" hidden="1" x14ac:dyDescent="0.3">
      <c r="A1069" t="s">
        <v>2293</v>
      </c>
      <c r="B1069" t="s">
        <v>2294</v>
      </c>
      <c r="C1069" t="str">
        <f>IFERROR(VLOOKUP(Table1[[#This Row],[Ticker]],[1]!Table2[[Symbol]:[Industry]],2,FALSE),"-")</f>
        <v>-</v>
      </c>
      <c r="D1069" t="s">
        <v>1179</v>
      </c>
      <c r="E1069">
        <v>2259.4669110899999</v>
      </c>
      <c r="F1069">
        <v>810.4</v>
      </c>
      <c r="G1069">
        <v>0.66803931621305401</v>
      </c>
      <c r="H1069">
        <v>2.3208940351171501</v>
      </c>
      <c r="I1069">
        <v>-40.638788659360202</v>
      </c>
      <c r="J1069">
        <v>0.99572755663235801</v>
      </c>
      <c r="K1069">
        <v>816.60036752303995</v>
      </c>
      <c r="L1069">
        <v>833.23598649652297</v>
      </c>
      <c r="M1069">
        <v>49.365382581728397</v>
      </c>
      <c r="N1069">
        <v>1.23878327055802</v>
      </c>
      <c r="O1069">
        <v>42.0224580454096</v>
      </c>
      <c r="P1069">
        <v>36.649523648933403</v>
      </c>
      <c r="Q1069">
        <v>1.7404717613109001E-2</v>
      </c>
    </row>
    <row r="1070" spans="1:17" hidden="1" x14ac:dyDescent="0.3">
      <c r="A1070" t="s">
        <v>2295</v>
      </c>
      <c r="B1070" t="s">
        <v>2296</v>
      </c>
      <c r="C1070" t="str">
        <f>IFERROR(VLOOKUP(Table1[[#This Row],[Ticker]],[1]!Table2[[Symbol]:[Industry]],2,FALSE),"-")</f>
        <v>-</v>
      </c>
      <c r="D1070" t="s">
        <v>92</v>
      </c>
      <c r="E1070">
        <v>2259.33182128</v>
      </c>
      <c r="F1070">
        <v>27.2</v>
      </c>
      <c r="G1070">
        <v>111.987350685512</v>
      </c>
      <c r="H1070">
        <v>4.48964349207818</v>
      </c>
      <c r="I1070">
        <v>-25.630532344571201</v>
      </c>
      <c r="J1070">
        <v>-7.1262686847417598</v>
      </c>
      <c r="K1070">
        <v>26.897027437843001</v>
      </c>
      <c r="L1070">
        <v>22.987423416187401</v>
      </c>
      <c r="M1070">
        <v>38.422946047109598</v>
      </c>
      <c r="N1070">
        <v>1.5080991296300801</v>
      </c>
      <c r="O1070">
        <v>23.345588235294102</v>
      </c>
      <c r="P1070">
        <v>183.34870760223299</v>
      </c>
      <c r="Q1070">
        <v>8.9175743728456006E-2</v>
      </c>
    </row>
    <row r="1071" spans="1:17" hidden="1" x14ac:dyDescent="0.3">
      <c r="A1071" t="s">
        <v>2297</v>
      </c>
      <c r="B1071" t="s">
        <v>2298</v>
      </c>
      <c r="C1071" t="str">
        <f>IFERROR(VLOOKUP(Table1[[#This Row],[Ticker]],[1]!Table2[[Symbol]:[Industry]],2,FALSE),"-")</f>
        <v>-</v>
      </c>
      <c r="D1071" t="s">
        <v>465</v>
      </c>
      <c r="E1071">
        <v>2256.9725094</v>
      </c>
      <c r="F1071">
        <v>279.89999999999998</v>
      </c>
      <c r="G1071">
        <v>8.0066148705855102</v>
      </c>
      <c r="H1071">
        <v>-8.4901668846394092</v>
      </c>
      <c r="I1071">
        <v>7.5665460863602201</v>
      </c>
      <c r="J1071">
        <v>1.2973376921259601</v>
      </c>
      <c r="K1071">
        <v>260.52522045292801</v>
      </c>
      <c r="L1071">
        <v>235.83539746568599</v>
      </c>
      <c r="M1071">
        <v>38.971689230649602</v>
      </c>
      <c r="N1071">
        <v>0.74890934617360905</v>
      </c>
      <c r="O1071">
        <v>10.5752054305109</v>
      </c>
      <c r="P1071">
        <v>55.026308501800003</v>
      </c>
      <c r="Q1071">
        <v>0.123902242717574</v>
      </c>
    </row>
    <row r="1072" spans="1:17" x14ac:dyDescent="0.3">
      <c r="A1072" t="s">
        <v>2299</v>
      </c>
      <c r="B1072" t="s">
        <v>2300</v>
      </c>
      <c r="C1072" t="str">
        <f>IFERROR(VLOOKUP(Table1[[#This Row],[Ticker]],[1]!Table2[[Symbol]:[Industry]],2,FALSE),"-")</f>
        <v>-</v>
      </c>
      <c r="D1072" t="s">
        <v>111</v>
      </c>
      <c r="E1072">
        <v>2251.9666114000001</v>
      </c>
      <c r="F1072">
        <v>9.1999999999999993</v>
      </c>
      <c r="G1072">
        <v>-11.0314776456436</v>
      </c>
      <c r="H1072">
        <v>32.249804874645598</v>
      </c>
      <c r="I1072">
        <v>-74.459625489017</v>
      </c>
      <c r="J1072">
        <v>-11.367610348525901</v>
      </c>
      <c r="K1072">
        <v>10.2949904533923</v>
      </c>
      <c r="L1072">
        <v>14.224321215813401</v>
      </c>
      <c r="M1072">
        <v>52.753609637976197</v>
      </c>
      <c r="N1072">
        <v>0.70921741422829199</v>
      </c>
      <c r="O1072">
        <v>195.108695652173</v>
      </c>
      <c r="P1072">
        <v>37.1087928464977</v>
      </c>
      <c r="Q1072">
        <v>2.6053445776605001E-2</v>
      </c>
    </row>
    <row r="1073" spans="1:17" hidden="1" x14ac:dyDescent="0.3">
      <c r="A1073" t="s">
        <v>2301</v>
      </c>
      <c r="B1073" t="s">
        <v>2302</v>
      </c>
      <c r="C1073" t="str">
        <f>IFERROR(VLOOKUP(Table1[[#This Row],[Ticker]],[1]!Table2[[Symbol]:[Industry]],2,FALSE),"-")</f>
        <v>-</v>
      </c>
      <c r="D1073" t="s">
        <v>539</v>
      </c>
      <c r="E1073">
        <v>2245.9881608249998</v>
      </c>
      <c r="F1073">
        <v>979</v>
      </c>
      <c r="G1073">
        <v>-68.929678972021307</v>
      </c>
      <c r="H1073">
        <v>-14.3841513723738</v>
      </c>
      <c r="I1073">
        <v>-35.874096014205101</v>
      </c>
      <c r="J1073">
        <v>-1.83563076419865</v>
      </c>
      <c r="K1073">
        <v>1066.6002252676301</v>
      </c>
      <c r="L1073">
        <v>1263.56659452448</v>
      </c>
      <c r="M1073">
        <v>31.544606115991101</v>
      </c>
      <c r="N1073">
        <v>1.0010191778415101</v>
      </c>
      <c r="O1073">
        <v>81.041879468845707</v>
      </c>
      <c r="P1073">
        <v>2.7282266526757502</v>
      </c>
      <c r="Q1073">
        <v>-0.15869019095751699</v>
      </c>
    </row>
    <row r="1074" spans="1:17" hidden="1" x14ac:dyDescent="0.3">
      <c r="A1074" t="s">
        <v>2303</v>
      </c>
      <c r="B1074" t="s">
        <v>2304</v>
      </c>
      <c r="C1074" t="str">
        <f>IFERROR(VLOOKUP(Table1[[#This Row],[Ticker]],[1]!Table2[[Symbol]:[Industry]],2,FALSE),"-")</f>
        <v>-</v>
      </c>
      <c r="D1074" t="s">
        <v>133</v>
      </c>
      <c r="E1074">
        <v>2244.594075642</v>
      </c>
      <c r="F1074">
        <v>159.65</v>
      </c>
      <c r="G1074">
        <v>-29.899501513667399</v>
      </c>
      <c r="H1074">
        <v>0.47061828104227099</v>
      </c>
      <c r="I1074">
        <v>-17.479228597555299</v>
      </c>
      <c r="J1074">
        <v>-4.7286142314049799</v>
      </c>
      <c r="K1074">
        <v>167.35418341545099</v>
      </c>
      <c r="L1074">
        <v>164.99629854067399</v>
      </c>
      <c r="M1074">
        <v>30.819707274082901</v>
      </c>
      <c r="N1074">
        <v>1.3603271137337001</v>
      </c>
      <c r="O1074">
        <v>33.291575321014697</v>
      </c>
      <c r="P1074">
        <v>18.259259259259199</v>
      </c>
      <c r="Q1074">
        <v>-9.0224802242490007E-3</v>
      </c>
    </row>
    <row r="1075" spans="1:17" hidden="1" x14ac:dyDescent="0.3">
      <c r="A1075" t="s">
        <v>2305</v>
      </c>
      <c r="B1075" t="s">
        <v>2306</v>
      </c>
      <c r="C1075" t="str">
        <f>IFERROR(VLOOKUP(Table1[[#This Row],[Ticker]],[1]!Table2[[Symbol]:[Industry]],2,FALSE),"-")</f>
        <v>-</v>
      </c>
      <c r="D1075" t="s">
        <v>396</v>
      </c>
      <c r="E1075">
        <v>2241.3753900000002</v>
      </c>
      <c r="F1075">
        <v>3670.7</v>
      </c>
      <c r="G1075">
        <v>226.63858639814899</v>
      </c>
      <c r="H1075">
        <v>2.37101461678599</v>
      </c>
      <c r="I1075">
        <v>113.19795613314</v>
      </c>
      <c r="J1075">
        <v>12.8794286548464</v>
      </c>
      <c r="K1075">
        <v>3048.0412114968399</v>
      </c>
      <c r="L1075">
        <v>2192.1875278575199</v>
      </c>
      <c r="M1075">
        <v>73.476721128869002</v>
      </c>
      <c r="N1075">
        <v>1.3473089661305999</v>
      </c>
      <c r="O1075">
        <v>2.8414198926635299</v>
      </c>
      <c r="P1075">
        <v>321.919540229885</v>
      </c>
      <c r="Q1075">
        <v>0.12804748057887499</v>
      </c>
    </row>
    <row r="1076" spans="1:17" hidden="1" x14ac:dyDescent="0.3">
      <c r="A1076" t="s">
        <v>2307</v>
      </c>
      <c r="B1076" t="s">
        <v>2308</v>
      </c>
      <c r="C1076" t="str">
        <f>IFERROR(VLOOKUP(Table1[[#This Row],[Ticker]],[1]!Table2[[Symbol]:[Industry]],2,FALSE),"-")</f>
        <v>-</v>
      </c>
      <c r="D1076" t="s">
        <v>54</v>
      </c>
      <c r="E1076">
        <v>2240.92951047</v>
      </c>
      <c r="F1076">
        <v>1611.5</v>
      </c>
      <c r="G1076">
        <v>12.6714196197831</v>
      </c>
      <c r="H1076">
        <v>12.698578306191999</v>
      </c>
      <c r="I1076">
        <v>-4.0589498391578802</v>
      </c>
      <c r="J1076">
        <v>1.3666154630590499</v>
      </c>
      <c r="K1076">
        <v>1507.90295438203</v>
      </c>
      <c r="L1076">
        <v>1433.81460821468</v>
      </c>
      <c r="M1076">
        <v>59.214297476454099</v>
      </c>
      <c r="N1076">
        <v>2.9541945664467102</v>
      </c>
      <c r="O1076">
        <v>12.063295066707999</v>
      </c>
      <c r="P1076">
        <v>46.340355975299602</v>
      </c>
      <c r="Q1076">
        <v>8.4103026506282E-2</v>
      </c>
    </row>
    <row r="1077" spans="1:17" x14ac:dyDescent="0.3">
      <c r="A1077" t="s">
        <v>2309</v>
      </c>
      <c r="B1077" t="s">
        <v>2310</v>
      </c>
      <c r="C1077" t="str">
        <f>IFERROR(VLOOKUP(Table1[[#This Row],[Ticker]],[1]!Table2[[Symbol]:[Industry]],2,FALSE),"-")</f>
        <v>-</v>
      </c>
      <c r="D1077" t="s">
        <v>226</v>
      </c>
      <c r="E1077">
        <v>2214.0920836499999</v>
      </c>
      <c r="F1077">
        <v>292.64999999999998</v>
      </c>
      <c r="G1077">
        <v>-44.830393251489802</v>
      </c>
      <c r="H1077">
        <v>-8.0705806215809908</v>
      </c>
      <c r="I1077">
        <v>-11.6647363523435</v>
      </c>
      <c r="J1077">
        <v>-7.42831275999845</v>
      </c>
      <c r="K1077">
        <v>302.60534471536499</v>
      </c>
      <c r="L1077">
        <v>319.52788299337999</v>
      </c>
      <c r="M1077">
        <v>23.267101085102201</v>
      </c>
      <c r="N1077">
        <v>2.00005822855299</v>
      </c>
      <c r="O1077">
        <v>34.6659832564496</v>
      </c>
      <c r="P1077">
        <v>19.2299857404766</v>
      </c>
    </row>
    <row r="1078" spans="1:17" x14ac:dyDescent="0.3">
      <c r="A1078" t="s">
        <v>2311</v>
      </c>
      <c r="B1078" t="s">
        <v>2312</v>
      </c>
      <c r="C1078" t="str">
        <f>IFERROR(VLOOKUP(Table1[[#This Row],[Ticker]],[1]!Table2[[Symbol]:[Industry]],2,FALSE),"-")</f>
        <v>-</v>
      </c>
      <c r="D1078" t="s">
        <v>482</v>
      </c>
      <c r="E1078">
        <v>2212.1146113300001</v>
      </c>
      <c r="F1078">
        <v>561.9</v>
      </c>
      <c r="G1078">
        <v>-41.395154742200901</v>
      </c>
      <c r="H1078">
        <v>0.79363754622384497</v>
      </c>
      <c r="I1078">
        <v>-23.074459341610599</v>
      </c>
      <c r="J1078">
        <v>1.94634113853116</v>
      </c>
      <c r="K1078">
        <v>553.25900774322304</v>
      </c>
      <c r="L1078">
        <v>591.33257364859605</v>
      </c>
      <c r="M1078">
        <v>58.748039954166103</v>
      </c>
      <c r="N1078">
        <v>1.35810385340337</v>
      </c>
      <c r="O1078">
        <v>40.896956753870803</v>
      </c>
      <c r="P1078">
        <v>21.873983298991401</v>
      </c>
      <c r="Q1078">
        <v>-0.108181997364603</v>
      </c>
    </row>
    <row r="1079" spans="1:17" hidden="1" x14ac:dyDescent="0.3">
      <c r="A1079" t="s">
        <v>2313</v>
      </c>
      <c r="B1079" t="s">
        <v>2314</v>
      </c>
      <c r="C1079" t="str">
        <f>IFERROR(VLOOKUP(Table1[[#This Row],[Ticker]],[1]!Table2[[Symbol]:[Industry]],2,FALSE),"-")</f>
        <v>-</v>
      </c>
      <c r="D1079" t="s">
        <v>536</v>
      </c>
      <c r="E1079">
        <v>2210.6426692599998</v>
      </c>
      <c r="F1079">
        <v>251.4</v>
      </c>
      <c r="G1079">
        <v>-46.007981405042003</v>
      </c>
      <c r="H1079">
        <v>-6.5478868091675304</v>
      </c>
      <c r="I1079">
        <v>-20.610998584579399</v>
      </c>
      <c r="J1079">
        <v>-0.22722698841344099</v>
      </c>
      <c r="K1079">
        <v>263.40296808227203</v>
      </c>
      <c r="L1079">
        <v>261.39423216881801</v>
      </c>
      <c r="M1079">
        <v>33.489965166497001</v>
      </c>
      <c r="N1079">
        <v>0.67681316224899402</v>
      </c>
      <c r="O1079">
        <v>26.949085123309398</v>
      </c>
      <c r="P1079">
        <v>18.028169014084501</v>
      </c>
      <c r="Q1079">
        <v>5.5173742007445001E-2</v>
      </c>
    </row>
    <row r="1080" spans="1:17" hidden="1" x14ac:dyDescent="0.3">
      <c r="A1080" t="s">
        <v>2315</v>
      </c>
      <c r="B1080" t="s">
        <v>2316</v>
      </c>
      <c r="C1080" t="str">
        <f>IFERROR(VLOOKUP(Table1[[#This Row],[Ticker]],[1]!Table2[[Symbol]:[Industry]],2,FALSE),"-")</f>
        <v>-</v>
      </c>
      <c r="D1080" t="s">
        <v>503</v>
      </c>
      <c r="E1080">
        <v>2201.6191963249998</v>
      </c>
      <c r="F1080">
        <v>2606.6999999999998</v>
      </c>
      <c r="G1080">
        <v>25.929045978819499</v>
      </c>
      <c r="H1080">
        <v>-3.5433202181395602</v>
      </c>
      <c r="I1080">
        <v>70.131539725540804</v>
      </c>
      <c r="J1080">
        <v>-8.3610758535045893</v>
      </c>
      <c r="K1080">
        <v>2511.1458605450898</v>
      </c>
      <c r="L1080">
        <v>1967.13972845833</v>
      </c>
      <c r="M1080">
        <v>36.055771123866201</v>
      </c>
      <c r="N1080">
        <v>0.92507638144721904</v>
      </c>
      <c r="O1080">
        <v>29.627498369586</v>
      </c>
      <c r="P1080">
        <v>101.624318366399</v>
      </c>
      <c r="Q1080">
        <v>-1.3443850924640999E-2</v>
      </c>
    </row>
    <row r="1081" spans="1:17" hidden="1" x14ac:dyDescent="0.3">
      <c r="A1081" t="s">
        <v>2317</v>
      </c>
      <c r="B1081" t="s">
        <v>2318</v>
      </c>
      <c r="C1081" t="str">
        <f>IFERROR(VLOOKUP(Table1[[#This Row],[Ticker]],[1]!Table2[[Symbol]:[Industry]],2,FALSE),"-")</f>
        <v>-</v>
      </c>
      <c r="D1081" t="s">
        <v>122</v>
      </c>
      <c r="E1081">
        <v>2194.7171750000002</v>
      </c>
      <c r="F1081">
        <v>407.85</v>
      </c>
      <c r="G1081">
        <v>-52.4051676867727</v>
      </c>
      <c r="H1081">
        <v>17.696929600964499</v>
      </c>
      <c r="I1081">
        <v>-29.586099009528699</v>
      </c>
      <c r="J1081">
        <v>0.496869077907999</v>
      </c>
      <c r="K1081">
        <v>403.565146314858</v>
      </c>
      <c r="L1081">
        <v>439.588746372836</v>
      </c>
      <c r="M1081">
        <v>42.215951360166798</v>
      </c>
      <c r="N1081">
        <v>0.77980793929548098</v>
      </c>
      <c r="O1081">
        <v>47.112909157778503</v>
      </c>
      <c r="P1081">
        <v>25.492307692307701</v>
      </c>
      <c r="Q1081">
        <v>0.28186240245525401</v>
      </c>
    </row>
    <row r="1082" spans="1:17" hidden="1" x14ac:dyDescent="0.3">
      <c r="A1082" t="s">
        <v>2319</v>
      </c>
      <c r="B1082" t="s">
        <v>2320</v>
      </c>
      <c r="C1082" t="str">
        <f>IFERROR(VLOOKUP(Table1[[#This Row],[Ticker]],[1]!Table2[[Symbol]:[Industry]],2,FALSE),"-")</f>
        <v>-</v>
      </c>
      <c r="D1082" t="s">
        <v>622</v>
      </c>
      <c r="E1082">
        <v>2190.2409981999999</v>
      </c>
      <c r="F1082">
        <v>488.75</v>
      </c>
      <c r="G1082">
        <v>-32.566456567471299</v>
      </c>
      <c r="H1082">
        <v>-3.73971141172257</v>
      </c>
      <c r="I1082">
        <v>-17.030374246442999</v>
      </c>
      <c r="J1082">
        <v>-0.15687880195298101</v>
      </c>
      <c r="K1082">
        <v>496.55485145866402</v>
      </c>
      <c r="L1082">
        <v>498.87221685549002</v>
      </c>
      <c r="M1082">
        <v>36.7651680705142</v>
      </c>
      <c r="N1082">
        <v>2.06235345680853</v>
      </c>
      <c r="O1082">
        <v>29.923273657288899</v>
      </c>
      <c r="P1082">
        <v>19.32373046875</v>
      </c>
      <c r="Q1082">
        <v>1.6944924762096001E-2</v>
      </c>
    </row>
    <row r="1083" spans="1:17" hidden="1" x14ac:dyDescent="0.3">
      <c r="A1083" t="s">
        <v>2321</v>
      </c>
      <c r="B1083" t="s">
        <v>2322</v>
      </c>
      <c r="C1083" t="str">
        <f>IFERROR(VLOOKUP(Table1[[#This Row],[Ticker]],[1]!Table2[[Symbol]:[Industry]],2,FALSE),"-")</f>
        <v>-</v>
      </c>
      <c r="D1083" t="s">
        <v>263</v>
      </c>
      <c r="E1083">
        <v>2185.0991002800001</v>
      </c>
      <c r="F1083">
        <v>607</v>
      </c>
      <c r="G1083">
        <v>16.6901520098906</v>
      </c>
      <c r="H1083">
        <v>-7.4110259831230998</v>
      </c>
      <c r="I1083">
        <v>0.83309331709845202</v>
      </c>
      <c r="J1083">
        <v>-0.93879076068417999</v>
      </c>
      <c r="K1083">
        <v>623.73689150302403</v>
      </c>
      <c r="L1083">
        <v>563.22974824610105</v>
      </c>
      <c r="M1083">
        <v>22.585894102556999</v>
      </c>
      <c r="N1083">
        <v>0.36104078461741701</v>
      </c>
      <c r="O1083">
        <v>19.934102141680299</v>
      </c>
      <c r="P1083">
        <v>51.977966950425603</v>
      </c>
      <c r="Q1083">
        <v>4.8492551124418998E-2</v>
      </c>
    </row>
    <row r="1084" spans="1:17" hidden="1" x14ac:dyDescent="0.3">
      <c r="A1084" t="s">
        <v>2323</v>
      </c>
      <c r="B1084" t="s">
        <v>2324</v>
      </c>
      <c r="C1084" t="str">
        <f>IFERROR(VLOOKUP(Table1[[#This Row],[Ticker]],[1]!Table2[[Symbol]:[Industry]],2,FALSE),"-")</f>
        <v>-</v>
      </c>
      <c r="D1084" t="s">
        <v>54</v>
      </c>
      <c r="E1084">
        <v>2181.7425286799999</v>
      </c>
      <c r="F1084">
        <v>766.4</v>
      </c>
      <c r="G1084">
        <v>-1.47458063621365</v>
      </c>
      <c r="H1084">
        <v>2.5413275500529502</v>
      </c>
      <c r="I1084">
        <v>5.1282838879292099</v>
      </c>
      <c r="J1084">
        <v>1.6680275298551599</v>
      </c>
      <c r="K1084">
        <v>744.63528974692599</v>
      </c>
      <c r="L1084">
        <v>690.73466877669603</v>
      </c>
      <c r="M1084">
        <v>52.226564426606402</v>
      </c>
      <c r="N1084">
        <v>0.75843278550434301</v>
      </c>
      <c r="O1084">
        <v>7.6657098121085596</v>
      </c>
      <c r="P1084">
        <v>35.910622450789099</v>
      </c>
      <c r="Q1084">
        <v>-3.0362660828851001E-2</v>
      </c>
    </row>
    <row r="1085" spans="1:17" hidden="1" x14ac:dyDescent="0.3">
      <c r="A1085" t="s">
        <v>2325</v>
      </c>
      <c r="B1085" t="s">
        <v>2326</v>
      </c>
      <c r="C1085" t="str">
        <f>IFERROR(VLOOKUP(Table1[[#This Row],[Ticker]],[1]!Table2[[Symbol]:[Industry]],2,FALSE),"-")</f>
        <v>-</v>
      </c>
      <c r="D1085" t="s">
        <v>133</v>
      </c>
      <c r="E1085">
        <v>2180.8082872800001</v>
      </c>
      <c r="F1085">
        <v>273.35000000000002</v>
      </c>
      <c r="G1085">
        <v>24.263579449301702</v>
      </c>
      <c r="H1085">
        <v>-10.0367249017856</v>
      </c>
      <c r="I1085">
        <v>11.600083938969799</v>
      </c>
      <c r="J1085">
        <v>1.0902863580609099</v>
      </c>
      <c r="K1085">
        <v>288.23731707501702</v>
      </c>
      <c r="L1085">
        <v>254.45820969608201</v>
      </c>
      <c r="M1085">
        <v>37.904240464254599</v>
      </c>
      <c r="N1085">
        <v>0.615151173504069</v>
      </c>
      <c r="O1085">
        <v>24.455825864276498</v>
      </c>
      <c r="P1085">
        <v>56.378718535469098</v>
      </c>
      <c r="Q1085">
        <v>7.8172996041888002E-2</v>
      </c>
    </row>
    <row r="1086" spans="1:17" hidden="1" x14ac:dyDescent="0.3">
      <c r="A1086" t="s">
        <v>2327</v>
      </c>
      <c r="B1086" t="s">
        <v>2328</v>
      </c>
      <c r="C1086" t="str">
        <f>IFERROR(VLOOKUP(Table1[[#This Row],[Ticker]],[1]!Table2[[Symbol]:[Industry]],2,FALSE),"-")</f>
        <v>-</v>
      </c>
      <c r="D1086" t="s">
        <v>717</v>
      </c>
      <c r="E1086">
        <v>2180.653534008</v>
      </c>
      <c r="F1086">
        <v>269.94</v>
      </c>
      <c r="G1086">
        <v>1.3854600282760099</v>
      </c>
      <c r="H1086">
        <v>9.5258375435826007E-2</v>
      </c>
      <c r="I1086">
        <v>-0.63172625253097703</v>
      </c>
      <c r="J1086">
        <v>-1.15576154945998</v>
      </c>
      <c r="K1086">
        <v>265.86335810968598</v>
      </c>
      <c r="L1086">
        <v>246.281574593747</v>
      </c>
      <c r="M1086">
        <v>58.290846172297002</v>
      </c>
      <c r="N1086">
        <v>0.97268208523780997</v>
      </c>
      <c r="O1086">
        <v>4.8010669037563902</v>
      </c>
      <c r="P1086">
        <v>30.2799227799227</v>
      </c>
      <c r="Q1086">
        <v>3.2968413234804997E-2</v>
      </c>
    </row>
    <row r="1087" spans="1:17" hidden="1" x14ac:dyDescent="0.3">
      <c r="A1087" t="s">
        <v>2329</v>
      </c>
      <c r="B1087" t="s">
        <v>2330</v>
      </c>
      <c r="C1087" t="str">
        <f>IFERROR(VLOOKUP(Table1[[#This Row],[Ticker]],[1]!Table2[[Symbol]:[Industry]],2,FALSE),"-")</f>
        <v>-</v>
      </c>
      <c r="D1087" t="s">
        <v>539</v>
      </c>
      <c r="E1087">
        <v>2175.9329711999999</v>
      </c>
      <c r="F1087">
        <v>426.05</v>
      </c>
      <c r="G1087">
        <v>-42.8691996720448</v>
      </c>
      <c r="H1087">
        <v>-3.7434034359906398</v>
      </c>
      <c r="I1087">
        <v>-21.245766522679599</v>
      </c>
      <c r="J1087">
        <v>-3.9396708508090201</v>
      </c>
      <c r="K1087">
        <v>440.47416271884401</v>
      </c>
      <c r="L1087">
        <v>458.04137164012599</v>
      </c>
      <c r="M1087">
        <v>33.809129172801597</v>
      </c>
      <c r="N1087">
        <v>0.93659447789831596</v>
      </c>
      <c r="O1087">
        <v>32.226264522943303</v>
      </c>
      <c r="P1087">
        <v>11.2402088772846</v>
      </c>
      <c r="Q1087">
        <v>1.1413314566397E-2</v>
      </c>
    </row>
    <row r="1088" spans="1:17" hidden="1" x14ac:dyDescent="0.3">
      <c r="A1088" t="s">
        <v>2331</v>
      </c>
      <c r="B1088" t="s">
        <v>2332</v>
      </c>
      <c r="C1088" t="str">
        <f>IFERROR(VLOOKUP(Table1[[#This Row],[Ticker]],[1]!Table2[[Symbol]:[Industry]],2,FALSE),"-")</f>
        <v>-</v>
      </c>
      <c r="D1088" t="s">
        <v>46</v>
      </c>
      <c r="E1088">
        <v>2172.0780031200002</v>
      </c>
      <c r="F1088">
        <v>524.85</v>
      </c>
      <c r="G1088">
        <v>-31.529834568561199</v>
      </c>
      <c r="H1088">
        <v>-8.8754109509179493</v>
      </c>
      <c r="I1088">
        <v>-41.522177861980602</v>
      </c>
      <c r="J1088">
        <v>0.101254263963234</v>
      </c>
      <c r="K1088">
        <v>557.50740800971198</v>
      </c>
      <c r="L1088">
        <v>569.20948560903003</v>
      </c>
      <c r="M1088">
        <v>38.228186444361597</v>
      </c>
      <c r="N1088">
        <v>0.92031117499591197</v>
      </c>
      <c r="O1088">
        <v>61.951033628655701</v>
      </c>
      <c r="P1088">
        <v>21.338573575309201</v>
      </c>
      <c r="Q1088">
        <v>0.17049970399570799</v>
      </c>
    </row>
    <row r="1089" spans="1:17" hidden="1" x14ac:dyDescent="0.3">
      <c r="A1089" t="s">
        <v>2333</v>
      </c>
      <c r="B1089" t="s">
        <v>2334</v>
      </c>
      <c r="C1089" t="str">
        <f>IFERROR(VLOOKUP(Table1[[#This Row],[Ticker]],[1]!Table2[[Symbol]:[Industry]],2,FALSE),"-")</f>
        <v>-</v>
      </c>
      <c r="D1089" t="s">
        <v>304</v>
      </c>
      <c r="E1089">
        <v>2170.8594250000001</v>
      </c>
      <c r="F1089">
        <v>445.25</v>
      </c>
      <c r="G1089">
        <v>-14.1250711843637</v>
      </c>
      <c r="H1089">
        <v>3.8620134553457999</v>
      </c>
      <c r="I1089">
        <v>-8.7003747185742792</v>
      </c>
      <c r="J1089">
        <v>-6.1627024509748596</v>
      </c>
      <c r="K1089">
        <v>449.40714962688099</v>
      </c>
      <c r="L1089">
        <v>438.74097677128202</v>
      </c>
      <c r="M1089">
        <v>33.812469325179599</v>
      </c>
      <c r="N1089">
        <v>0.90087582368072205</v>
      </c>
      <c r="O1089">
        <v>11.600224592925301</v>
      </c>
      <c r="P1089">
        <v>16.695059625212899</v>
      </c>
      <c r="Q1089">
        <v>-3.5070457620730001E-3</v>
      </c>
    </row>
    <row r="1090" spans="1:17" hidden="1" x14ac:dyDescent="0.3">
      <c r="A1090" t="s">
        <v>2335</v>
      </c>
      <c r="B1090" t="s">
        <v>2336</v>
      </c>
      <c r="C1090" t="str">
        <f>IFERROR(VLOOKUP(Table1[[#This Row],[Ticker]],[1]!Table2[[Symbol]:[Industry]],2,FALSE),"-")</f>
        <v>-</v>
      </c>
      <c r="D1090" t="s">
        <v>257</v>
      </c>
      <c r="E1090">
        <v>2170.4675652000001</v>
      </c>
      <c r="F1090">
        <v>597</v>
      </c>
      <c r="G1090">
        <v>0.353790070536664</v>
      </c>
      <c r="H1090">
        <v>-5.7123859942614503</v>
      </c>
      <c r="I1090">
        <v>-5.0219990531110899</v>
      </c>
      <c r="J1090">
        <v>-3.55063729928658</v>
      </c>
      <c r="K1090">
        <v>626.82352318380697</v>
      </c>
      <c r="L1090">
        <v>608.49592007198305</v>
      </c>
      <c r="M1090">
        <v>41.710914183759101</v>
      </c>
      <c r="N1090">
        <v>0.57241099593489198</v>
      </c>
      <c r="O1090">
        <v>56.616415410385201</v>
      </c>
      <c r="P1090">
        <v>39.616463985032702</v>
      </c>
      <c r="Q1090">
        <v>5.3911101684832999E-2</v>
      </c>
    </row>
    <row r="1091" spans="1:17" hidden="1" x14ac:dyDescent="0.3">
      <c r="A1091" t="s">
        <v>2337</v>
      </c>
      <c r="B1091" t="s">
        <v>2338</v>
      </c>
      <c r="C1091" t="str">
        <f>IFERROR(VLOOKUP(Table1[[#This Row],[Ticker]],[1]!Table2[[Symbol]:[Industry]],2,FALSE),"-")</f>
        <v>-</v>
      </c>
      <c r="D1091" t="s">
        <v>116</v>
      </c>
      <c r="E1091">
        <v>2164.7990116400001</v>
      </c>
      <c r="F1091">
        <v>151.9</v>
      </c>
      <c r="G1091">
        <v>40.6030702204717</v>
      </c>
      <c r="H1091">
        <v>31.6379531626268</v>
      </c>
      <c r="I1091">
        <v>5.4490648083243496</v>
      </c>
      <c r="J1091">
        <v>-10.171504190299901</v>
      </c>
      <c r="K1091">
        <v>128.45510986829601</v>
      </c>
      <c r="L1091">
        <v>114.333720102323</v>
      </c>
      <c r="M1091">
        <v>47.601546516483801</v>
      </c>
      <c r="N1091">
        <v>2.92478190178627</v>
      </c>
      <c r="O1091">
        <v>17.643186306780699</v>
      </c>
      <c r="P1091">
        <v>88.578522656734904</v>
      </c>
      <c r="Q1091">
        <v>0.16899100713517001</v>
      </c>
    </row>
    <row r="1092" spans="1:17" hidden="1" x14ac:dyDescent="0.3">
      <c r="A1092" t="s">
        <v>2339</v>
      </c>
      <c r="B1092" t="s">
        <v>2340</v>
      </c>
      <c r="C1092" t="str">
        <f>IFERROR(VLOOKUP(Table1[[#This Row],[Ticker]],[1]!Table2[[Symbol]:[Industry]],2,FALSE),"-")</f>
        <v>-</v>
      </c>
      <c r="D1092" t="s">
        <v>465</v>
      </c>
      <c r="E1092">
        <v>2164.613139</v>
      </c>
      <c r="F1092">
        <v>910.95</v>
      </c>
      <c r="G1092">
        <v>75.398903694950306</v>
      </c>
      <c r="H1092">
        <v>10.306939572592199</v>
      </c>
      <c r="I1092">
        <v>49.686168391265802</v>
      </c>
      <c r="J1092">
        <v>12.657389651474</v>
      </c>
      <c r="K1092">
        <v>788.10120555302399</v>
      </c>
      <c r="L1092">
        <v>646.35685766654399</v>
      </c>
      <c r="M1092">
        <v>46.7341579895009</v>
      </c>
      <c r="N1092">
        <v>2.5451911584017402</v>
      </c>
      <c r="O1092">
        <v>24.386629342993501</v>
      </c>
      <c r="P1092">
        <v>111.72574084834299</v>
      </c>
      <c r="Q1092">
        <v>0.104216311711539</v>
      </c>
    </row>
    <row r="1093" spans="1:17" hidden="1" x14ac:dyDescent="0.3">
      <c r="A1093" t="s">
        <v>2341</v>
      </c>
      <c r="B1093" t="s">
        <v>2342</v>
      </c>
      <c r="C1093" t="str">
        <f>IFERROR(VLOOKUP(Table1[[#This Row],[Ticker]],[1]!Table2[[Symbol]:[Industry]],2,FALSE),"-")</f>
        <v>-</v>
      </c>
      <c r="D1093" t="s">
        <v>54</v>
      </c>
      <c r="E1093">
        <v>2162.4826194000002</v>
      </c>
      <c r="F1093">
        <v>237.55</v>
      </c>
      <c r="G1093">
        <v>17.020674969559899</v>
      </c>
      <c r="H1093">
        <v>5.7438292077637696</v>
      </c>
      <c r="I1093">
        <v>2.79228586454026</v>
      </c>
      <c r="J1093">
        <v>-4.2125853383176697</v>
      </c>
      <c r="K1093">
        <v>228.647602947726</v>
      </c>
      <c r="L1093">
        <v>208.48158974038799</v>
      </c>
      <c r="M1093">
        <v>45.310001193081497</v>
      </c>
      <c r="N1093">
        <v>1.53494102988939</v>
      </c>
      <c r="O1093">
        <v>14.6495474636918</v>
      </c>
      <c r="P1093">
        <v>67.288732394366207</v>
      </c>
      <c r="Q1093">
        <v>7.7020690780001996E-2</v>
      </c>
    </row>
    <row r="1094" spans="1:17" hidden="1" x14ac:dyDescent="0.3">
      <c r="A1094" t="s">
        <v>2343</v>
      </c>
      <c r="B1094" t="s">
        <v>2344</v>
      </c>
      <c r="C1094" t="str">
        <f>IFERROR(VLOOKUP(Table1[[#This Row],[Ticker]],[1]!Table2[[Symbol]:[Industry]],2,FALSE),"-")</f>
        <v>-</v>
      </c>
      <c r="D1094" t="s">
        <v>141</v>
      </c>
      <c r="E1094">
        <v>2160.42117848</v>
      </c>
      <c r="F1094">
        <v>124.34</v>
      </c>
      <c r="G1094">
        <v>120.254533640367</v>
      </c>
      <c r="H1094">
        <v>-4.3492142258050404</v>
      </c>
      <c r="I1094">
        <v>9.8337004447004404</v>
      </c>
      <c r="J1094">
        <v>-2.1987787272486399</v>
      </c>
      <c r="K1094">
        <v>122.961666331259</v>
      </c>
      <c r="L1094">
        <v>99.763205311036899</v>
      </c>
      <c r="M1094">
        <v>34.614236550821197</v>
      </c>
      <c r="N1094">
        <v>1.0251449015209</v>
      </c>
      <c r="O1094">
        <v>30.649831108251501</v>
      </c>
      <c r="P1094">
        <v>195.69560047562399</v>
      </c>
      <c r="Q1094">
        <v>4.2757648913340003E-2</v>
      </c>
    </row>
    <row r="1095" spans="1:17" hidden="1" x14ac:dyDescent="0.3">
      <c r="A1095" t="s">
        <v>2345</v>
      </c>
      <c r="B1095" t="s">
        <v>2346</v>
      </c>
      <c r="C1095" t="str">
        <f>IFERROR(VLOOKUP(Table1[[#This Row],[Ticker]],[1]!Table2[[Symbol]:[Industry]],2,FALSE),"-")</f>
        <v>-</v>
      </c>
      <c r="D1095" t="s">
        <v>304</v>
      </c>
      <c r="E1095">
        <v>2159.3541043720002</v>
      </c>
      <c r="F1095">
        <v>76.180000000000007</v>
      </c>
      <c r="G1095">
        <v>34.556889915441701</v>
      </c>
      <c r="H1095">
        <v>41.5767805065448</v>
      </c>
      <c r="I1095">
        <v>10.842893901006899</v>
      </c>
      <c r="J1095">
        <v>11.614469035360299</v>
      </c>
      <c r="K1095">
        <v>60.460915110669397</v>
      </c>
      <c r="L1095">
        <v>56.262172377154201</v>
      </c>
      <c r="M1095">
        <v>61.297153751375397</v>
      </c>
      <c r="N1095">
        <v>3.5844572463937499</v>
      </c>
      <c r="O1095">
        <v>5.9201890259910499</v>
      </c>
      <c r="P1095">
        <v>73.728620296465195</v>
      </c>
      <c r="Q1095">
        <v>7.5645800463744001E-2</v>
      </c>
    </row>
    <row r="1096" spans="1:17" hidden="1" x14ac:dyDescent="0.3">
      <c r="A1096" t="s">
        <v>2347</v>
      </c>
      <c r="B1096" t="s">
        <v>2348</v>
      </c>
      <c r="C1096" t="str">
        <f>IFERROR(VLOOKUP(Table1[[#This Row],[Ticker]],[1]!Table2[[Symbol]:[Industry]],2,FALSE),"-")</f>
        <v>-</v>
      </c>
      <c r="D1096" t="s">
        <v>536</v>
      </c>
      <c r="E1096">
        <v>2157.6014661240001</v>
      </c>
      <c r="F1096">
        <v>121.94</v>
      </c>
      <c r="G1096">
        <v>65.961239441191097</v>
      </c>
      <c r="H1096">
        <v>-6.0334569279294499</v>
      </c>
      <c r="I1096">
        <v>1.4641492003720999</v>
      </c>
      <c r="J1096">
        <v>0.70255523860319802</v>
      </c>
      <c r="K1096">
        <v>122.89301109826501</v>
      </c>
      <c r="L1096">
        <v>107.710710562461</v>
      </c>
      <c r="M1096">
        <v>34.2821286787755</v>
      </c>
      <c r="N1096">
        <v>0.357235781083316</v>
      </c>
      <c r="O1096">
        <v>22.1912415942266</v>
      </c>
      <c r="P1096">
        <v>98.115353371242904</v>
      </c>
      <c r="Q1096">
        <v>5.3978306199913E-2</v>
      </c>
    </row>
    <row r="1097" spans="1:17" hidden="1" x14ac:dyDescent="0.3">
      <c r="A1097" t="s">
        <v>2349</v>
      </c>
      <c r="B1097" t="s">
        <v>2350</v>
      </c>
      <c r="C1097" t="str">
        <f>IFERROR(VLOOKUP(Table1[[#This Row],[Ticker]],[1]!Table2[[Symbol]:[Industry]],2,FALSE),"-")</f>
        <v>-</v>
      </c>
      <c r="D1097" t="s">
        <v>263</v>
      </c>
      <c r="E1097">
        <v>2157.5223105949999</v>
      </c>
      <c r="F1097">
        <v>4334.8999999999996</v>
      </c>
      <c r="G1097">
        <v>44.818998656969697</v>
      </c>
      <c r="H1097">
        <v>-2.4108519924191301</v>
      </c>
      <c r="I1097">
        <v>17.896063518926201</v>
      </c>
      <c r="J1097">
        <v>7.1349931847902198E-2</v>
      </c>
      <c r="K1097">
        <v>4145.64144304606</v>
      </c>
      <c r="L1097">
        <v>3518.3948851912</v>
      </c>
      <c r="M1097">
        <v>39.300214582429597</v>
      </c>
      <c r="N1097">
        <v>0.43328567309605098</v>
      </c>
      <c r="O1097">
        <v>10.152483332948799</v>
      </c>
      <c r="P1097">
        <v>84.424590512656806</v>
      </c>
      <c r="Q1097">
        <v>9.1363217451967002E-2</v>
      </c>
    </row>
    <row r="1098" spans="1:17" hidden="1" x14ac:dyDescent="0.3">
      <c r="A1098" t="s">
        <v>2351</v>
      </c>
      <c r="B1098" t="s">
        <v>2352</v>
      </c>
      <c r="C1098" t="str">
        <f>IFERROR(VLOOKUP(Table1[[#This Row],[Ticker]],[1]!Table2[[Symbol]:[Industry]],2,FALSE),"-")</f>
        <v>-</v>
      </c>
      <c r="D1098" t="s">
        <v>21</v>
      </c>
      <c r="E1098">
        <v>2155.4795171400001</v>
      </c>
      <c r="F1098">
        <v>348.1</v>
      </c>
      <c r="G1098">
        <v>0.47208155666039497</v>
      </c>
      <c r="H1098">
        <v>1.8250702038535001</v>
      </c>
      <c r="I1098">
        <v>-39.928611890534697</v>
      </c>
      <c r="J1098">
        <v>-10.347356172070601</v>
      </c>
      <c r="K1098">
        <v>366.027500972788</v>
      </c>
      <c r="L1098">
        <v>372.70868691805703</v>
      </c>
      <c r="M1098">
        <v>31.143338026310499</v>
      </c>
      <c r="N1098">
        <v>2.2055415346962302</v>
      </c>
      <c r="O1098">
        <v>98.434357943119693</v>
      </c>
      <c r="P1098">
        <v>45.618071533151998</v>
      </c>
      <c r="Q1098">
        <v>0.111855775171099</v>
      </c>
    </row>
    <row r="1099" spans="1:17" hidden="1" x14ac:dyDescent="0.3">
      <c r="A1099" t="s">
        <v>2353</v>
      </c>
      <c r="B1099" t="s">
        <v>2354</v>
      </c>
      <c r="C1099" t="str">
        <f>IFERROR(VLOOKUP(Table1[[#This Row],[Ticker]],[1]!Table2[[Symbol]:[Industry]],2,FALSE),"-")</f>
        <v>-</v>
      </c>
      <c r="D1099" t="s">
        <v>221</v>
      </c>
      <c r="E1099">
        <v>2153.7880991249999</v>
      </c>
      <c r="F1099">
        <v>575.85</v>
      </c>
      <c r="G1099">
        <v>8.33721215359048</v>
      </c>
      <c r="H1099">
        <v>-1.5910877398263299</v>
      </c>
      <c r="I1099">
        <v>27.094640637388199</v>
      </c>
      <c r="J1099">
        <v>-1.92687758990522</v>
      </c>
      <c r="K1099">
        <v>551.64362506241901</v>
      </c>
      <c r="L1099">
        <v>474.866323310768</v>
      </c>
      <c r="M1099">
        <v>44.063881846387503</v>
      </c>
      <c r="N1099">
        <v>0.37021186639737103</v>
      </c>
      <c r="O1099">
        <v>15.3772683858643</v>
      </c>
      <c r="P1099">
        <v>68.574355971896907</v>
      </c>
      <c r="Q1099">
        <v>0.13434853345402301</v>
      </c>
    </row>
    <row r="1100" spans="1:17" hidden="1" x14ac:dyDescent="0.3">
      <c r="A1100" t="s">
        <v>2355</v>
      </c>
      <c r="B1100" t="s">
        <v>2356</v>
      </c>
      <c r="C1100" t="str">
        <f>IFERROR(VLOOKUP(Table1[[#This Row],[Ticker]],[1]!Table2[[Symbol]:[Industry]],2,FALSE),"-")</f>
        <v>-</v>
      </c>
      <c r="D1100" t="s">
        <v>77</v>
      </c>
      <c r="E1100">
        <v>2151.9840521249998</v>
      </c>
      <c r="F1100">
        <v>2820</v>
      </c>
      <c r="G1100">
        <v>-33.714138496243301</v>
      </c>
      <c r="H1100">
        <v>-2.7914477955093502</v>
      </c>
      <c r="I1100">
        <v>-9.3886613819101203</v>
      </c>
      <c r="J1100">
        <v>-3.96998103818109</v>
      </c>
      <c r="K1100">
        <v>2885.7116298558499</v>
      </c>
      <c r="L1100">
        <v>2815.2587938914999</v>
      </c>
      <c r="M1100">
        <v>36.968179714218103</v>
      </c>
      <c r="N1100">
        <v>0.82146028111066305</v>
      </c>
      <c r="O1100">
        <v>14.042553191489301</v>
      </c>
      <c r="P1100">
        <v>20.222539594568602</v>
      </c>
      <c r="Q1100">
        <v>-0.157580939674696</v>
      </c>
    </row>
    <row r="1101" spans="1:17" hidden="1" x14ac:dyDescent="0.3">
      <c r="A1101" t="s">
        <v>2357</v>
      </c>
      <c r="B1101" t="s">
        <v>2358</v>
      </c>
      <c r="C1101" t="str">
        <f>IFERROR(VLOOKUP(Table1[[#This Row],[Ticker]],[1]!Table2[[Symbol]:[Industry]],2,FALSE),"-")</f>
        <v>-</v>
      </c>
      <c r="D1101" t="s">
        <v>166</v>
      </c>
      <c r="E1101">
        <v>2150.70975</v>
      </c>
      <c r="F1101">
        <v>2192.9</v>
      </c>
      <c r="G1101">
        <v>2.2835227248579102</v>
      </c>
      <c r="H1101">
        <v>-4.2198111962882603</v>
      </c>
      <c r="I1101">
        <v>7.7917038692199396</v>
      </c>
      <c r="J1101">
        <v>2.7126242967515601</v>
      </c>
      <c r="K1101">
        <v>2165.3543411174401</v>
      </c>
      <c r="L1101">
        <v>2073.3251494276901</v>
      </c>
      <c r="M1101">
        <v>47.481609881435297</v>
      </c>
      <c r="N1101">
        <v>0.96563238327593703</v>
      </c>
      <c r="O1101">
        <v>26.7134844270144</v>
      </c>
      <c r="P1101">
        <v>29.7573964497041</v>
      </c>
      <c r="Q1101">
        <v>0.142311456634617</v>
      </c>
    </row>
    <row r="1102" spans="1:17" x14ac:dyDescent="0.3">
      <c r="A1102" t="s">
        <v>2359</v>
      </c>
      <c r="B1102" t="s">
        <v>2360</v>
      </c>
      <c r="C1102" t="str">
        <f>IFERROR(VLOOKUP(Table1[[#This Row],[Ticker]],[1]!Table2[[Symbol]:[Industry]],2,FALSE),"-")</f>
        <v>-</v>
      </c>
      <c r="D1102" t="s">
        <v>286</v>
      </c>
      <c r="E1102">
        <v>2147.9150347599998</v>
      </c>
      <c r="F1102">
        <v>688.65</v>
      </c>
      <c r="G1102">
        <v>14.396745987084</v>
      </c>
      <c r="H1102">
        <v>4.0341106396381097</v>
      </c>
      <c r="I1102">
        <v>-17.896307665249299</v>
      </c>
      <c r="J1102">
        <v>2.6104397419308798</v>
      </c>
      <c r="K1102">
        <v>652.69275735587905</v>
      </c>
      <c r="L1102">
        <v>631.25351580564495</v>
      </c>
      <c r="M1102">
        <v>44.658523262683303</v>
      </c>
      <c r="N1102">
        <v>0.90037677741511202</v>
      </c>
      <c r="O1102">
        <v>11.50802294344</v>
      </c>
      <c r="P1102">
        <v>42.843808338518897</v>
      </c>
      <c r="Q1102">
        <v>-5.8053188521029003E-2</v>
      </c>
    </row>
    <row r="1103" spans="1:17" hidden="1" x14ac:dyDescent="0.3">
      <c r="A1103" t="s">
        <v>2361</v>
      </c>
      <c r="B1103" t="s">
        <v>2362</v>
      </c>
      <c r="C1103" t="str">
        <f>IFERROR(VLOOKUP(Table1[[#This Row],[Ticker]],[1]!Table2[[Symbol]:[Industry]],2,FALSE),"-")</f>
        <v>-</v>
      </c>
      <c r="D1103" t="s">
        <v>260</v>
      </c>
      <c r="E1103">
        <v>2146.4326594559998</v>
      </c>
      <c r="F1103">
        <v>108.16</v>
      </c>
      <c r="G1103">
        <v>-41.1590842438384</v>
      </c>
      <c r="H1103">
        <v>-3.39518422754495</v>
      </c>
      <c r="I1103">
        <v>-1.9784912257025999</v>
      </c>
      <c r="J1103">
        <v>-7.7201337948047701</v>
      </c>
      <c r="K1103">
        <v>114.518417898378</v>
      </c>
      <c r="L1103">
        <v>113.699172460667</v>
      </c>
      <c r="M1103">
        <v>45.366837476657103</v>
      </c>
      <c r="N1103">
        <v>0.91492357763223697</v>
      </c>
      <c r="O1103">
        <v>44.230769230769198</v>
      </c>
      <c r="P1103">
        <v>25.098311357853301</v>
      </c>
      <c r="Q1103">
        <v>0.184885673880781</v>
      </c>
    </row>
    <row r="1104" spans="1:17" hidden="1" x14ac:dyDescent="0.3">
      <c r="A1104" t="s">
        <v>2363</v>
      </c>
      <c r="B1104" t="s">
        <v>2364</v>
      </c>
      <c r="C1104" t="str">
        <f>IFERROR(VLOOKUP(Table1[[#This Row],[Ticker]],[1]!Table2[[Symbol]:[Industry]],2,FALSE),"-")</f>
        <v>-</v>
      </c>
      <c r="D1104" t="s">
        <v>1547</v>
      </c>
      <c r="E1104">
        <v>2146.13</v>
      </c>
      <c r="F1104">
        <v>147.94999999999999</v>
      </c>
      <c r="G1104">
        <v>81.027558209012696</v>
      </c>
      <c r="H1104">
        <v>66.125379761108505</v>
      </c>
      <c r="I1104">
        <v>110.425002927831</v>
      </c>
      <c r="J1104">
        <v>-2.5780270151925899</v>
      </c>
      <c r="K1104">
        <v>102.68172060739499</v>
      </c>
      <c r="L1104">
        <v>80.950318277928602</v>
      </c>
      <c r="M1104">
        <v>56.071881955835202</v>
      </c>
      <c r="N1104">
        <v>4.00805318827513</v>
      </c>
      <c r="O1104">
        <v>5.9141601892531197</v>
      </c>
      <c r="P1104">
        <v>184.464526052682</v>
      </c>
      <c r="Q1104">
        <v>0.17529481975390501</v>
      </c>
    </row>
    <row r="1105" spans="1:17" hidden="1" x14ac:dyDescent="0.3">
      <c r="A1105" t="s">
        <v>2365</v>
      </c>
      <c r="B1105" t="s">
        <v>2366</v>
      </c>
      <c r="C1105" t="str">
        <f>IFERROR(VLOOKUP(Table1[[#This Row],[Ticker]],[1]!Table2[[Symbol]:[Industry]],2,FALSE),"-")</f>
        <v>-</v>
      </c>
      <c r="D1105" t="s">
        <v>436</v>
      </c>
      <c r="E1105">
        <v>2145.1457147900001</v>
      </c>
      <c r="F1105">
        <v>732.15</v>
      </c>
      <c r="G1105">
        <v>6.2816217650562498</v>
      </c>
      <c r="H1105">
        <v>17.403544666966798</v>
      </c>
      <c r="I1105">
        <v>17.207757168505101</v>
      </c>
      <c r="J1105">
        <v>10.396871358791101</v>
      </c>
      <c r="K1105">
        <v>635.57347386485901</v>
      </c>
      <c r="L1105">
        <v>589.31438643710499</v>
      </c>
      <c r="M1105">
        <v>55.273993481844599</v>
      </c>
      <c r="N1105">
        <v>1.26778925922389</v>
      </c>
      <c r="O1105">
        <v>2.0214436932322699</v>
      </c>
      <c r="P1105">
        <v>66.378820588569397</v>
      </c>
      <c r="Q1105">
        <v>0.147363137327962</v>
      </c>
    </row>
    <row r="1106" spans="1:17" hidden="1" x14ac:dyDescent="0.3">
      <c r="A1106" t="s">
        <v>2367</v>
      </c>
      <c r="B1106" t="s">
        <v>2368</v>
      </c>
      <c r="C1106" t="str">
        <f>IFERROR(VLOOKUP(Table1[[#This Row],[Ticker]],[1]!Table2[[Symbol]:[Industry]],2,FALSE),"-")</f>
        <v>-</v>
      </c>
      <c r="D1106" t="s">
        <v>212</v>
      </c>
      <c r="E1106">
        <v>2135.7939900000001</v>
      </c>
      <c r="F1106">
        <v>350.15</v>
      </c>
      <c r="G1106">
        <v>31.834100251955</v>
      </c>
      <c r="H1106">
        <v>-4.68047333319356</v>
      </c>
      <c r="I1106">
        <v>11.4916611901783</v>
      </c>
      <c r="J1106">
        <v>-3.9474714596370299</v>
      </c>
      <c r="K1106">
        <v>340.45724634085201</v>
      </c>
      <c r="L1106">
        <v>287.63563510859302</v>
      </c>
      <c r="M1106">
        <v>39.890944056530103</v>
      </c>
      <c r="N1106">
        <v>1.10138624831343</v>
      </c>
      <c r="O1106">
        <v>13.0372697415393</v>
      </c>
      <c r="P1106">
        <v>91.537662053498096</v>
      </c>
      <c r="Q1106">
        <v>0.15525108696534201</v>
      </c>
    </row>
    <row r="1107" spans="1:17" x14ac:dyDescent="0.3">
      <c r="A1107" t="s">
        <v>2369</v>
      </c>
      <c r="B1107" t="s">
        <v>2370</v>
      </c>
      <c r="C1107" t="str">
        <f>IFERROR(VLOOKUP(Table1[[#This Row],[Ticker]],[1]!Table2[[Symbol]:[Industry]],2,FALSE),"-")</f>
        <v>-</v>
      </c>
      <c r="D1107" t="s">
        <v>257</v>
      </c>
      <c r="E1107">
        <v>2130.5975152000001</v>
      </c>
      <c r="F1107">
        <v>482.85</v>
      </c>
      <c r="G1107">
        <v>-41.306752609913701</v>
      </c>
      <c r="H1107">
        <v>-4.1301038707302302</v>
      </c>
      <c r="I1107">
        <v>-23.852774662682201</v>
      </c>
      <c r="J1107">
        <v>-4.7185545931302197</v>
      </c>
      <c r="K1107">
        <v>510.15122186892</v>
      </c>
      <c r="L1107">
        <v>537.00305682306805</v>
      </c>
      <c r="M1107">
        <v>27.978358097668899</v>
      </c>
      <c r="N1107">
        <v>1.38742582937214</v>
      </c>
      <c r="O1107">
        <v>33.592212902557698</v>
      </c>
      <c r="P1107">
        <v>6.3546255506607903</v>
      </c>
    </row>
    <row r="1108" spans="1:17" hidden="1" x14ac:dyDescent="0.3">
      <c r="A1108" t="s">
        <v>2371</v>
      </c>
      <c r="B1108" t="s">
        <v>2372</v>
      </c>
      <c r="C1108" t="str">
        <f>IFERROR(VLOOKUP(Table1[[#This Row],[Ticker]],[1]!Table2[[Symbol]:[Industry]],2,FALSE),"-")</f>
        <v>-</v>
      </c>
      <c r="D1108" t="s">
        <v>751</v>
      </c>
      <c r="E1108">
        <v>2124.2877714349902</v>
      </c>
      <c r="F1108">
        <v>818.85</v>
      </c>
      <c r="G1108">
        <v>40.938492757879096</v>
      </c>
      <c r="H1108">
        <v>4.0886740470126401</v>
      </c>
      <c r="I1108">
        <v>-19.252506375241399</v>
      </c>
      <c r="J1108">
        <v>7.3894354074422504</v>
      </c>
      <c r="K1108">
        <v>813.14693102366198</v>
      </c>
      <c r="L1108">
        <v>796.16295549364702</v>
      </c>
      <c r="M1108">
        <v>64.124822905198499</v>
      </c>
      <c r="N1108">
        <v>0.90176769082106001</v>
      </c>
      <c r="O1108">
        <v>58.7592355132197</v>
      </c>
      <c r="P1108">
        <v>74.408945686900907</v>
      </c>
      <c r="Q1108">
        <v>0.18800694263529599</v>
      </c>
    </row>
    <row r="1109" spans="1:17" hidden="1" x14ac:dyDescent="0.3">
      <c r="A1109" t="s">
        <v>2373</v>
      </c>
      <c r="B1109" t="s">
        <v>2374</v>
      </c>
      <c r="C1109" t="str">
        <f>IFERROR(VLOOKUP(Table1[[#This Row],[Ticker]],[1]!Table2[[Symbol]:[Industry]],2,FALSE),"-")</f>
        <v>-</v>
      </c>
      <c r="D1109" t="s">
        <v>1338</v>
      </c>
      <c r="E1109">
        <v>2111.4783982949998</v>
      </c>
      <c r="F1109">
        <v>769.25</v>
      </c>
      <c r="G1109">
        <v>117.88546377524899</v>
      </c>
      <c r="H1109">
        <v>32.5913536618867</v>
      </c>
      <c r="I1109">
        <v>26.763160852417499</v>
      </c>
      <c r="J1109">
        <v>-5.4143491405558004</v>
      </c>
      <c r="K1109">
        <v>643.89464726977701</v>
      </c>
      <c r="L1109">
        <v>514.45624842895995</v>
      </c>
      <c r="M1109">
        <v>45.921103702189797</v>
      </c>
      <c r="N1109">
        <v>0.69236835753173598</v>
      </c>
      <c r="O1109">
        <v>17.257068573285601</v>
      </c>
      <c r="P1109">
        <v>146.2782135425</v>
      </c>
      <c r="Q1109">
        <v>6.5644853647104998E-2</v>
      </c>
    </row>
    <row r="1110" spans="1:17" hidden="1" x14ac:dyDescent="0.3">
      <c r="A1110" t="s">
        <v>2375</v>
      </c>
      <c r="B1110" t="s">
        <v>2376</v>
      </c>
      <c r="C1110" t="str">
        <f>IFERROR(VLOOKUP(Table1[[#This Row],[Ticker]],[1]!Table2[[Symbol]:[Industry]],2,FALSE),"-")</f>
        <v>-</v>
      </c>
      <c r="D1110" t="s">
        <v>393</v>
      </c>
      <c r="E1110">
        <v>2100.45280822</v>
      </c>
      <c r="F1110">
        <v>3750.85</v>
      </c>
      <c r="G1110">
        <v>274.88019403823398</v>
      </c>
      <c r="H1110">
        <v>-73.182846107685094</v>
      </c>
      <c r="I1110">
        <v>202.43410065206101</v>
      </c>
      <c r="J1110">
        <v>-75.695373953968002</v>
      </c>
      <c r="K1110">
        <v>3256.1900441390499</v>
      </c>
      <c r="L1110">
        <v>2140.7044056202599</v>
      </c>
      <c r="M1110">
        <v>69.982536691653394</v>
      </c>
      <c r="N1110">
        <v>0.46283994978577597</v>
      </c>
      <c r="O1110">
        <v>11.6013703560526</v>
      </c>
      <c r="P1110">
        <v>333.62427745664701</v>
      </c>
      <c r="Q1110">
        <v>0.249558697230464</v>
      </c>
    </row>
    <row r="1111" spans="1:17" hidden="1" x14ac:dyDescent="0.3">
      <c r="A1111" t="s">
        <v>2377</v>
      </c>
      <c r="B1111" t="s">
        <v>2378</v>
      </c>
      <c r="C1111" t="str">
        <f>IFERROR(VLOOKUP(Table1[[#This Row],[Ticker]],[1]!Table2[[Symbol]:[Industry]],2,FALSE),"-")</f>
        <v>-</v>
      </c>
      <c r="D1111" t="s">
        <v>304</v>
      </c>
      <c r="E1111">
        <v>2098.8992266</v>
      </c>
      <c r="F1111">
        <v>437.4</v>
      </c>
      <c r="G1111">
        <v>-21.4408425692381</v>
      </c>
      <c r="H1111">
        <v>-7.4760339587417697</v>
      </c>
      <c r="I1111">
        <v>-25.3529263526795</v>
      </c>
      <c r="J1111">
        <v>3.0059377215241101</v>
      </c>
      <c r="K1111">
        <v>438.47901029680401</v>
      </c>
      <c r="L1111">
        <v>442.52228923033698</v>
      </c>
      <c r="M1111">
        <v>42.7723568741904</v>
      </c>
      <c r="N1111">
        <v>0.85304840178132801</v>
      </c>
      <c r="O1111">
        <v>46.5134887974394</v>
      </c>
      <c r="P1111">
        <v>32.545454545454497</v>
      </c>
      <c r="Q1111">
        <v>4.5081226884649002E-2</v>
      </c>
    </row>
    <row r="1112" spans="1:17" hidden="1" x14ac:dyDescent="0.3">
      <c r="A1112" t="s">
        <v>2379</v>
      </c>
      <c r="B1112" t="s">
        <v>2380</v>
      </c>
      <c r="C1112" t="str">
        <f>IFERROR(VLOOKUP(Table1[[#This Row],[Ticker]],[1]!Table2[[Symbol]:[Industry]],2,FALSE),"-")</f>
        <v>-</v>
      </c>
      <c r="D1112" t="s">
        <v>706</v>
      </c>
      <c r="E1112">
        <v>2096.673785</v>
      </c>
      <c r="F1112">
        <v>347.5</v>
      </c>
      <c r="G1112">
        <v>428.64423003580299</v>
      </c>
      <c r="H1112">
        <v>-11.9344088296361</v>
      </c>
      <c r="I1112">
        <v>19.1351234407832</v>
      </c>
      <c r="J1112">
        <v>2.2112586990931198</v>
      </c>
      <c r="K1112">
        <v>333.28947468885099</v>
      </c>
      <c r="L1112">
        <v>254.495081222685</v>
      </c>
      <c r="M1112">
        <v>38.842109972429803</v>
      </c>
      <c r="N1112">
        <v>0.591317986842261</v>
      </c>
      <c r="O1112">
        <v>28.0575539568345</v>
      </c>
      <c r="P1112">
        <v>479.166666666666</v>
      </c>
      <c r="Q1112">
        <v>0.14114775294888299</v>
      </c>
    </row>
    <row r="1113" spans="1:17" hidden="1" x14ac:dyDescent="0.3">
      <c r="A1113" t="s">
        <v>2381</v>
      </c>
      <c r="B1113" t="s">
        <v>2382</v>
      </c>
      <c r="C1113" t="str">
        <f>IFERROR(VLOOKUP(Table1[[#This Row],[Ticker]],[1]!Table2[[Symbol]:[Industry]],2,FALSE),"-")</f>
        <v>-</v>
      </c>
      <c r="D1113" t="s">
        <v>590</v>
      </c>
      <c r="E1113">
        <v>2096.4880812900001</v>
      </c>
      <c r="F1113">
        <v>325.95</v>
      </c>
      <c r="G1113">
        <v>-15.0142683667224</v>
      </c>
      <c r="H1113">
        <v>5.7614148669423297</v>
      </c>
      <c r="I1113">
        <v>-23.531608837196998</v>
      </c>
      <c r="J1113">
        <v>-0.84184533697857999</v>
      </c>
      <c r="K1113">
        <v>311.108253318104</v>
      </c>
      <c r="L1113">
        <v>309.44715265069402</v>
      </c>
      <c r="M1113">
        <v>43.751319258068001</v>
      </c>
      <c r="N1113">
        <v>2.3848018366944399</v>
      </c>
      <c r="O1113">
        <v>18.085595950299101</v>
      </c>
      <c r="P1113">
        <v>38.525286867828299</v>
      </c>
    </row>
    <row r="1114" spans="1:17" hidden="1" x14ac:dyDescent="0.3">
      <c r="A1114" t="s">
        <v>2383</v>
      </c>
      <c r="B1114" t="s">
        <v>2384</v>
      </c>
      <c r="C1114" t="str">
        <f>IFERROR(VLOOKUP(Table1[[#This Row],[Ticker]],[1]!Table2[[Symbol]:[Industry]],2,FALSE),"-")</f>
        <v>-</v>
      </c>
      <c r="D1114" t="s">
        <v>701</v>
      </c>
      <c r="E1114">
        <v>2095.4389514999998</v>
      </c>
      <c r="F1114">
        <v>337.25</v>
      </c>
      <c r="G1114">
        <v>0.202264056552976</v>
      </c>
      <c r="H1114">
        <v>-6.9695299872901701</v>
      </c>
      <c r="I1114">
        <v>-10.277152582688601</v>
      </c>
      <c r="J1114">
        <v>-2.80167257496303</v>
      </c>
      <c r="K1114">
        <v>342.91312392071097</v>
      </c>
      <c r="L1114">
        <v>332.50033258820997</v>
      </c>
      <c r="M1114">
        <v>34.9882553551641</v>
      </c>
      <c r="N1114">
        <v>0.58730785369982796</v>
      </c>
      <c r="O1114">
        <v>25.085248332097802</v>
      </c>
      <c r="P1114">
        <v>29.140340800306301</v>
      </c>
      <c r="Q1114">
        <v>6.1197821108922003E-2</v>
      </c>
    </row>
    <row r="1115" spans="1:17" hidden="1" x14ac:dyDescent="0.3">
      <c r="A1115" t="s">
        <v>2385</v>
      </c>
      <c r="B1115" t="s">
        <v>2386</v>
      </c>
      <c r="C1115" t="str">
        <f>IFERROR(VLOOKUP(Table1[[#This Row],[Ticker]],[1]!Table2[[Symbol]:[Industry]],2,FALSE),"-")</f>
        <v>-</v>
      </c>
      <c r="D1115" t="s">
        <v>539</v>
      </c>
      <c r="E1115">
        <v>2093.2350959999999</v>
      </c>
      <c r="F1115">
        <v>1834.05</v>
      </c>
      <c r="G1115">
        <v>-20.693498752821501</v>
      </c>
      <c r="H1115">
        <v>-1.7148455284139701</v>
      </c>
      <c r="I1115">
        <v>-3.89022836816148</v>
      </c>
      <c r="J1115">
        <v>6.6771069593360597</v>
      </c>
      <c r="K1115">
        <v>1857.5844043055599</v>
      </c>
      <c r="L1115">
        <v>1794.3717036755399</v>
      </c>
      <c r="M1115">
        <v>52.741806042109602</v>
      </c>
      <c r="N1115">
        <v>1.43135292600884</v>
      </c>
      <c r="O1115">
        <v>32.3110056977727</v>
      </c>
      <c r="P1115">
        <v>21.059405940594001</v>
      </c>
    </row>
    <row r="1116" spans="1:17" hidden="1" x14ac:dyDescent="0.3">
      <c r="A1116" t="s">
        <v>1727</v>
      </c>
      <c r="B1116" t="s">
        <v>2387</v>
      </c>
      <c r="C1116" t="str">
        <f>IFERROR(VLOOKUP(Table1[[#This Row],[Ticker]],[1]!Table2[[Symbol]:[Industry]],2,FALSE),"-")</f>
        <v>-</v>
      </c>
      <c r="D1116" t="s">
        <v>1729</v>
      </c>
      <c r="E1116">
        <v>2091.9342556299998</v>
      </c>
      <c r="F1116">
        <v>36.1</v>
      </c>
      <c r="G1116">
        <v>-17.809593147163302</v>
      </c>
      <c r="H1116">
        <v>-15.000527446724099</v>
      </c>
      <c r="I1116">
        <v>-6.7356957551238503</v>
      </c>
      <c r="J1116">
        <v>-1.34925334356176</v>
      </c>
      <c r="K1116">
        <v>38.809760542364401</v>
      </c>
      <c r="L1116">
        <v>34.8667280578617</v>
      </c>
      <c r="M1116">
        <v>49.333103027404697</v>
      </c>
      <c r="N1116">
        <v>0.64119982163560396</v>
      </c>
      <c r="O1116">
        <v>27.2853185595567</v>
      </c>
      <c r="P1116">
        <v>32.965009208103098</v>
      </c>
      <c r="Q1116">
        <v>7.0291434656782004E-2</v>
      </c>
    </row>
    <row r="1117" spans="1:17" hidden="1" x14ac:dyDescent="0.3">
      <c r="A1117" t="s">
        <v>2388</v>
      </c>
      <c r="B1117" t="s">
        <v>2389</v>
      </c>
      <c r="C1117" t="str">
        <f>IFERROR(VLOOKUP(Table1[[#This Row],[Ticker]],[1]!Table2[[Symbol]:[Industry]],2,FALSE),"-")</f>
        <v>-</v>
      </c>
      <c r="D1117" t="s">
        <v>701</v>
      </c>
      <c r="E1117">
        <v>2084.9442945750002</v>
      </c>
      <c r="F1117">
        <v>545.15</v>
      </c>
      <c r="G1117">
        <v>6.0600824390482</v>
      </c>
      <c r="H1117">
        <v>-7.2806416126141302</v>
      </c>
      <c r="I1117">
        <v>-9.3232283458690492</v>
      </c>
      <c r="J1117">
        <v>-2.0751537655108199</v>
      </c>
      <c r="K1117">
        <v>559.10181513640703</v>
      </c>
      <c r="L1117">
        <v>537.62510502071598</v>
      </c>
      <c r="M1117">
        <v>19.613728041678399</v>
      </c>
      <c r="N1117">
        <v>0.71708486376707803</v>
      </c>
      <c r="O1117">
        <v>23.800788773731899</v>
      </c>
      <c r="P1117">
        <v>32.898586055582598</v>
      </c>
      <c r="Q1117">
        <v>9.1714293883272999E-2</v>
      </c>
    </row>
    <row r="1118" spans="1:17" hidden="1" x14ac:dyDescent="0.3">
      <c r="A1118" t="s">
        <v>2390</v>
      </c>
      <c r="B1118" t="s">
        <v>2391</v>
      </c>
      <c r="C1118" t="str">
        <f>IFERROR(VLOOKUP(Table1[[#This Row],[Ticker]],[1]!Table2[[Symbol]:[Industry]],2,FALSE),"-")</f>
        <v>-</v>
      </c>
      <c r="D1118" t="s">
        <v>257</v>
      </c>
      <c r="E1118">
        <v>2080.8405440000001</v>
      </c>
      <c r="F1118">
        <v>1569.2</v>
      </c>
      <c r="G1118">
        <v>3.7819442266018202</v>
      </c>
      <c r="H1118">
        <v>8.8949641973249491</v>
      </c>
      <c r="I1118">
        <v>7.9789580205659503</v>
      </c>
      <c r="J1118">
        <v>1.21683808489444</v>
      </c>
      <c r="K1118">
        <v>1461.9666292826</v>
      </c>
      <c r="L1118">
        <v>1333.0963012095999</v>
      </c>
      <c r="M1118">
        <v>49.859201160154903</v>
      </c>
      <c r="N1118">
        <v>0.87592703536830696</v>
      </c>
      <c r="O1118">
        <v>10.304613815957101</v>
      </c>
      <c r="P1118">
        <v>52.623644409862301</v>
      </c>
      <c r="Q1118">
        <v>3.2775501564075001E-2</v>
      </c>
    </row>
    <row r="1119" spans="1:17" hidden="1" x14ac:dyDescent="0.3">
      <c r="A1119" t="s">
        <v>2392</v>
      </c>
      <c r="B1119" t="s">
        <v>2393</v>
      </c>
      <c r="C1119" t="str">
        <f>IFERROR(VLOOKUP(Table1[[#This Row],[Ticker]],[1]!Table2[[Symbol]:[Industry]],2,FALSE),"-")</f>
        <v>-</v>
      </c>
      <c r="D1119" t="s">
        <v>141</v>
      </c>
      <c r="E1119">
        <v>2077.7730949029901</v>
      </c>
      <c r="F1119">
        <v>271.02</v>
      </c>
      <c r="G1119">
        <v>481.67049003952599</v>
      </c>
      <c r="H1119">
        <v>52.083335472182299</v>
      </c>
      <c r="I1119">
        <v>74.097422491142197</v>
      </c>
      <c r="J1119">
        <v>-10.265051623693701</v>
      </c>
      <c r="K1119">
        <v>200.780715045889</v>
      </c>
      <c r="L1119">
        <v>140.14580742876299</v>
      </c>
      <c r="M1119">
        <v>56.300399775125797</v>
      </c>
      <c r="N1119">
        <v>2.7575322754502101</v>
      </c>
      <c r="O1119">
        <v>9.9549848719651699</v>
      </c>
      <c r="P1119">
        <v>544.518430439952</v>
      </c>
      <c r="Q1119">
        <v>0.15723463416889899</v>
      </c>
    </row>
    <row r="1120" spans="1:17" hidden="1" x14ac:dyDescent="0.3">
      <c r="A1120" t="s">
        <v>2394</v>
      </c>
      <c r="B1120" t="s">
        <v>2395</v>
      </c>
      <c r="C1120" t="str">
        <f>IFERROR(VLOOKUP(Table1[[#This Row],[Ticker]],[1]!Table2[[Symbol]:[Industry]],2,FALSE),"-")</f>
        <v>-</v>
      </c>
      <c r="D1120" t="s">
        <v>368</v>
      </c>
      <c r="E1120">
        <v>2077.3579096799999</v>
      </c>
      <c r="F1120">
        <v>873.25</v>
      </c>
      <c r="G1120">
        <v>-24.608349117251802</v>
      </c>
      <c r="H1120">
        <v>5.5155061595875603</v>
      </c>
      <c r="I1120">
        <v>-15.0381583209761</v>
      </c>
      <c r="J1120">
        <v>-1.07375355992434</v>
      </c>
      <c r="K1120">
        <v>826.49557393136604</v>
      </c>
      <c r="L1120">
        <v>797.98791850312398</v>
      </c>
      <c r="M1120">
        <v>40.291181122135903</v>
      </c>
      <c r="N1120">
        <v>0.52922053511337197</v>
      </c>
      <c r="O1120">
        <v>24.821070712854201</v>
      </c>
      <c r="P1120">
        <v>35.503142214291202</v>
      </c>
      <c r="Q1120">
        <v>-6.6093255023000994E-2</v>
      </c>
    </row>
    <row r="1121" spans="1:17" hidden="1" x14ac:dyDescent="0.3">
      <c r="A1121" t="s">
        <v>2396</v>
      </c>
      <c r="B1121" t="s">
        <v>2397</v>
      </c>
      <c r="C1121" t="str">
        <f>IFERROR(VLOOKUP(Table1[[#This Row],[Ticker]],[1]!Table2[[Symbol]:[Industry]],2,FALSE),"-")</f>
        <v>-</v>
      </c>
      <c r="D1121" t="s">
        <v>130</v>
      </c>
      <c r="E1121">
        <v>2076.1581495830001</v>
      </c>
      <c r="F1121">
        <v>137.4</v>
      </c>
      <c r="G1121">
        <v>-29.099384720173099</v>
      </c>
      <c r="H1121">
        <v>9.4131954880840603</v>
      </c>
      <c r="I1121">
        <v>-34.1814831012735</v>
      </c>
      <c r="J1121">
        <v>2.2213406451506801</v>
      </c>
      <c r="K1121">
        <v>132.12149228141999</v>
      </c>
      <c r="L1121">
        <v>143.42665366236901</v>
      </c>
      <c r="M1121">
        <v>50.271724120501503</v>
      </c>
      <c r="N1121">
        <v>1.4551285376873</v>
      </c>
      <c r="O1121">
        <v>41.193595342066899</v>
      </c>
      <c r="P1121">
        <v>14.5</v>
      </c>
    </row>
    <row r="1122" spans="1:17" hidden="1" x14ac:dyDescent="0.3">
      <c r="A1122" t="s">
        <v>2398</v>
      </c>
      <c r="B1122" t="s">
        <v>2399</v>
      </c>
      <c r="C1122" t="str">
        <f>IFERROR(VLOOKUP(Table1[[#This Row],[Ticker]],[1]!Table2[[Symbol]:[Industry]],2,FALSE),"-")</f>
        <v>-</v>
      </c>
      <c r="D1122" t="s">
        <v>2400</v>
      </c>
      <c r="E1122">
        <v>2075.9279775650002</v>
      </c>
      <c r="F1122">
        <v>2002.05</v>
      </c>
      <c r="G1122">
        <v>339.89716847296398</v>
      </c>
      <c r="H1122">
        <v>3.0739189259350099</v>
      </c>
      <c r="I1122">
        <v>33.942017680964298</v>
      </c>
      <c r="J1122">
        <v>7.0075585703929901</v>
      </c>
      <c r="K1122">
        <v>1857.14042866299</v>
      </c>
      <c r="L1122">
        <v>1346.9565077535699</v>
      </c>
      <c r="M1122">
        <v>45.789169859093803</v>
      </c>
      <c r="N1122">
        <v>0.53643981716607403</v>
      </c>
      <c r="O1122">
        <v>12.8842935990609</v>
      </c>
      <c r="P1122">
        <v>468.36053938963801</v>
      </c>
      <c r="Q1122">
        <v>0.248839511765307</v>
      </c>
    </row>
    <row r="1123" spans="1:17" hidden="1" x14ac:dyDescent="0.3">
      <c r="A1123" t="s">
        <v>2401</v>
      </c>
      <c r="B1123" t="s">
        <v>2402</v>
      </c>
      <c r="C1123" t="str">
        <f>IFERROR(VLOOKUP(Table1[[#This Row],[Ticker]],[1]!Table2[[Symbol]:[Industry]],2,FALSE),"-")</f>
        <v>-</v>
      </c>
      <c r="D1123" t="s">
        <v>237</v>
      </c>
      <c r="E1123">
        <v>2075.8337879999999</v>
      </c>
      <c r="F1123">
        <v>807.85</v>
      </c>
      <c r="G1123">
        <v>108.5372008896</v>
      </c>
      <c r="H1123">
        <v>-10.298433039653</v>
      </c>
      <c r="I1123">
        <v>132.90091032061</v>
      </c>
      <c r="J1123">
        <v>12.2666562268357</v>
      </c>
      <c r="K1123">
        <v>783.21042729904104</v>
      </c>
      <c r="M1123">
        <v>65.936627583001595</v>
      </c>
      <c r="N1123">
        <v>0.70604209097080695</v>
      </c>
      <c r="O1123">
        <v>40.087887602896501</v>
      </c>
      <c r="P1123">
        <v>243.76595744680799</v>
      </c>
    </row>
    <row r="1124" spans="1:17" hidden="1" x14ac:dyDescent="0.3">
      <c r="A1124" t="s">
        <v>2403</v>
      </c>
      <c r="B1124" t="s">
        <v>2404</v>
      </c>
      <c r="C1124" t="str">
        <f>IFERROR(VLOOKUP(Table1[[#This Row],[Ticker]],[1]!Table2[[Symbol]:[Industry]],2,FALSE),"-")</f>
        <v>-</v>
      </c>
      <c r="D1124" t="s">
        <v>263</v>
      </c>
      <c r="E1124">
        <v>2074.554415395</v>
      </c>
      <c r="F1124">
        <v>1922.35</v>
      </c>
      <c r="G1124">
        <v>88.041929046330196</v>
      </c>
      <c r="H1124">
        <v>1.0832359030490899</v>
      </c>
      <c r="I1124">
        <v>42.582250733627802</v>
      </c>
      <c r="J1124">
        <v>-7.3320306376294594E-2</v>
      </c>
      <c r="K1124">
        <v>1773.9457212013699</v>
      </c>
      <c r="L1124">
        <v>1428.9515755913801</v>
      </c>
      <c r="M1124">
        <v>49.709921765925699</v>
      </c>
      <c r="N1124">
        <v>0.73680106537699896</v>
      </c>
      <c r="O1124">
        <v>10.801883111816201</v>
      </c>
      <c r="P1124">
        <v>117.20241794248901</v>
      </c>
      <c r="Q1124">
        <v>0.108599671723537</v>
      </c>
    </row>
    <row r="1125" spans="1:17" hidden="1" x14ac:dyDescent="0.3">
      <c r="A1125" t="s">
        <v>2405</v>
      </c>
      <c r="B1125" t="s">
        <v>2406</v>
      </c>
      <c r="C1125" t="str">
        <f>IFERROR(VLOOKUP(Table1[[#This Row],[Ticker]],[1]!Table2[[Symbol]:[Industry]],2,FALSE),"-")</f>
        <v>-</v>
      </c>
      <c r="D1125" t="s">
        <v>46</v>
      </c>
      <c r="E1125">
        <v>2067.2001919999998</v>
      </c>
      <c r="F1125">
        <v>177.58</v>
      </c>
      <c r="G1125">
        <v>346.02985518211199</v>
      </c>
      <c r="H1125">
        <v>-9.6799215743940792</v>
      </c>
      <c r="I1125">
        <v>89.562402216784307</v>
      </c>
      <c r="J1125">
        <v>13.267752596291</v>
      </c>
      <c r="K1125">
        <v>153.43486535973901</v>
      </c>
      <c r="L1125">
        <v>109.00372285602</v>
      </c>
      <c r="M1125">
        <v>64.545671278336997</v>
      </c>
      <c r="N1125">
        <v>1.2775731367558201</v>
      </c>
      <c r="O1125">
        <v>14.877801554229</v>
      </c>
      <c r="P1125">
        <v>380.920785375761</v>
      </c>
      <c r="Q1125">
        <v>0.202145387816906</v>
      </c>
    </row>
    <row r="1126" spans="1:17" hidden="1" x14ac:dyDescent="0.3">
      <c r="A1126" t="s">
        <v>2407</v>
      </c>
      <c r="B1126" t="s">
        <v>2408</v>
      </c>
      <c r="C1126" t="str">
        <f>IFERROR(VLOOKUP(Table1[[#This Row],[Ticker]],[1]!Table2[[Symbol]:[Industry]],2,FALSE),"-")</f>
        <v>-</v>
      </c>
      <c r="D1126" t="s">
        <v>141</v>
      </c>
      <c r="E1126">
        <v>2062.7885538</v>
      </c>
      <c r="F1126">
        <v>115.13</v>
      </c>
      <c r="G1126">
        <v>302.86855320902998</v>
      </c>
      <c r="H1126">
        <v>-5.4521153285602804</v>
      </c>
      <c r="I1126">
        <v>47.051964526407303</v>
      </c>
      <c r="J1126">
        <v>-2.7759978314260501</v>
      </c>
      <c r="K1126">
        <v>118.979018300314</v>
      </c>
      <c r="L1126">
        <v>91.9487248709531</v>
      </c>
      <c r="M1126">
        <v>51.893910088296998</v>
      </c>
      <c r="N1126">
        <v>0.791683842623219</v>
      </c>
      <c r="O1126">
        <v>19.5865543298879</v>
      </c>
      <c r="P1126">
        <v>334.53481789016701</v>
      </c>
    </row>
    <row r="1127" spans="1:17" hidden="1" x14ac:dyDescent="0.3">
      <c r="A1127" t="s">
        <v>2409</v>
      </c>
      <c r="B1127" t="s">
        <v>2410</v>
      </c>
      <c r="C1127" t="str">
        <f>IFERROR(VLOOKUP(Table1[[#This Row],[Ticker]],[1]!Table2[[Symbol]:[Industry]],2,FALSE),"-")</f>
        <v>-</v>
      </c>
      <c r="D1127" t="s">
        <v>923</v>
      </c>
      <c r="E1127">
        <v>2061.7292002499998</v>
      </c>
      <c r="F1127">
        <v>115.1</v>
      </c>
      <c r="G1127">
        <v>-25.2911208441935</v>
      </c>
      <c r="H1127">
        <v>6.2295400139665702</v>
      </c>
      <c r="I1127">
        <v>-14.3198296512318</v>
      </c>
      <c r="J1127">
        <v>-1.55768069484627</v>
      </c>
      <c r="O1127">
        <v>11.8940052128583</v>
      </c>
      <c r="P1127">
        <v>7.46965452847805</v>
      </c>
    </row>
    <row r="1128" spans="1:17" hidden="1" x14ac:dyDescent="0.3">
      <c r="A1128" t="s">
        <v>2411</v>
      </c>
      <c r="B1128" t="s">
        <v>2412</v>
      </c>
      <c r="C1128" t="str">
        <f>IFERROR(VLOOKUP(Table1[[#This Row],[Ticker]],[1]!Table2[[Symbol]:[Industry]],2,FALSE),"-")</f>
        <v>-</v>
      </c>
      <c r="D1128" t="s">
        <v>18</v>
      </c>
      <c r="E1128">
        <v>2050.9599898319998</v>
      </c>
      <c r="F1128">
        <v>206.66</v>
      </c>
      <c r="G1128">
        <v>-56.073661738922503</v>
      </c>
      <c r="H1128">
        <v>-1.67830054252017</v>
      </c>
      <c r="I1128">
        <v>-22.636046653070199</v>
      </c>
      <c r="J1128">
        <v>-0.32778700217493101</v>
      </c>
      <c r="K1128">
        <v>211.200069466803</v>
      </c>
      <c r="M1128">
        <v>51.050160575731297</v>
      </c>
      <c r="N1128">
        <v>1.24462919240959</v>
      </c>
      <c r="O1128">
        <v>66.481176812155198</v>
      </c>
      <c r="P1128">
        <v>13.269388873664001</v>
      </c>
    </row>
    <row r="1129" spans="1:17" hidden="1" x14ac:dyDescent="0.3">
      <c r="A1129" t="s">
        <v>2413</v>
      </c>
      <c r="B1129" t="s">
        <v>2414</v>
      </c>
      <c r="C1129" t="str">
        <f>IFERROR(VLOOKUP(Table1[[#This Row],[Ticker]],[1]!Table2[[Symbol]:[Industry]],2,FALSE),"-")</f>
        <v>-</v>
      </c>
      <c r="D1129" t="s">
        <v>951</v>
      </c>
      <c r="E1129">
        <v>2043.729996</v>
      </c>
      <c r="F1129">
        <v>900.9</v>
      </c>
      <c r="G1129">
        <v>-8.36275859369721</v>
      </c>
      <c r="H1129">
        <v>6.8088137458085098</v>
      </c>
      <c r="I1129">
        <v>7.9111881352380804</v>
      </c>
      <c r="J1129">
        <v>7.9026710206983202</v>
      </c>
      <c r="K1129">
        <v>819.61964783716803</v>
      </c>
      <c r="L1129">
        <v>777.11287421371696</v>
      </c>
      <c r="M1129">
        <v>63.530761302163199</v>
      </c>
      <c r="N1129">
        <v>0.84290355862470401</v>
      </c>
      <c r="O1129">
        <v>6.2271062271062201</v>
      </c>
      <c r="P1129">
        <v>40.2069877830519</v>
      </c>
      <c r="Q1129">
        <v>4.8864202701372997E-2</v>
      </c>
    </row>
    <row r="1130" spans="1:17" hidden="1" x14ac:dyDescent="0.3">
      <c r="A1130" t="s">
        <v>2415</v>
      </c>
      <c r="B1130" t="s">
        <v>2416</v>
      </c>
      <c r="C1130" t="str">
        <f>IFERROR(VLOOKUP(Table1[[#This Row],[Ticker]],[1]!Table2[[Symbol]:[Industry]],2,FALSE),"-")</f>
        <v>-</v>
      </c>
      <c r="D1130" t="s">
        <v>111</v>
      </c>
      <c r="E1130">
        <v>2043.25861145</v>
      </c>
      <c r="F1130">
        <v>94.6</v>
      </c>
      <c r="G1130">
        <v>97.166345227626095</v>
      </c>
      <c r="H1130">
        <v>4.1682868975420604</v>
      </c>
      <c r="I1130">
        <v>34.646100652061698</v>
      </c>
      <c r="J1130">
        <v>-8.9141751199781893</v>
      </c>
      <c r="K1130">
        <v>91.950388115847502</v>
      </c>
      <c r="L1130">
        <v>72.312408524217503</v>
      </c>
      <c r="M1130">
        <v>26.0700572838775</v>
      </c>
      <c r="N1130">
        <v>1.73357809637036</v>
      </c>
      <c r="O1130">
        <v>14.0591966173361</v>
      </c>
      <c r="P1130">
        <v>145.01424501424401</v>
      </c>
      <c r="Q1130">
        <v>6.6968466183390002E-2</v>
      </c>
    </row>
    <row r="1131" spans="1:17" hidden="1" x14ac:dyDescent="0.3">
      <c r="A1131" t="s">
        <v>2417</v>
      </c>
      <c r="B1131" t="s">
        <v>2418</v>
      </c>
      <c r="C1131" t="str">
        <f>IFERROR(VLOOKUP(Table1[[#This Row],[Ticker]],[1]!Table2[[Symbol]:[Industry]],2,FALSE),"-")</f>
        <v>-</v>
      </c>
      <c r="D1131" t="s">
        <v>347</v>
      </c>
      <c r="E1131">
        <v>2041.6118799999999</v>
      </c>
      <c r="F1131">
        <v>1591.05</v>
      </c>
      <c r="G1131">
        <v>524.77881830973399</v>
      </c>
      <c r="H1131">
        <v>36.608767383382897</v>
      </c>
      <c r="I1131">
        <v>348.89291070962003</v>
      </c>
      <c r="J1131">
        <v>12.552895487876</v>
      </c>
      <c r="K1131">
        <v>1175.59119941125</v>
      </c>
      <c r="L1131">
        <v>785.20608781491296</v>
      </c>
      <c r="M1131">
        <v>72.782381562563799</v>
      </c>
      <c r="N1131">
        <v>3.4769411783763302</v>
      </c>
      <c r="O1131">
        <v>0.87677948524560401</v>
      </c>
      <c r="P1131">
        <v>622.71178741766903</v>
      </c>
      <c r="Q1131">
        <v>0.235392405364236</v>
      </c>
    </row>
    <row r="1132" spans="1:17" hidden="1" x14ac:dyDescent="0.3">
      <c r="A1132" t="s">
        <v>2419</v>
      </c>
      <c r="B1132" t="s">
        <v>2420</v>
      </c>
      <c r="C1132" t="str">
        <f>IFERROR(VLOOKUP(Table1[[#This Row],[Ticker]],[1]!Table2[[Symbol]:[Industry]],2,FALSE),"-")</f>
        <v>-</v>
      </c>
      <c r="D1132" t="s">
        <v>212</v>
      </c>
      <c r="E1132">
        <v>2041.5113936</v>
      </c>
      <c r="F1132">
        <v>1320.65</v>
      </c>
      <c r="G1132">
        <v>27.8831253546266</v>
      </c>
      <c r="H1132">
        <v>5.6342035769403598</v>
      </c>
      <c r="I1132">
        <v>29.7339845259561</v>
      </c>
      <c r="J1132">
        <v>1.5469652039172801</v>
      </c>
      <c r="K1132">
        <v>1218.6271424122399</v>
      </c>
      <c r="L1132">
        <v>1029.2939987736099</v>
      </c>
      <c r="M1132">
        <v>43.996021531943398</v>
      </c>
      <c r="N1132">
        <v>0.64023798417325095</v>
      </c>
      <c r="O1132">
        <v>5.9326846628554097</v>
      </c>
      <c r="P1132">
        <v>70.285603765069894</v>
      </c>
      <c r="Q1132">
        <v>4.1616357004002999E-2</v>
      </c>
    </row>
    <row r="1133" spans="1:17" hidden="1" x14ac:dyDescent="0.3">
      <c r="A1133" t="s">
        <v>2421</v>
      </c>
      <c r="B1133" t="s">
        <v>2422</v>
      </c>
      <c r="C1133" t="str">
        <f>IFERROR(VLOOKUP(Table1[[#This Row],[Ticker]],[1]!Table2[[Symbol]:[Industry]],2,FALSE),"-")</f>
        <v>-</v>
      </c>
      <c r="D1133" t="s">
        <v>1879</v>
      </c>
      <c r="E1133">
        <v>2039.04</v>
      </c>
      <c r="F1133">
        <v>320.3</v>
      </c>
      <c r="G1133">
        <v>-5.13612818182939</v>
      </c>
      <c r="H1133">
        <v>-3.4542285005201401</v>
      </c>
      <c r="I1133">
        <v>22.969420507350101</v>
      </c>
      <c r="J1133">
        <v>-0.28178732189917099</v>
      </c>
      <c r="K1133">
        <v>305.27933063743598</v>
      </c>
      <c r="L1133">
        <v>276.20404396593301</v>
      </c>
      <c r="M1133">
        <v>50.829025310721804</v>
      </c>
      <c r="N1133">
        <v>2.3664800972218201</v>
      </c>
      <c r="O1133">
        <v>8.6169216359662695</v>
      </c>
      <c r="P1133">
        <v>41.070248843866899</v>
      </c>
      <c r="Q1133">
        <v>0.15576136017289</v>
      </c>
    </row>
    <row r="1134" spans="1:17" hidden="1" x14ac:dyDescent="0.3">
      <c r="A1134" t="s">
        <v>2423</v>
      </c>
      <c r="B1134" t="s">
        <v>2424</v>
      </c>
      <c r="C1134" t="str">
        <f>IFERROR(VLOOKUP(Table1[[#This Row],[Ticker]],[1]!Table2[[Symbol]:[Industry]],2,FALSE),"-")</f>
        <v>-</v>
      </c>
      <c r="D1134" t="s">
        <v>1585</v>
      </c>
      <c r="E1134">
        <v>2038.61653855999</v>
      </c>
      <c r="F1134">
        <v>197.1</v>
      </c>
      <c r="G1134">
        <v>-51.239022245943097</v>
      </c>
      <c r="H1134">
        <v>-4.6071748766473899</v>
      </c>
      <c r="I1134">
        <v>-28.6070827389416</v>
      </c>
      <c r="J1134">
        <v>2.5254817567372299</v>
      </c>
      <c r="K1134">
        <v>200.53213392204</v>
      </c>
      <c r="L1134">
        <v>222.22774058451799</v>
      </c>
      <c r="M1134">
        <v>47.284972162701102</v>
      </c>
      <c r="N1134">
        <v>1.6446580479903701</v>
      </c>
      <c r="O1134">
        <v>53.196347031963398</v>
      </c>
      <c r="P1134">
        <v>7.7049180327868703</v>
      </c>
      <c r="Q1134">
        <v>0.144259642113963</v>
      </c>
    </row>
    <row r="1135" spans="1:17" hidden="1" x14ac:dyDescent="0.3">
      <c r="A1135" t="s">
        <v>2425</v>
      </c>
      <c r="B1135" t="s">
        <v>2426</v>
      </c>
      <c r="C1135" t="str">
        <f>IFERROR(VLOOKUP(Table1[[#This Row],[Ticker]],[1]!Table2[[Symbol]:[Industry]],2,FALSE),"-")</f>
        <v>-</v>
      </c>
      <c r="D1135" t="s">
        <v>396</v>
      </c>
      <c r="E1135">
        <v>2027.9449256129999</v>
      </c>
      <c r="F1135">
        <v>139.44</v>
      </c>
      <c r="G1135">
        <v>104.20580636506401</v>
      </c>
      <c r="H1135">
        <v>18.304095814686502</v>
      </c>
      <c r="I1135">
        <v>12.0583727483135</v>
      </c>
      <c r="J1135">
        <v>0.86023031101582803</v>
      </c>
      <c r="K1135">
        <v>124.423090125923</v>
      </c>
      <c r="L1135">
        <v>103.153320336052</v>
      </c>
      <c r="M1135">
        <v>45.230718915129401</v>
      </c>
      <c r="N1135">
        <v>0.57229525662898695</v>
      </c>
      <c r="O1135">
        <v>12.586058519793401</v>
      </c>
      <c r="P1135">
        <v>150.56603773584899</v>
      </c>
      <c r="Q1135">
        <v>0.10340904235102601</v>
      </c>
    </row>
    <row r="1136" spans="1:17" hidden="1" x14ac:dyDescent="0.3">
      <c r="A1136" t="s">
        <v>2427</v>
      </c>
      <c r="B1136" t="s">
        <v>2428</v>
      </c>
      <c r="C1136" t="str">
        <f>IFERROR(VLOOKUP(Table1[[#This Row],[Ticker]],[1]!Table2[[Symbol]:[Industry]],2,FALSE),"-")</f>
        <v>-</v>
      </c>
      <c r="D1136" t="s">
        <v>24</v>
      </c>
      <c r="E1136">
        <v>2023.3759617000001</v>
      </c>
      <c r="F1136">
        <v>195.39</v>
      </c>
      <c r="G1136">
        <v>-20.070760474315001</v>
      </c>
      <c r="H1136">
        <v>7.8430862819470804</v>
      </c>
      <c r="I1136">
        <v>1.91647659191139</v>
      </c>
      <c r="J1136">
        <v>-1.8975451609687499</v>
      </c>
      <c r="K1136">
        <v>190.27880321395</v>
      </c>
      <c r="L1136">
        <v>180.078818002829</v>
      </c>
      <c r="M1136">
        <v>49.557346174538999</v>
      </c>
      <c r="N1136">
        <v>2.2438961076911799</v>
      </c>
      <c r="O1136">
        <v>11.418189262500601</v>
      </c>
      <c r="P1136">
        <v>37.308503162332997</v>
      </c>
      <c r="Q1136">
        <v>2.1993249797498001E-2</v>
      </c>
    </row>
    <row r="1137" spans="1:17" hidden="1" x14ac:dyDescent="0.3">
      <c r="A1137" t="s">
        <v>2429</v>
      </c>
      <c r="B1137" t="s">
        <v>2430</v>
      </c>
      <c r="C1137" t="str">
        <f>IFERROR(VLOOKUP(Table1[[#This Row],[Ticker]],[1]!Table2[[Symbol]:[Industry]],2,FALSE),"-")</f>
        <v>-</v>
      </c>
      <c r="D1137" t="s">
        <v>122</v>
      </c>
      <c r="E1137">
        <v>2020.0787433159901</v>
      </c>
      <c r="F1137">
        <v>128.80000000000001</v>
      </c>
      <c r="G1137">
        <v>165.82204857497101</v>
      </c>
      <c r="H1137">
        <v>11.734736522140899</v>
      </c>
      <c r="I1137">
        <v>-58.127197524163201</v>
      </c>
      <c r="J1137">
        <v>15.879548742383101</v>
      </c>
      <c r="K1137">
        <v>120.156936127368</v>
      </c>
      <c r="L1137">
        <v>125.96336787102901</v>
      </c>
      <c r="M1137">
        <v>59.903051353835799</v>
      </c>
      <c r="N1137">
        <v>1.5582419449067799</v>
      </c>
      <c r="O1137">
        <v>113.04347826086899</v>
      </c>
      <c r="P1137">
        <v>206.59366817424399</v>
      </c>
    </row>
    <row r="1138" spans="1:17" hidden="1" x14ac:dyDescent="0.3">
      <c r="A1138" t="s">
        <v>2431</v>
      </c>
      <c r="B1138" t="s">
        <v>2432</v>
      </c>
      <c r="C1138" t="str">
        <f>IFERROR(VLOOKUP(Table1[[#This Row],[Ticker]],[1]!Table2[[Symbol]:[Industry]],2,FALSE),"-")</f>
        <v>-</v>
      </c>
      <c r="D1138" t="s">
        <v>133</v>
      </c>
      <c r="E1138">
        <v>2002.7845701900001</v>
      </c>
      <c r="F1138">
        <v>162.37</v>
      </c>
      <c r="G1138">
        <v>-25.856242467345599</v>
      </c>
      <c r="H1138">
        <v>8.9882314270922397</v>
      </c>
      <c r="I1138">
        <v>-4.67293734027003</v>
      </c>
      <c r="J1138">
        <v>3.5164518289766602</v>
      </c>
      <c r="K1138">
        <v>152.37996634544501</v>
      </c>
      <c r="L1138">
        <v>151.35961589514201</v>
      </c>
      <c r="M1138">
        <v>48.752283489471601</v>
      </c>
      <c r="N1138">
        <v>0.96503088768342604</v>
      </c>
      <c r="O1138">
        <v>20.927511239760999</v>
      </c>
      <c r="P1138">
        <v>41.191304347826097</v>
      </c>
    </row>
    <row r="1139" spans="1:17" hidden="1" x14ac:dyDescent="0.3">
      <c r="A1139" t="s">
        <v>2433</v>
      </c>
      <c r="B1139" t="s">
        <v>2434</v>
      </c>
      <c r="C1139" t="str">
        <f>IFERROR(VLOOKUP(Table1[[#This Row],[Ticker]],[1]!Table2[[Symbol]:[Industry]],2,FALSE),"-")</f>
        <v>-</v>
      </c>
      <c r="D1139" t="s">
        <v>159</v>
      </c>
      <c r="E1139">
        <v>1999.6397999999999</v>
      </c>
      <c r="F1139">
        <v>1793.25</v>
      </c>
      <c r="G1139">
        <v>275.94707300486903</v>
      </c>
      <c r="H1139">
        <v>-4.8359520957382598</v>
      </c>
      <c r="I1139">
        <v>73.377461481896304</v>
      </c>
      <c r="J1139">
        <v>-17.9979032719597</v>
      </c>
      <c r="K1139">
        <v>1848.3731467210901</v>
      </c>
      <c r="L1139">
        <v>1306.1342539120001</v>
      </c>
      <c r="M1139">
        <v>41.399256155405801</v>
      </c>
      <c r="N1139">
        <v>0.97001638382897903</v>
      </c>
      <c r="O1139">
        <v>30.807193642827201</v>
      </c>
      <c r="P1139">
        <v>368.211488250652</v>
      </c>
      <c r="Q1139">
        <v>0.171520637730121</v>
      </c>
    </row>
    <row r="1140" spans="1:17" hidden="1" x14ac:dyDescent="0.3">
      <c r="A1140" t="s">
        <v>2435</v>
      </c>
      <c r="B1140" t="s">
        <v>2436</v>
      </c>
      <c r="C1140" t="str">
        <f>IFERROR(VLOOKUP(Table1[[#This Row],[Ticker]],[1]!Table2[[Symbol]:[Industry]],2,FALSE),"-")</f>
        <v>-</v>
      </c>
      <c r="D1140" t="s">
        <v>1635</v>
      </c>
      <c r="E1140">
        <v>1984.1380216</v>
      </c>
      <c r="F1140">
        <v>59.38</v>
      </c>
      <c r="G1140">
        <v>-8.0339779297667793</v>
      </c>
      <c r="H1140">
        <v>-3.0895116990034701</v>
      </c>
      <c r="I1140">
        <v>0.14450759807914601</v>
      </c>
      <c r="J1140">
        <v>-0.37102421407213898</v>
      </c>
      <c r="K1140">
        <v>60.346673467604397</v>
      </c>
      <c r="L1140">
        <v>57.440902312502701</v>
      </c>
      <c r="M1140">
        <v>58.880462682991599</v>
      </c>
      <c r="N1140">
        <v>1.9500013728318399</v>
      </c>
      <c r="O1140">
        <v>7.6961940047153901</v>
      </c>
      <c r="P1140">
        <v>23.322949117341601</v>
      </c>
      <c r="Q1140">
        <v>-2.8254867209200001E-2</v>
      </c>
    </row>
    <row r="1141" spans="1:17" hidden="1" x14ac:dyDescent="0.3">
      <c r="A1141" t="s">
        <v>2437</v>
      </c>
      <c r="B1141" t="s">
        <v>2438</v>
      </c>
      <c r="C1141" t="str">
        <f>IFERROR(VLOOKUP(Table1[[#This Row],[Ticker]],[1]!Table2[[Symbol]:[Industry]],2,FALSE),"-")</f>
        <v>-</v>
      </c>
      <c r="D1141" t="s">
        <v>257</v>
      </c>
      <c r="E1141">
        <v>1982.5382427750001</v>
      </c>
      <c r="F1141">
        <v>665.3</v>
      </c>
      <c r="G1141">
        <v>-51.877744780570502</v>
      </c>
      <c r="H1141">
        <v>-3.91485338895288</v>
      </c>
      <c r="I1141">
        <v>-33.230420661019998</v>
      </c>
      <c r="J1141">
        <v>0.469825651779749</v>
      </c>
      <c r="K1141">
        <v>699.42188899983796</v>
      </c>
      <c r="L1141">
        <v>788.55262328220704</v>
      </c>
      <c r="M1141">
        <v>36.111521537329303</v>
      </c>
      <c r="N1141">
        <v>0.84736711261705</v>
      </c>
      <c r="O1141">
        <v>72.854351420411803</v>
      </c>
      <c r="P1141">
        <v>4.8542159180456901</v>
      </c>
    </row>
    <row r="1142" spans="1:17" hidden="1" x14ac:dyDescent="0.3">
      <c r="A1142" t="s">
        <v>2439</v>
      </c>
      <c r="B1142" t="s">
        <v>2440</v>
      </c>
      <c r="C1142" t="str">
        <f>IFERROR(VLOOKUP(Table1[[#This Row],[Ticker]],[1]!Table2[[Symbol]:[Industry]],2,FALSE),"-")</f>
        <v>-</v>
      </c>
      <c r="D1142" t="s">
        <v>304</v>
      </c>
      <c r="E1142">
        <v>1972.90143815999</v>
      </c>
      <c r="F1142">
        <v>384.6</v>
      </c>
      <c r="G1142">
        <v>48.552609153633099</v>
      </c>
      <c r="H1142">
        <v>61.924885142385797</v>
      </c>
      <c r="I1142">
        <v>49.753080760560799</v>
      </c>
      <c r="J1142">
        <v>21.644413489519099</v>
      </c>
      <c r="K1142">
        <v>259.12663225791999</v>
      </c>
      <c r="M1142">
        <v>67.571260470111397</v>
      </c>
      <c r="N1142">
        <v>1.57606423653071</v>
      </c>
      <c r="O1142">
        <v>1.98907956318252</v>
      </c>
      <c r="P1142">
        <v>130.644677661169</v>
      </c>
    </row>
    <row r="1143" spans="1:17" hidden="1" x14ac:dyDescent="0.3">
      <c r="A1143" t="s">
        <v>2441</v>
      </c>
      <c r="B1143" t="s">
        <v>2442</v>
      </c>
      <c r="C1143" t="str">
        <f>IFERROR(VLOOKUP(Table1[[#This Row],[Ticker]],[1]!Table2[[Symbol]:[Industry]],2,FALSE),"-")</f>
        <v>-</v>
      </c>
      <c r="D1143" t="s">
        <v>257</v>
      </c>
      <c r="E1143">
        <v>1971.1104284999999</v>
      </c>
      <c r="F1143">
        <v>374.45</v>
      </c>
      <c r="G1143">
        <v>195.178303564137</v>
      </c>
      <c r="H1143">
        <v>10.442593902960001</v>
      </c>
      <c r="I1143">
        <v>65.196643016470603</v>
      </c>
      <c r="J1143">
        <v>-9.8820920558429908</v>
      </c>
      <c r="K1143">
        <v>316.68714861052803</v>
      </c>
      <c r="L1143">
        <v>230.01450979295601</v>
      </c>
      <c r="M1143">
        <v>40.515899235842099</v>
      </c>
      <c r="N1143">
        <v>1.7075670683000299</v>
      </c>
      <c r="O1143">
        <v>17.1584991320603</v>
      </c>
      <c r="P1143">
        <v>302.41805480924199</v>
      </c>
      <c r="Q1143">
        <v>0.145821950075357</v>
      </c>
    </row>
    <row r="1144" spans="1:17" hidden="1" x14ac:dyDescent="0.3">
      <c r="A1144" t="s">
        <v>2443</v>
      </c>
      <c r="B1144" t="s">
        <v>2444</v>
      </c>
      <c r="C1144" t="str">
        <f>IFERROR(VLOOKUP(Table1[[#This Row],[Ticker]],[1]!Table2[[Symbol]:[Industry]],2,FALSE),"-")</f>
        <v>-</v>
      </c>
      <c r="D1144" t="s">
        <v>212</v>
      </c>
      <c r="E1144">
        <v>1969.2363781199999</v>
      </c>
      <c r="F1144">
        <v>652.4</v>
      </c>
      <c r="G1144">
        <v>1.84390347844625</v>
      </c>
      <c r="H1144">
        <v>27.337424149302301</v>
      </c>
      <c r="I1144">
        <v>18.584640920518101</v>
      </c>
      <c r="J1144">
        <v>7.7034977483021203</v>
      </c>
      <c r="K1144">
        <v>540.451004590661</v>
      </c>
      <c r="L1144">
        <v>511.988691755091</v>
      </c>
      <c r="M1144">
        <v>60.230947955298397</v>
      </c>
      <c r="N1144">
        <v>3.7033042622662502</v>
      </c>
      <c r="O1144">
        <v>6.1465358675659001</v>
      </c>
      <c r="P1144">
        <v>62.288557213930297</v>
      </c>
      <c r="Q1144">
        <v>2.1592937476397001E-2</v>
      </c>
    </row>
    <row r="1145" spans="1:17" hidden="1" x14ac:dyDescent="0.3">
      <c r="A1145" t="s">
        <v>2445</v>
      </c>
      <c r="B1145" t="s">
        <v>2446</v>
      </c>
      <c r="C1145" t="str">
        <f>IFERROR(VLOOKUP(Table1[[#This Row],[Ticker]],[1]!Table2[[Symbol]:[Industry]],2,FALSE),"-")</f>
        <v>-</v>
      </c>
      <c r="D1145" t="s">
        <v>315</v>
      </c>
      <c r="E1145">
        <v>1959.7352262249999</v>
      </c>
      <c r="F1145">
        <v>309.14999999999998</v>
      </c>
      <c r="G1145">
        <v>6.3200233124147402</v>
      </c>
      <c r="H1145">
        <v>-5.6849720794446004</v>
      </c>
      <c r="I1145">
        <v>-22.5618532384281</v>
      </c>
      <c r="J1145">
        <v>1.02078250861693</v>
      </c>
      <c r="K1145">
        <v>328.06848220566599</v>
      </c>
      <c r="L1145">
        <v>312.41062099338001</v>
      </c>
      <c r="M1145">
        <v>50.324909950318798</v>
      </c>
      <c r="N1145">
        <v>0.96256318268154994</v>
      </c>
      <c r="O1145">
        <v>36.713569464661099</v>
      </c>
      <c r="P1145">
        <v>45.345557122708001</v>
      </c>
      <c r="Q1145">
        <v>0.104572496383343</v>
      </c>
    </row>
    <row r="1146" spans="1:17" hidden="1" x14ac:dyDescent="0.3">
      <c r="A1146" t="s">
        <v>2447</v>
      </c>
      <c r="B1146" t="s">
        <v>2448</v>
      </c>
      <c r="C1146" t="str">
        <f>IFERROR(VLOOKUP(Table1[[#This Row],[Ticker]],[1]!Table2[[Symbol]:[Industry]],2,FALSE),"-")</f>
        <v>-</v>
      </c>
      <c r="D1146" t="s">
        <v>136</v>
      </c>
      <c r="E1146">
        <v>1957.9932387399999</v>
      </c>
      <c r="F1146">
        <v>1570.05</v>
      </c>
      <c r="G1146">
        <v>-11.3679231430282</v>
      </c>
      <c r="H1146">
        <v>-4.4107891726299204</v>
      </c>
      <c r="I1146">
        <v>-7.9665432638292897</v>
      </c>
      <c r="J1146">
        <v>-3.56536246308529</v>
      </c>
      <c r="K1146">
        <v>1659.7649369219801</v>
      </c>
      <c r="L1146">
        <v>1596.9043009628199</v>
      </c>
      <c r="M1146">
        <v>26.849243407479399</v>
      </c>
      <c r="N1146">
        <v>0.62064559402338004</v>
      </c>
      <c r="O1146">
        <v>33.690009872296997</v>
      </c>
      <c r="P1146">
        <v>26.189519369876201</v>
      </c>
      <c r="Q1146">
        <v>0.117135973083552</v>
      </c>
    </row>
    <row r="1147" spans="1:17" hidden="1" x14ac:dyDescent="0.3">
      <c r="A1147" t="s">
        <v>2449</v>
      </c>
      <c r="B1147" t="s">
        <v>2450</v>
      </c>
      <c r="C1147" t="str">
        <f>IFERROR(VLOOKUP(Table1[[#This Row],[Ticker]],[1]!Table2[[Symbol]:[Industry]],2,FALSE),"-")</f>
        <v>-</v>
      </c>
      <c r="D1147" t="s">
        <v>923</v>
      </c>
      <c r="E1147">
        <v>1957.48802892</v>
      </c>
      <c r="F1147">
        <v>473.25</v>
      </c>
      <c r="G1147">
        <v>1420.2412665924801</v>
      </c>
      <c r="H1147">
        <v>29.373688520021201</v>
      </c>
      <c r="I1147">
        <v>643.35632070096096</v>
      </c>
      <c r="J1147">
        <v>-3.7646394589964198</v>
      </c>
      <c r="K1147">
        <v>356.66941403610002</v>
      </c>
      <c r="L1147">
        <v>200.06223102841099</v>
      </c>
      <c r="M1147">
        <v>68.308763973498401</v>
      </c>
      <c r="N1147">
        <v>2.03775642993689</v>
      </c>
      <c r="O1147">
        <v>4.5536185948230301</v>
      </c>
      <c r="P1147">
        <v>1884.27672955974</v>
      </c>
      <c r="Q1147">
        <v>0.218300863802107</v>
      </c>
    </row>
    <row r="1148" spans="1:17" hidden="1" x14ac:dyDescent="0.3">
      <c r="A1148" t="s">
        <v>2451</v>
      </c>
      <c r="B1148" t="s">
        <v>2452</v>
      </c>
      <c r="C1148" t="str">
        <f>IFERROR(VLOOKUP(Table1[[#This Row],[Ticker]],[1]!Table2[[Symbol]:[Industry]],2,FALSE),"-")</f>
        <v>-</v>
      </c>
      <c r="D1148" t="s">
        <v>77</v>
      </c>
      <c r="E1148">
        <v>1951.23162927</v>
      </c>
      <c r="F1148">
        <v>34.979999999999997</v>
      </c>
      <c r="G1148">
        <v>-15.317191931357801</v>
      </c>
      <c r="H1148">
        <v>-21.286433118405601</v>
      </c>
      <c r="I1148">
        <v>-23.9007869339693</v>
      </c>
      <c r="J1148">
        <v>-1.5532406904062701</v>
      </c>
      <c r="K1148">
        <v>40.175366852902798</v>
      </c>
      <c r="L1148">
        <v>37.382808955495697</v>
      </c>
      <c r="M1148">
        <v>28.3469984822657</v>
      </c>
      <c r="N1148">
        <v>1.4128725007198699</v>
      </c>
      <c r="O1148">
        <v>38.9365351629502</v>
      </c>
      <c r="P1148">
        <v>21.4583333333333</v>
      </c>
    </row>
    <row r="1149" spans="1:17" hidden="1" x14ac:dyDescent="0.3">
      <c r="A1149" t="s">
        <v>2453</v>
      </c>
      <c r="B1149" t="s">
        <v>2454</v>
      </c>
      <c r="C1149" t="str">
        <f>IFERROR(VLOOKUP(Table1[[#This Row],[Ticker]],[1]!Table2[[Symbol]:[Industry]],2,FALSE),"-")</f>
        <v>-</v>
      </c>
      <c r="D1149" t="s">
        <v>304</v>
      </c>
      <c r="E1149">
        <v>1950.79096112</v>
      </c>
      <c r="F1149">
        <v>60.87</v>
      </c>
      <c r="G1149">
        <v>55.7357527444303</v>
      </c>
      <c r="H1149">
        <v>9.3994052462700095E-2</v>
      </c>
      <c r="I1149">
        <v>-33.643866125346797</v>
      </c>
      <c r="J1149">
        <v>-6.1019853485259201</v>
      </c>
      <c r="K1149">
        <v>63.188404704607599</v>
      </c>
      <c r="L1149">
        <v>59.975261333542903</v>
      </c>
      <c r="M1149">
        <v>29.907031582546601</v>
      </c>
      <c r="N1149">
        <v>1.09879121399418</v>
      </c>
      <c r="O1149">
        <v>57.5488746508953</v>
      </c>
      <c r="P1149">
        <v>83.150293365427899</v>
      </c>
      <c r="Q1149">
        <v>7.3857093288979998E-3</v>
      </c>
    </row>
    <row r="1150" spans="1:17" hidden="1" x14ac:dyDescent="0.3">
      <c r="A1150" t="s">
        <v>2455</v>
      </c>
      <c r="B1150" t="s">
        <v>2456</v>
      </c>
      <c r="C1150" t="str">
        <f>IFERROR(VLOOKUP(Table1[[#This Row],[Ticker]],[1]!Table2[[Symbol]:[Industry]],2,FALSE),"-")</f>
        <v>-</v>
      </c>
      <c r="D1150" t="s">
        <v>622</v>
      </c>
      <c r="E1150">
        <v>1950.7089627</v>
      </c>
      <c r="F1150">
        <v>390.5</v>
      </c>
      <c r="G1150">
        <v>-5.5686485397601997</v>
      </c>
      <c r="H1150">
        <v>-4.6542023398463304</v>
      </c>
      <c r="I1150">
        <v>-33.334729811782601</v>
      </c>
      <c r="J1150">
        <v>0.21721108004550699</v>
      </c>
      <c r="K1150">
        <v>406.963836435193</v>
      </c>
      <c r="L1150">
        <v>399.30431839589897</v>
      </c>
      <c r="M1150">
        <v>39.079879774427297</v>
      </c>
      <c r="N1150">
        <v>0.95332537537057704</v>
      </c>
      <c r="O1150">
        <v>61.318822023047296</v>
      </c>
      <c r="P1150">
        <v>42.648401826483997</v>
      </c>
      <c r="Q1150">
        <v>9.8032734578242006E-2</v>
      </c>
    </row>
    <row r="1151" spans="1:17" hidden="1" x14ac:dyDescent="0.3">
      <c r="A1151" t="s">
        <v>2457</v>
      </c>
      <c r="B1151" t="s">
        <v>2458</v>
      </c>
      <c r="C1151" t="str">
        <f>IFERROR(VLOOKUP(Table1[[#This Row],[Ticker]],[1]!Table2[[Symbol]:[Industry]],2,FALSE),"-")</f>
        <v>-</v>
      </c>
      <c r="D1151" t="s">
        <v>295</v>
      </c>
      <c r="E1151">
        <v>1943.614513665</v>
      </c>
      <c r="F1151">
        <v>1291.6500000000001</v>
      </c>
      <c r="G1151">
        <v>-29.026003620637699</v>
      </c>
      <c r="H1151">
        <v>-1.22082316274827</v>
      </c>
      <c r="I1151">
        <v>-19.199348670876201</v>
      </c>
      <c r="J1151">
        <v>-2.04437378422648</v>
      </c>
      <c r="K1151">
        <v>1283.1791605370099</v>
      </c>
      <c r="L1151">
        <v>1312.89260348431</v>
      </c>
      <c r="M1151">
        <v>39.260597918913298</v>
      </c>
      <c r="N1151">
        <v>1.7825116584596901</v>
      </c>
      <c r="O1151">
        <v>17.961522084155899</v>
      </c>
      <c r="P1151">
        <v>12.719259970328901</v>
      </c>
      <c r="Q1151">
        <v>-1.7982654801780001E-3</v>
      </c>
    </row>
    <row r="1152" spans="1:17" hidden="1" x14ac:dyDescent="0.3">
      <c r="A1152" t="s">
        <v>2459</v>
      </c>
      <c r="B1152" t="s">
        <v>2460</v>
      </c>
      <c r="C1152" t="str">
        <f>IFERROR(VLOOKUP(Table1[[#This Row],[Ticker]],[1]!Table2[[Symbol]:[Industry]],2,FALSE),"-")</f>
        <v>-</v>
      </c>
      <c r="D1152" t="s">
        <v>1566</v>
      </c>
      <c r="E1152">
        <v>1940.3878348799999</v>
      </c>
      <c r="F1152">
        <v>90.25</v>
      </c>
      <c r="G1152">
        <v>-37.093540273762599</v>
      </c>
      <c r="H1152">
        <v>-6.7551945711652897</v>
      </c>
      <c r="I1152">
        <v>-21.198001912040699</v>
      </c>
      <c r="J1152">
        <v>-7.1813540972235703</v>
      </c>
      <c r="K1152">
        <v>95.551373187544201</v>
      </c>
      <c r="L1152">
        <v>96.719261492119699</v>
      </c>
      <c r="M1152">
        <v>23.5891381600015</v>
      </c>
      <c r="N1152">
        <v>1.34578285767182</v>
      </c>
      <c r="O1152">
        <v>43.490304709141199</v>
      </c>
      <c r="P1152">
        <v>8.7349397590361395</v>
      </c>
      <c r="Q1152">
        <v>3.3080948821334999E-2</v>
      </c>
    </row>
    <row r="1153" spans="1:17" hidden="1" x14ac:dyDescent="0.3">
      <c r="A1153" t="s">
        <v>2461</v>
      </c>
      <c r="B1153" t="s">
        <v>2462</v>
      </c>
      <c r="C1153" t="str">
        <f>IFERROR(VLOOKUP(Table1[[#This Row],[Ticker]],[1]!Table2[[Symbol]:[Industry]],2,FALSE),"-")</f>
        <v>-</v>
      </c>
      <c r="D1153" t="s">
        <v>1547</v>
      </c>
      <c r="E1153">
        <v>1938.4932601999999</v>
      </c>
      <c r="F1153">
        <v>279.64999999999998</v>
      </c>
      <c r="G1153">
        <v>11.1652201289436</v>
      </c>
      <c r="H1153">
        <v>-4.2477426422151696</v>
      </c>
      <c r="I1153">
        <v>5.1713489712983796</v>
      </c>
      <c r="J1153">
        <v>-11.001682929171</v>
      </c>
      <c r="K1153">
        <v>253.538819415327</v>
      </c>
      <c r="L1153">
        <v>227.19480423747601</v>
      </c>
      <c r="M1153">
        <v>34.434458715284698</v>
      </c>
      <c r="N1153">
        <v>0.60530154816528003</v>
      </c>
      <c r="O1153">
        <v>20.472018594671901</v>
      </c>
      <c r="P1153">
        <v>107.148148148148</v>
      </c>
      <c r="Q1153">
        <v>7.0812553421850999E-2</v>
      </c>
    </row>
    <row r="1154" spans="1:17" hidden="1" x14ac:dyDescent="0.3">
      <c r="A1154" t="s">
        <v>2463</v>
      </c>
      <c r="B1154" t="s">
        <v>2464</v>
      </c>
      <c r="C1154" t="str">
        <f>IFERROR(VLOOKUP(Table1[[#This Row],[Ticker]],[1]!Table2[[Symbol]:[Industry]],2,FALSE),"-")</f>
        <v>-</v>
      </c>
      <c r="D1154" t="s">
        <v>77</v>
      </c>
      <c r="E1154">
        <v>1938.0122644999999</v>
      </c>
      <c r="F1154">
        <v>228.61</v>
      </c>
      <c r="G1154">
        <v>1.9633097790184</v>
      </c>
      <c r="H1154">
        <v>-9.5100117641075901</v>
      </c>
      <c r="I1154">
        <v>-17.6743076848161</v>
      </c>
      <c r="J1154">
        <v>-3.4275096290246601</v>
      </c>
      <c r="K1154">
        <v>242.173524176961</v>
      </c>
      <c r="L1154">
        <v>225.56881290465199</v>
      </c>
      <c r="M1154">
        <v>26.524267349990598</v>
      </c>
      <c r="N1154">
        <v>0.63959214394212505</v>
      </c>
      <c r="O1154">
        <v>20.073487598967599</v>
      </c>
      <c r="P1154">
        <v>34.714201532115503</v>
      </c>
      <c r="Q1154">
        <v>-8.2093019200714004E-2</v>
      </c>
    </row>
    <row r="1155" spans="1:17" hidden="1" x14ac:dyDescent="0.3">
      <c r="A1155" t="s">
        <v>2465</v>
      </c>
      <c r="B1155" t="s">
        <v>2466</v>
      </c>
      <c r="C1155" t="str">
        <f>IFERROR(VLOOKUP(Table1[[#This Row],[Ticker]],[1]!Table2[[Symbol]:[Industry]],2,FALSE),"-")</f>
        <v>-</v>
      </c>
      <c r="D1155" t="s">
        <v>63</v>
      </c>
      <c r="E1155">
        <v>1931.0248561200001</v>
      </c>
      <c r="F1155">
        <v>19.59</v>
      </c>
      <c r="G1155">
        <v>12.6405545475153</v>
      </c>
      <c r="H1155">
        <v>-10.6439641743062</v>
      </c>
      <c r="I1155">
        <v>-24.304277967091899</v>
      </c>
      <c r="J1155">
        <v>-4.2311623287239302</v>
      </c>
      <c r="K1155">
        <v>19.6501718657689</v>
      </c>
      <c r="L1155">
        <v>18.351709663978902</v>
      </c>
      <c r="M1155">
        <v>40.692808886842599</v>
      </c>
      <c r="N1155">
        <v>1.22897824394064</v>
      </c>
      <c r="O1155">
        <v>43.185298621745702</v>
      </c>
      <c r="P1155">
        <v>44.575645756457497</v>
      </c>
      <c r="Q1155">
        <v>3.5625157802663003E-2</v>
      </c>
    </row>
    <row r="1156" spans="1:17" hidden="1" x14ac:dyDescent="0.3">
      <c r="A1156" t="s">
        <v>2467</v>
      </c>
      <c r="B1156" t="s">
        <v>2468</v>
      </c>
      <c r="C1156" t="str">
        <f>IFERROR(VLOOKUP(Table1[[#This Row],[Ticker]],[1]!Table2[[Symbol]:[Industry]],2,FALSE),"-")</f>
        <v>-</v>
      </c>
      <c r="D1156" t="s">
        <v>212</v>
      </c>
      <c r="E1156">
        <v>1930.2143000000001</v>
      </c>
      <c r="F1156">
        <v>808.7</v>
      </c>
      <c r="G1156">
        <v>-13.807771283556001</v>
      </c>
      <c r="H1156">
        <v>-5.7022083756940898</v>
      </c>
      <c r="I1156">
        <v>20.178338002876998</v>
      </c>
      <c r="J1156">
        <v>1.4090317585738901</v>
      </c>
      <c r="K1156">
        <v>793.91695350796499</v>
      </c>
      <c r="L1156">
        <v>708.60906876885201</v>
      </c>
      <c r="M1156">
        <v>38.322588422242703</v>
      </c>
      <c r="N1156">
        <v>0.52971384923630305</v>
      </c>
      <c r="O1156">
        <v>13.138370223816001</v>
      </c>
      <c r="P1156">
        <v>47.572992700729898</v>
      </c>
      <c r="Q1156">
        <v>-3.1136807659012999E-2</v>
      </c>
    </row>
    <row r="1157" spans="1:17" hidden="1" x14ac:dyDescent="0.3">
      <c r="A1157" t="s">
        <v>2469</v>
      </c>
      <c r="B1157" t="s">
        <v>2470</v>
      </c>
      <c r="C1157" t="str">
        <f>IFERROR(VLOOKUP(Table1[[#This Row],[Ticker]],[1]!Table2[[Symbol]:[Industry]],2,FALSE),"-")</f>
        <v>-</v>
      </c>
      <c r="D1157" t="s">
        <v>384</v>
      </c>
      <c r="E1157">
        <v>1924.1123485200001</v>
      </c>
      <c r="F1157">
        <v>219.42</v>
      </c>
      <c r="G1157">
        <v>-50.432717551615298</v>
      </c>
      <c r="H1157">
        <v>-3.2984890353433398</v>
      </c>
      <c r="I1157">
        <v>-23.5005524837206</v>
      </c>
      <c r="J1157">
        <v>-0.79030771694697899</v>
      </c>
      <c r="K1157">
        <v>229.508826753177</v>
      </c>
      <c r="L1157">
        <v>249.03310453903899</v>
      </c>
      <c r="M1157">
        <v>35.997810764197901</v>
      </c>
      <c r="N1157">
        <v>1.4921823319337699</v>
      </c>
      <c r="O1157">
        <v>58.759456749612603</v>
      </c>
      <c r="P1157">
        <v>4.4857142857142698</v>
      </c>
      <c r="Q1157">
        <v>0.15580339516533201</v>
      </c>
    </row>
    <row r="1158" spans="1:17" hidden="1" x14ac:dyDescent="0.3">
      <c r="A1158" t="s">
        <v>2471</v>
      </c>
      <c r="B1158" t="s">
        <v>2472</v>
      </c>
      <c r="C1158" t="str">
        <f>IFERROR(VLOOKUP(Table1[[#This Row],[Ticker]],[1]!Table2[[Symbol]:[Industry]],2,FALSE),"-")</f>
        <v>-</v>
      </c>
      <c r="D1158" t="s">
        <v>21</v>
      </c>
      <c r="E1158">
        <v>1908.440467425</v>
      </c>
      <c r="F1158">
        <v>214.48</v>
      </c>
      <c r="G1158">
        <v>-66.716099035183007</v>
      </c>
      <c r="H1158">
        <v>-11.103415775666001</v>
      </c>
      <c r="I1158">
        <v>-44.7224864801723</v>
      </c>
      <c r="J1158">
        <v>-3.6761170561202801</v>
      </c>
      <c r="K1158">
        <v>241.548296544218</v>
      </c>
      <c r="M1158">
        <v>31.432830194994001</v>
      </c>
      <c r="N1158">
        <v>1.40154034232352</v>
      </c>
      <c r="O1158">
        <v>97.547556881760499</v>
      </c>
      <c r="P1158">
        <v>3.60852132747209</v>
      </c>
    </row>
    <row r="1159" spans="1:17" hidden="1" x14ac:dyDescent="0.3">
      <c r="A1159" t="s">
        <v>2473</v>
      </c>
      <c r="B1159" t="s">
        <v>2474</v>
      </c>
      <c r="C1159" t="str">
        <f>IFERROR(VLOOKUP(Table1[[#This Row],[Ticker]],[1]!Table2[[Symbol]:[Industry]],2,FALSE),"-")</f>
        <v>-</v>
      </c>
      <c r="D1159" t="s">
        <v>1635</v>
      </c>
      <c r="E1159">
        <v>1906.0882018</v>
      </c>
      <c r="F1159">
        <v>60.9</v>
      </c>
      <c r="G1159">
        <v>-7.3625144182840803</v>
      </c>
      <c r="H1159">
        <v>-3.6464579207705299</v>
      </c>
      <c r="I1159">
        <v>-0.122416709687255</v>
      </c>
      <c r="J1159">
        <v>-0.36908124035084999</v>
      </c>
      <c r="K1159">
        <v>61.994811428742402</v>
      </c>
      <c r="L1159">
        <v>58.926485391671299</v>
      </c>
      <c r="M1159">
        <v>59.453032016997597</v>
      </c>
      <c r="N1159">
        <v>2.7749137976958802</v>
      </c>
      <c r="O1159">
        <v>8.2266009852216708</v>
      </c>
      <c r="P1159">
        <v>23.030303030302999</v>
      </c>
      <c r="Q1159">
        <v>-2.8326200589973E-2</v>
      </c>
    </row>
    <row r="1160" spans="1:17" hidden="1" x14ac:dyDescent="0.3">
      <c r="A1160" t="s">
        <v>2475</v>
      </c>
      <c r="B1160" t="s">
        <v>2476</v>
      </c>
      <c r="C1160" t="str">
        <f>IFERROR(VLOOKUP(Table1[[#This Row],[Ticker]],[1]!Table2[[Symbol]:[Industry]],2,FALSE),"-")</f>
        <v>-</v>
      </c>
      <c r="D1160" t="s">
        <v>1635</v>
      </c>
      <c r="E1160">
        <v>1905.052968</v>
      </c>
      <c r="F1160">
        <v>60.96</v>
      </c>
      <c r="G1160">
        <v>-7.2691671443710302</v>
      </c>
      <c r="H1160">
        <v>-3.3192976819783002</v>
      </c>
      <c r="I1160">
        <v>-0.24403150652853201</v>
      </c>
      <c r="J1160">
        <v>0.45888936207437298</v>
      </c>
      <c r="K1160">
        <v>61.879392554463301</v>
      </c>
      <c r="L1160">
        <v>58.8817343928227</v>
      </c>
      <c r="M1160">
        <v>55.931821315525497</v>
      </c>
      <c r="N1160">
        <v>2.4850547252033501</v>
      </c>
      <c r="O1160">
        <v>9.33398950131234</v>
      </c>
      <c r="P1160">
        <v>23.8772607193659</v>
      </c>
      <c r="Q1160">
        <v>-2.9924776916618E-2</v>
      </c>
    </row>
    <row r="1161" spans="1:17" hidden="1" x14ac:dyDescent="0.3">
      <c r="A1161" t="s">
        <v>2477</v>
      </c>
      <c r="B1161" t="s">
        <v>2478</v>
      </c>
      <c r="C1161" t="str">
        <f>IFERROR(VLOOKUP(Table1[[#This Row],[Ticker]],[1]!Table2[[Symbol]:[Industry]],2,FALSE),"-")</f>
        <v>-</v>
      </c>
      <c r="D1161" t="s">
        <v>717</v>
      </c>
      <c r="E1161">
        <v>1901.11000107</v>
      </c>
      <c r="F1161">
        <v>772.45</v>
      </c>
      <c r="G1161">
        <v>38.085707611044697</v>
      </c>
      <c r="H1161">
        <v>-0.90515424350754903</v>
      </c>
      <c r="I1161">
        <v>13.995427710573299</v>
      </c>
      <c r="J1161">
        <v>-0.67655251676377504</v>
      </c>
      <c r="K1161">
        <v>759.86726043893498</v>
      </c>
      <c r="L1161">
        <v>660.17547659721004</v>
      </c>
      <c r="M1161">
        <v>43.078312623575101</v>
      </c>
      <c r="N1161">
        <v>1.04702270470343</v>
      </c>
      <c r="O1161">
        <v>5.2365848922260199</v>
      </c>
      <c r="P1161">
        <v>74.151730357344107</v>
      </c>
      <c r="Q1161">
        <v>-3.6227040049000002E-5</v>
      </c>
    </row>
    <row r="1162" spans="1:17" hidden="1" x14ac:dyDescent="0.3">
      <c r="A1162" t="s">
        <v>2479</v>
      </c>
      <c r="B1162" t="s">
        <v>2480</v>
      </c>
      <c r="C1162" t="str">
        <f>IFERROR(VLOOKUP(Table1[[#This Row],[Ticker]],[1]!Table2[[Symbol]:[Industry]],2,FALSE),"-")</f>
        <v>-</v>
      </c>
      <c r="D1162" t="s">
        <v>368</v>
      </c>
      <c r="E1162">
        <v>1882.5389283750001</v>
      </c>
      <c r="F1162">
        <v>820.45</v>
      </c>
      <c r="G1162">
        <v>-38.218279908383302</v>
      </c>
      <c r="H1162">
        <v>-8.7993987169421999</v>
      </c>
      <c r="I1162">
        <v>-45.528972107703297</v>
      </c>
      <c r="J1162">
        <v>-5.8157438146034597</v>
      </c>
      <c r="K1162">
        <v>891.13891914343299</v>
      </c>
      <c r="L1162">
        <v>931.33668262700701</v>
      </c>
      <c r="M1162">
        <v>25.1564708894205</v>
      </c>
      <c r="N1162">
        <v>1.5442910215680401</v>
      </c>
      <c r="O1162">
        <v>76.732281065269007</v>
      </c>
      <c r="P1162">
        <v>9.8767912146778993</v>
      </c>
      <c r="Q1162">
        <v>-9.2855006395399997E-4</v>
      </c>
    </row>
    <row r="1163" spans="1:17" hidden="1" x14ac:dyDescent="0.3">
      <c r="A1163" t="s">
        <v>2481</v>
      </c>
      <c r="B1163" t="s">
        <v>2482</v>
      </c>
      <c r="C1163" t="str">
        <f>IFERROR(VLOOKUP(Table1[[#This Row],[Ticker]],[1]!Table2[[Symbol]:[Industry]],2,FALSE),"-")</f>
        <v>-</v>
      </c>
      <c r="D1163" t="s">
        <v>286</v>
      </c>
      <c r="E1163">
        <v>1874.7829999999999</v>
      </c>
      <c r="F1163">
        <v>4001.3</v>
      </c>
      <c r="G1163">
        <v>95.919635578348107</v>
      </c>
      <c r="H1163">
        <v>23.364943988169699</v>
      </c>
      <c r="I1163">
        <v>7.7439317446635796</v>
      </c>
      <c r="J1163">
        <v>1.01778848707914</v>
      </c>
      <c r="K1163">
        <v>3556.1937129192302</v>
      </c>
      <c r="L1163">
        <v>3087.2097396107101</v>
      </c>
      <c r="M1163">
        <v>61.134409607992403</v>
      </c>
      <c r="N1163">
        <v>1.8524705350842099</v>
      </c>
      <c r="O1163">
        <v>4.8659185764626303</v>
      </c>
      <c r="P1163">
        <v>125.42535211267599</v>
      </c>
      <c r="Q1163">
        <v>0.200986262966625</v>
      </c>
    </row>
    <row r="1164" spans="1:17" hidden="1" x14ac:dyDescent="0.3">
      <c r="A1164" t="s">
        <v>2483</v>
      </c>
      <c r="B1164" t="s">
        <v>2484</v>
      </c>
      <c r="C1164" t="str">
        <f>IFERROR(VLOOKUP(Table1[[#This Row],[Ticker]],[1]!Table2[[Symbol]:[Industry]],2,FALSE),"-")</f>
        <v>-</v>
      </c>
      <c r="D1164" t="s">
        <v>226</v>
      </c>
      <c r="E1164">
        <v>1869.78</v>
      </c>
      <c r="F1164">
        <v>444</v>
      </c>
      <c r="G1164">
        <v>18.929243913855899</v>
      </c>
      <c r="H1164">
        <v>1.7261059136006001</v>
      </c>
      <c r="I1164">
        <v>36.707165491281501</v>
      </c>
      <c r="J1164">
        <v>0.39047031508963898</v>
      </c>
      <c r="K1164">
        <v>407.90426751092502</v>
      </c>
      <c r="L1164">
        <v>340.98572560050002</v>
      </c>
      <c r="M1164">
        <v>43.119377115357899</v>
      </c>
      <c r="N1164">
        <v>1.13817615501699</v>
      </c>
      <c r="O1164">
        <v>4.7297297297297298</v>
      </c>
      <c r="P1164">
        <v>95.207737964387704</v>
      </c>
      <c r="Q1164">
        <v>0.165596044382497</v>
      </c>
    </row>
    <row r="1165" spans="1:17" hidden="1" x14ac:dyDescent="0.3">
      <c r="A1165" t="s">
        <v>2485</v>
      </c>
      <c r="B1165" t="s">
        <v>2486</v>
      </c>
      <c r="C1165" t="str">
        <f>IFERROR(VLOOKUP(Table1[[#This Row],[Ticker]],[1]!Table2[[Symbol]:[Industry]],2,FALSE),"-")</f>
        <v>-</v>
      </c>
      <c r="D1165" t="s">
        <v>257</v>
      </c>
      <c r="E1165">
        <v>1867.65352865</v>
      </c>
      <c r="F1165">
        <v>602.79999999999995</v>
      </c>
      <c r="G1165">
        <v>50.914353164388302</v>
      </c>
      <c r="H1165">
        <v>-7.3081464005419496</v>
      </c>
      <c r="I1165">
        <v>29.456901129959</v>
      </c>
      <c r="J1165">
        <v>-9.1034835053751895</v>
      </c>
      <c r="K1165">
        <v>594.50306038917302</v>
      </c>
      <c r="L1165">
        <v>468.855768784308</v>
      </c>
      <c r="M1165">
        <v>32.821623387260203</v>
      </c>
      <c r="N1165">
        <v>0.56977490908273198</v>
      </c>
      <c r="O1165">
        <v>23.855341738553399</v>
      </c>
      <c r="P1165">
        <v>102.146210596914</v>
      </c>
      <c r="Q1165">
        <v>0.12675826391765299</v>
      </c>
    </row>
    <row r="1166" spans="1:17" hidden="1" x14ac:dyDescent="0.3">
      <c r="A1166" t="s">
        <v>2487</v>
      </c>
      <c r="B1166" t="s">
        <v>2488</v>
      </c>
      <c r="C1166" t="str">
        <f>IFERROR(VLOOKUP(Table1[[#This Row],[Ticker]],[1]!Table2[[Symbol]:[Industry]],2,FALSE),"-")</f>
        <v>-</v>
      </c>
      <c r="D1166" t="s">
        <v>384</v>
      </c>
      <c r="E1166">
        <v>1866.3706412399999</v>
      </c>
      <c r="F1166">
        <v>1473.15</v>
      </c>
      <c r="G1166">
        <v>49.330110973206402</v>
      </c>
      <c r="H1166">
        <v>18.7355867780606</v>
      </c>
      <c r="I1166">
        <v>63.476651627686003</v>
      </c>
      <c r="J1166">
        <v>13.381615420600101</v>
      </c>
      <c r="K1166">
        <v>1209.2646584029801</v>
      </c>
      <c r="L1166">
        <v>1029.0801786024099</v>
      </c>
      <c r="M1166">
        <v>78.686532634007193</v>
      </c>
      <c r="N1166">
        <v>2.08312891638576</v>
      </c>
      <c r="O1166">
        <v>8.5429182364321097</v>
      </c>
      <c r="P1166">
        <v>110.51014575593</v>
      </c>
      <c r="Q1166">
        <v>2.0279748149018999E-2</v>
      </c>
    </row>
    <row r="1167" spans="1:17" hidden="1" x14ac:dyDescent="0.3">
      <c r="A1167" t="s">
        <v>2489</v>
      </c>
      <c r="B1167" t="s">
        <v>2490</v>
      </c>
      <c r="C1167" t="str">
        <f>IFERROR(VLOOKUP(Table1[[#This Row],[Ticker]],[1]!Table2[[Symbol]:[Industry]],2,FALSE),"-")</f>
        <v>-</v>
      </c>
      <c r="D1167" t="s">
        <v>257</v>
      </c>
      <c r="E1167">
        <v>1864</v>
      </c>
      <c r="F1167">
        <v>627.04999999999995</v>
      </c>
      <c r="G1167">
        <v>69.147066093142001</v>
      </c>
      <c r="H1167">
        <v>-1.55070727241635</v>
      </c>
      <c r="I1167">
        <v>18.7669578593705</v>
      </c>
      <c r="J1167">
        <v>1.8117235256217701</v>
      </c>
      <c r="K1167">
        <v>581.41881337719599</v>
      </c>
      <c r="L1167">
        <v>477.52865392854801</v>
      </c>
      <c r="M1167">
        <v>39.368774845288499</v>
      </c>
      <c r="N1167">
        <v>0.927051684330639</v>
      </c>
      <c r="O1167">
        <v>4.6168567099912297</v>
      </c>
      <c r="P1167">
        <v>119.324938789786</v>
      </c>
      <c r="Q1167">
        <v>0.159378426272591</v>
      </c>
    </row>
    <row r="1168" spans="1:17" hidden="1" x14ac:dyDescent="0.3">
      <c r="A1168" t="s">
        <v>2491</v>
      </c>
      <c r="B1168" t="s">
        <v>2492</v>
      </c>
      <c r="C1168" t="str">
        <f>IFERROR(VLOOKUP(Table1[[#This Row],[Ticker]],[1]!Table2[[Symbol]:[Industry]],2,FALSE),"-")</f>
        <v>-</v>
      </c>
      <c r="D1168" t="s">
        <v>536</v>
      </c>
      <c r="E1168">
        <v>1856.61975519</v>
      </c>
      <c r="F1168">
        <v>922.9</v>
      </c>
      <c r="G1168">
        <v>76.586527981114799</v>
      </c>
      <c r="H1168">
        <v>0.62779232717645495</v>
      </c>
      <c r="I1168">
        <v>38.963899058370799</v>
      </c>
      <c r="J1168">
        <v>0.35690025786818003</v>
      </c>
      <c r="K1168">
        <v>868.33443310468704</v>
      </c>
      <c r="L1168">
        <v>726.38118240733002</v>
      </c>
      <c r="M1168">
        <v>64.843454437333904</v>
      </c>
      <c r="N1168">
        <v>0.82074172634832399</v>
      </c>
      <c r="O1168">
        <v>8.2457471015277903</v>
      </c>
      <c r="P1168">
        <v>130.724999999999</v>
      </c>
      <c r="Q1168">
        <v>0.187937738617177</v>
      </c>
    </row>
    <row r="1169" spans="1:17" hidden="1" x14ac:dyDescent="0.3">
      <c r="A1169" t="s">
        <v>2493</v>
      </c>
      <c r="B1169" t="s">
        <v>2494</v>
      </c>
      <c r="C1169" t="str">
        <f>IFERROR(VLOOKUP(Table1[[#This Row],[Ticker]],[1]!Table2[[Symbol]:[Industry]],2,FALSE),"-")</f>
        <v>-</v>
      </c>
      <c r="D1169" t="s">
        <v>539</v>
      </c>
      <c r="E1169">
        <v>1853.0800987499999</v>
      </c>
      <c r="F1169">
        <v>626.35</v>
      </c>
      <c r="G1169">
        <v>11.3807565627495</v>
      </c>
      <c r="H1169">
        <v>3.3135376075896801</v>
      </c>
      <c r="I1169">
        <v>9.2395183735807596</v>
      </c>
      <c r="J1169">
        <v>4.6357034453059303</v>
      </c>
      <c r="K1169">
        <v>589.85689819080903</v>
      </c>
      <c r="L1169">
        <v>528.39835763379995</v>
      </c>
      <c r="M1169">
        <v>42.468735552037799</v>
      </c>
      <c r="N1169">
        <v>0.69849684936906198</v>
      </c>
      <c r="O1169">
        <v>6.1706713498842403</v>
      </c>
      <c r="P1169">
        <v>55.614906832298097</v>
      </c>
      <c r="Q1169">
        <v>-1.0393282837526E-2</v>
      </c>
    </row>
    <row r="1170" spans="1:17" hidden="1" x14ac:dyDescent="0.3">
      <c r="A1170" t="s">
        <v>2495</v>
      </c>
      <c r="B1170" t="s">
        <v>2496</v>
      </c>
      <c r="C1170" t="str">
        <f>IFERROR(VLOOKUP(Table1[[#This Row],[Ticker]],[1]!Table2[[Symbol]:[Industry]],2,FALSE),"-")</f>
        <v>-</v>
      </c>
      <c r="D1170" t="s">
        <v>942</v>
      </c>
      <c r="E1170">
        <v>1850.512782</v>
      </c>
      <c r="F1170">
        <v>558.6</v>
      </c>
      <c r="G1170">
        <v>43.699449520987002</v>
      </c>
      <c r="H1170">
        <v>-10.325585192321901</v>
      </c>
      <c r="I1170">
        <v>71.275768965399806</v>
      </c>
      <c r="J1170">
        <v>-4.4840876212531899</v>
      </c>
      <c r="K1170">
        <v>529.36714873743199</v>
      </c>
      <c r="L1170">
        <v>401.817376104966</v>
      </c>
      <c r="M1170">
        <v>29.828023112224098</v>
      </c>
      <c r="N1170">
        <v>0.17259146443632301</v>
      </c>
      <c r="O1170">
        <v>22.440028643036101</v>
      </c>
      <c r="P1170">
        <v>118.97295178361399</v>
      </c>
      <c r="Q1170">
        <v>0.14137469803452499</v>
      </c>
    </row>
    <row r="1171" spans="1:17" hidden="1" x14ac:dyDescent="0.3">
      <c r="A1171" t="s">
        <v>2497</v>
      </c>
      <c r="B1171" t="s">
        <v>2498</v>
      </c>
      <c r="C1171" t="str">
        <f>IFERROR(VLOOKUP(Table1[[#This Row],[Ticker]],[1]!Table2[[Symbol]:[Industry]],2,FALSE),"-")</f>
        <v>-</v>
      </c>
      <c r="D1171" t="s">
        <v>257</v>
      </c>
      <c r="E1171">
        <v>1845.72538839</v>
      </c>
      <c r="F1171">
        <v>427.2</v>
      </c>
      <c r="G1171">
        <v>133.89373371355799</v>
      </c>
      <c r="H1171">
        <v>-1.04688232110167</v>
      </c>
      <c r="I1171">
        <v>34.573960010903498</v>
      </c>
      <c r="J1171">
        <v>8.2288855846109907</v>
      </c>
      <c r="K1171">
        <v>414.59872790963698</v>
      </c>
      <c r="L1171">
        <v>339.06408699460798</v>
      </c>
      <c r="M1171">
        <v>58.677668501053603</v>
      </c>
      <c r="N1171">
        <v>0.971344928875991</v>
      </c>
      <c r="O1171">
        <v>9.5505617977528203</v>
      </c>
      <c r="P1171">
        <v>186.71140939597299</v>
      </c>
      <c r="Q1171">
        <v>0.243578732888587</v>
      </c>
    </row>
    <row r="1172" spans="1:17" hidden="1" x14ac:dyDescent="0.3">
      <c r="A1172" t="s">
        <v>2499</v>
      </c>
      <c r="B1172" t="s">
        <v>2500</v>
      </c>
      <c r="C1172" t="str">
        <f>IFERROR(VLOOKUP(Table1[[#This Row],[Ticker]],[1]!Table2[[Symbol]:[Industry]],2,FALSE),"-")</f>
        <v>-</v>
      </c>
      <c r="D1172" t="s">
        <v>416</v>
      </c>
      <c r="E1172">
        <v>1844.1408775</v>
      </c>
      <c r="F1172">
        <v>765.55</v>
      </c>
      <c r="G1172">
        <v>121.37742270907999</v>
      </c>
      <c r="H1172">
        <v>-2.17260502670428</v>
      </c>
      <c r="I1172">
        <v>29.548815861316601</v>
      </c>
      <c r="J1172">
        <v>0.85516854954753996</v>
      </c>
      <c r="K1172">
        <v>774.976645259733</v>
      </c>
      <c r="L1172">
        <v>637.34212037512805</v>
      </c>
      <c r="M1172">
        <v>68.913837090908899</v>
      </c>
      <c r="N1172">
        <v>0.70346506621293703</v>
      </c>
      <c r="O1172">
        <v>12.990660309581299</v>
      </c>
      <c r="P1172">
        <v>170.369062334451</v>
      </c>
      <c r="Q1172">
        <v>0.15845228025880101</v>
      </c>
    </row>
    <row r="1173" spans="1:17" hidden="1" x14ac:dyDescent="0.3">
      <c r="A1173" t="s">
        <v>2501</v>
      </c>
      <c r="B1173" t="s">
        <v>2502</v>
      </c>
      <c r="C1173" t="str">
        <f>IFERROR(VLOOKUP(Table1[[#This Row],[Ticker]],[1]!Table2[[Symbol]:[Industry]],2,FALSE),"-")</f>
        <v>-</v>
      </c>
      <c r="D1173" t="s">
        <v>304</v>
      </c>
      <c r="E1173">
        <v>1834.7971876849999</v>
      </c>
      <c r="F1173">
        <v>1263.55</v>
      </c>
      <c r="G1173">
        <v>31.140212724412301</v>
      </c>
      <c r="H1173">
        <v>5.9290430720705398</v>
      </c>
      <c r="I1173">
        <v>5.5575541376329198</v>
      </c>
      <c r="J1173">
        <v>7.65905150741066</v>
      </c>
      <c r="K1173">
        <v>1139.7726146513</v>
      </c>
      <c r="L1173">
        <v>987.048594526947</v>
      </c>
      <c r="M1173">
        <v>53.161232161204403</v>
      </c>
      <c r="N1173">
        <v>1.0270616177915699</v>
      </c>
      <c r="O1173">
        <v>5.6547030192711096</v>
      </c>
      <c r="P1173">
        <v>65.159139925494998</v>
      </c>
      <c r="Q1173">
        <v>0.13467172352884699</v>
      </c>
    </row>
    <row r="1174" spans="1:17" hidden="1" x14ac:dyDescent="0.3">
      <c r="A1174" t="s">
        <v>2503</v>
      </c>
      <c r="B1174" t="s">
        <v>2504</v>
      </c>
      <c r="C1174" t="str">
        <f>IFERROR(VLOOKUP(Table1[[#This Row],[Ticker]],[1]!Table2[[Symbol]:[Industry]],2,FALSE),"-")</f>
        <v>-</v>
      </c>
      <c r="D1174" t="s">
        <v>57</v>
      </c>
      <c r="E1174">
        <v>1834.0316671</v>
      </c>
      <c r="F1174">
        <v>1741.15</v>
      </c>
      <c r="G1174">
        <v>-49.8774172346507</v>
      </c>
      <c r="H1174">
        <v>-15.2532636912144</v>
      </c>
      <c r="I1174">
        <v>-34.482038483032298</v>
      </c>
      <c r="J1174">
        <v>-4.0869111936199101</v>
      </c>
      <c r="K1174">
        <v>1984.50995999465</v>
      </c>
      <c r="L1174">
        <v>2073.14403267137</v>
      </c>
      <c r="M1174">
        <v>34.504318170208599</v>
      </c>
      <c r="N1174">
        <v>1.02064529825365</v>
      </c>
      <c r="O1174">
        <v>53.921258938058102</v>
      </c>
      <c r="P1174">
        <v>3.9616670647241601</v>
      </c>
      <c r="Q1174">
        <v>9.2201094116656002E-2</v>
      </c>
    </row>
    <row r="1175" spans="1:17" hidden="1" x14ac:dyDescent="0.3">
      <c r="A1175" t="s">
        <v>2505</v>
      </c>
      <c r="B1175" t="s">
        <v>2506</v>
      </c>
      <c r="C1175" t="str">
        <f>IFERROR(VLOOKUP(Table1[[#This Row],[Ticker]],[1]!Table2[[Symbol]:[Industry]],2,FALSE),"-")</f>
        <v>-</v>
      </c>
      <c r="D1175" t="s">
        <v>21</v>
      </c>
      <c r="E1175">
        <v>1826.7496497</v>
      </c>
      <c r="F1175">
        <v>1263.3499999999999</v>
      </c>
      <c r="G1175">
        <v>103.882735499701</v>
      </c>
      <c r="H1175">
        <v>-4.8647892888275797</v>
      </c>
      <c r="I1175">
        <v>74.877519156563906</v>
      </c>
      <c r="J1175">
        <v>-0.94548733265291196</v>
      </c>
      <c r="K1175">
        <v>1241.5380231480799</v>
      </c>
      <c r="L1175">
        <v>999.46618964722097</v>
      </c>
      <c r="M1175">
        <v>72.188643467351497</v>
      </c>
      <c r="N1175">
        <v>1.14358570260809</v>
      </c>
      <c r="O1175">
        <v>16.2623184390707</v>
      </c>
      <c r="P1175">
        <v>136.11811980188699</v>
      </c>
      <c r="Q1175">
        <v>0.17945347096744299</v>
      </c>
    </row>
    <row r="1176" spans="1:17" hidden="1" x14ac:dyDescent="0.3">
      <c r="A1176" t="s">
        <v>2507</v>
      </c>
      <c r="B1176" t="s">
        <v>2508</v>
      </c>
      <c r="C1176" t="str">
        <f>IFERROR(VLOOKUP(Table1[[#This Row],[Ticker]],[1]!Table2[[Symbol]:[Industry]],2,FALSE),"-")</f>
        <v>-</v>
      </c>
      <c r="D1176" t="s">
        <v>2509</v>
      </c>
      <c r="E1176">
        <v>1812.6603299999999</v>
      </c>
      <c r="F1176">
        <v>794.35</v>
      </c>
      <c r="G1176">
        <v>207.16362648296399</v>
      </c>
      <c r="H1176">
        <v>7.8908386882376202</v>
      </c>
      <c r="I1176">
        <v>27.6664873774867</v>
      </c>
      <c r="J1176">
        <v>-3.1434591139580101</v>
      </c>
      <c r="K1176">
        <v>789.83836872827999</v>
      </c>
      <c r="L1176">
        <v>645.03170465489495</v>
      </c>
      <c r="M1176">
        <v>47.744460955309997</v>
      </c>
      <c r="N1176">
        <v>0.91253825490798701</v>
      </c>
      <c r="O1176">
        <v>23.371309875999199</v>
      </c>
      <c r="P1176">
        <v>334.18966930855402</v>
      </c>
      <c r="Q1176">
        <v>0.27221050957092902</v>
      </c>
    </row>
    <row r="1177" spans="1:17" hidden="1" x14ac:dyDescent="0.3">
      <c r="A1177" t="s">
        <v>2510</v>
      </c>
      <c r="B1177" t="s">
        <v>2511</v>
      </c>
      <c r="C1177" t="str">
        <f>IFERROR(VLOOKUP(Table1[[#This Row],[Ticker]],[1]!Table2[[Symbol]:[Industry]],2,FALSE),"-")</f>
        <v>-</v>
      </c>
      <c r="D1177" t="s">
        <v>1879</v>
      </c>
      <c r="E1177">
        <v>1807.84126752</v>
      </c>
      <c r="F1177">
        <v>626.5</v>
      </c>
      <c r="G1177">
        <v>20.295823757195301</v>
      </c>
      <c r="H1177">
        <v>-3.27783320604805</v>
      </c>
      <c r="I1177">
        <v>-20.0888359253434</v>
      </c>
      <c r="J1177">
        <v>-3.4658263755171101</v>
      </c>
      <c r="K1177">
        <v>644.15736664153599</v>
      </c>
      <c r="L1177">
        <v>643.38732816519598</v>
      </c>
      <c r="M1177">
        <v>44.2069293128962</v>
      </c>
      <c r="N1177">
        <v>2.73705425347889</v>
      </c>
      <c r="O1177">
        <v>46.049481245011897</v>
      </c>
      <c r="P1177">
        <v>47.065727699530498</v>
      </c>
      <c r="Q1177">
        <v>0.148158264437252</v>
      </c>
    </row>
    <row r="1178" spans="1:17" hidden="1" x14ac:dyDescent="0.3">
      <c r="A1178" t="s">
        <v>2512</v>
      </c>
      <c r="B1178" t="s">
        <v>2513</v>
      </c>
      <c r="C1178" t="str">
        <f>IFERROR(VLOOKUP(Table1[[#This Row],[Ticker]],[1]!Table2[[Symbol]:[Industry]],2,FALSE),"-")</f>
        <v>-</v>
      </c>
      <c r="D1178" t="s">
        <v>2509</v>
      </c>
      <c r="E1178">
        <v>1799.09184</v>
      </c>
      <c r="F1178">
        <v>730</v>
      </c>
      <c r="G1178">
        <v>2596.1781351714399</v>
      </c>
      <c r="H1178">
        <v>-8.9866986430877205</v>
      </c>
      <c r="I1178">
        <v>109.649389711937</v>
      </c>
      <c r="J1178">
        <v>0.65858104137080997</v>
      </c>
      <c r="K1178">
        <v>731.56021635696004</v>
      </c>
      <c r="L1178">
        <v>490.40707054789101</v>
      </c>
      <c r="M1178">
        <v>42.971076745761003</v>
      </c>
      <c r="N1178">
        <v>0.37885533878410099</v>
      </c>
      <c r="O1178">
        <v>30.410958904109499</v>
      </c>
      <c r="P1178">
        <v>2820</v>
      </c>
    </row>
    <row r="1179" spans="1:17" hidden="1" x14ac:dyDescent="0.3">
      <c r="A1179" t="s">
        <v>2514</v>
      </c>
      <c r="B1179" t="s">
        <v>2515</v>
      </c>
      <c r="C1179" t="str">
        <f>IFERROR(VLOOKUP(Table1[[#This Row],[Ticker]],[1]!Table2[[Symbol]:[Industry]],2,FALSE),"-")</f>
        <v>-</v>
      </c>
      <c r="D1179" t="s">
        <v>751</v>
      </c>
      <c r="E1179">
        <v>1798.794643772</v>
      </c>
      <c r="F1179">
        <v>16.2</v>
      </c>
      <c r="G1179">
        <v>-23.813432532861601</v>
      </c>
      <c r="H1179">
        <v>-7.9446683651002497</v>
      </c>
      <c r="I1179">
        <v>-35.918923502527498</v>
      </c>
      <c r="J1179">
        <v>-3.7970488632583299</v>
      </c>
      <c r="K1179">
        <v>17.2790626983811</v>
      </c>
      <c r="L1179">
        <v>18.036564176057201</v>
      </c>
      <c r="M1179">
        <v>32.215989308999497</v>
      </c>
      <c r="N1179">
        <v>0.41232145402590198</v>
      </c>
      <c r="O1179">
        <v>80.864197530864203</v>
      </c>
      <c r="P1179">
        <v>10.958904109589</v>
      </c>
      <c r="Q1179">
        <v>8.5040543125015994E-2</v>
      </c>
    </row>
    <row r="1180" spans="1:17" hidden="1" x14ac:dyDescent="0.3">
      <c r="A1180" t="s">
        <v>2516</v>
      </c>
      <c r="B1180" t="s">
        <v>2517</v>
      </c>
      <c r="C1180" t="str">
        <f>IFERROR(VLOOKUP(Table1[[#This Row],[Ticker]],[1]!Table2[[Symbol]:[Industry]],2,FALSE),"-")</f>
        <v>-</v>
      </c>
      <c r="D1180" t="s">
        <v>174</v>
      </c>
      <c r="E1180">
        <v>1795.95027198</v>
      </c>
      <c r="F1180">
        <v>439.5</v>
      </c>
      <c r="G1180">
        <v>-32.429101473786197</v>
      </c>
      <c r="H1180">
        <v>-2.56062286038172</v>
      </c>
      <c r="I1180">
        <v>-30.762116474751501</v>
      </c>
      <c r="J1180">
        <v>-4.1914927988570403</v>
      </c>
      <c r="K1180">
        <v>465.558301018159</v>
      </c>
      <c r="M1180">
        <v>28.0013355329307</v>
      </c>
      <c r="N1180">
        <v>0.65190992083175103</v>
      </c>
      <c r="O1180">
        <v>45.8475540386803</v>
      </c>
      <c r="P1180">
        <v>1.8303985171454999</v>
      </c>
    </row>
    <row r="1181" spans="1:17" hidden="1" x14ac:dyDescent="0.3">
      <c r="A1181" t="s">
        <v>2518</v>
      </c>
      <c r="B1181" t="s">
        <v>2519</v>
      </c>
      <c r="C1181" t="str">
        <f>IFERROR(VLOOKUP(Table1[[#This Row],[Ticker]],[1]!Table2[[Symbol]:[Industry]],2,FALSE),"-")</f>
        <v>-</v>
      </c>
      <c r="D1181" t="s">
        <v>119</v>
      </c>
      <c r="E1181">
        <v>1791.9366371399999</v>
      </c>
      <c r="F1181">
        <v>58.88</v>
      </c>
      <c r="G1181">
        <v>1.60671408286934</v>
      </c>
      <c r="H1181">
        <v>13.214471689024</v>
      </c>
      <c r="I1181">
        <v>-29.5264387045432</v>
      </c>
      <c r="J1181">
        <v>0.62191533462869997</v>
      </c>
      <c r="K1181">
        <v>57.222902740741098</v>
      </c>
      <c r="L1181">
        <v>57.801083430006997</v>
      </c>
      <c r="M1181">
        <v>57.382336661630298</v>
      </c>
      <c r="N1181">
        <v>0.86142447093974905</v>
      </c>
      <c r="O1181">
        <v>46.569293478260803</v>
      </c>
      <c r="P1181">
        <v>32.582751632515098</v>
      </c>
      <c r="Q1181">
        <v>9.1276343686468003E-2</v>
      </c>
    </row>
    <row r="1182" spans="1:17" hidden="1" x14ac:dyDescent="0.3">
      <c r="A1182" t="s">
        <v>2520</v>
      </c>
      <c r="B1182" t="s">
        <v>2521</v>
      </c>
      <c r="C1182" t="str">
        <f>IFERROR(VLOOKUP(Table1[[#This Row],[Ticker]],[1]!Table2[[Symbol]:[Industry]],2,FALSE),"-")</f>
        <v>-</v>
      </c>
      <c r="D1182" t="s">
        <v>141</v>
      </c>
      <c r="E1182">
        <v>1790.068346756</v>
      </c>
      <c r="F1182">
        <v>105.51</v>
      </c>
      <c r="G1182">
        <v>28.420920724091999</v>
      </c>
      <c r="H1182">
        <v>-0.30566923976245203</v>
      </c>
      <c r="I1182">
        <v>-30.153522581847099</v>
      </c>
      <c r="J1182">
        <v>2.0475944371464201</v>
      </c>
      <c r="K1182">
        <v>108.51704245382901</v>
      </c>
      <c r="L1182">
        <v>109.089755604497</v>
      </c>
      <c r="M1182">
        <v>49.317690105627698</v>
      </c>
      <c r="N1182">
        <v>0.90385371374465795</v>
      </c>
      <c r="O1182">
        <v>33.541844374940702</v>
      </c>
      <c r="P1182">
        <v>54.933920704845796</v>
      </c>
      <c r="Q1182">
        <v>9.1548016358569996E-3</v>
      </c>
    </row>
    <row r="1183" spans="1:17" hidden="1" x14ac:dyDescent="0.3">
      <c r="A1183" t="s">
        <v>2522</v>
      </c>
      <c r="B1183" t="s">
        <v>2523</v>
      </c>
      <c r="C1183" t="str">
        <f>IFERROR(VLOOKUP(Table1[[#This Row],[Ticker]],[1]!Table2[[Symbol]:[Industry]],2,FALSE),"-")</f>
        <v>-</v>
      </c>
      <c r="D1183" t="s">
        <v>411</v>
      </c>
      <c r="E1183">
        <v>1789.7275</v>
      </c>
      <c r="F1183">
        <v>1201.45</v>
      </c>
      <c r="G1183">
        <v>-3.3276900787436201</v>
      </c>
      <c r="H1183">
        <v>-10.6988935822959</v>
      </c>
      <c r="I1183">
        <v>-24.373418299461001</v>
      </c>
      <c r="J1183">
        <v>-0.92338038191489802</v>
      </c>
      <c r="K1183">
        <v>1277.51507826906</v>
      </c>
      <c r="L1183">
        <v>1242.4058415073</v>
      </c>
      <c r="M1183">
        <v>32.6484896785689</v>
      </c>
      <c r="N1183">
        <v>0.55240325949234104</v>
      </c>
      <c r="O1183">
        <v>33.5885804652711</v>
      </c>
      <c r="P1183">
        <v>28.504198085459102</v>
      </c>
      <c r="Q1183">
        <v>6.5145696469586997E-2</v>
      </c>
    </row>
    <row r="1184" spans="1:17" hidden="1" x14ac:dyDescent="0.3">
      <c r="A1184" t="s">
        <v>2524</v>
      </c>
      <c r="B1184" t="s">
        <v>2525</v>
      </c>
      <c r="C1184" t="str">
        <f>IFERROR(VLOOKUP(Table1[[#This Row],[Ticker]],[1]!Table2[[Symbol]:[Industry]],2,FALSE),"-")</f>
        <v>-</v>
      </c>
      <c r="D1184" t="s">
        <v>98</v>
      </c>
      <c r="E1184">
        <v>1780.7379120000001</v>
      </c>
      <c r="F1184">
        <v>331.3</v>
      </c>
      <c r="G1184">
        <v>-40.791104420195701</v>
      </c>
      <c r="H1184">
        <v>-1.5949148001442901</v>
      </c>
      <c r="I1184">
        <v>-22.919692527559899</v>
      </c>
      <c r="J1184">
        <v>-6.5406931103490296</v>
      </c>
      <c r="K1184">
        <v>342.16127966214299</v>
      </c>
      <c r="L1184">
        <v>345.02810434418302</v>
      </c>
      <c r="M1184">
        <v>26.048771365069801</v>
      </c>
      <c r="N1184">
        <v>0.91210642464348002</v>
      </c>
      <c r="O1184">
        <v>34.017506791427699</v>
      </c>
      <c r="P1184">
        <v>17.461443006559101</v>
      </c>
      <c r="Q1184">
        <v>6.7951054046865994E-2</v>
      </c>
    </row>
    <row r="1185" spans="1:17" hidden="1" x14ac:dyDescent="0.3">
      <c r="A1185" t="s">
        <v>2526</v>
      </c>
      <c r="B1185" t="s">
        <v>2527</v>
      </c>
      <c r="C1185" t="str">
        <f>IFERROR(VLOOKUP(Table1[[#This Row],[Ticker]],[1]!Table2[[Symbol]:[Industry]],2,FALSE),"-")</f>
        <v>-</v>
      </c>
      <c r="D1185" t="s">
        <v>1864</v>
      </c>
      <c r="E1185">
        <v>1778.2655568560001</v>
      </c>
      <c r="F1185">
        <v>160.13</v>
      </c>
      <c r="G1185">
        <v>-11.669214642500499</v>
      </c>
      <c r="H1185">
        <v>-5.4048139674005498</v>
      </c>
      <c r="I1185">
        <v>-35.464548445058703</v>
      </c>
      <c r="J1185">
        <v>-1.8751320606847199</v>
      </c>
      <c r="K1185">
        <v>168.20898070996</v>
      </c>
      <c r="L1185">
        <v>170.76094060334799</v>
      </c>
      <c r="M1185">
        <v>29.334777074569299</v>
      </c>
      <c r="N1185">
        <v>0.68232861270503697</v>
      </c>
      <c r="O1185">
        <v>36.014488228314498</v>
      </c>
      <c r="P1185">
        <v>17.0113262696382</v>
      </c>
      <c r="Q1185">
        <v>-5.3470349630473001E-2</v>
      </c>
    </row>
    <row r="1186" spans="1:17" hidden="1" x14ac:dyDescent="0.3">
      <c r="A1186" t="s">
        <v>2528</v>
      </c>
      <c r="B1186" t="s">
        <v>2529</v>
      </c>
      <c r="C1186" t="str">
        <f>IFERROR(VLOOKUP(Table1[[#This Row],[Ticker]],[1]!Table2[[Symbol]:[Industry]],2,FALSE),"-")</f>
        <v>-</v>
      </c>
      <c r="D1186" t="s">
        <v>46</v>
      </c>
      <c r="E1186">
        <v>1777.2867950949999</v>
      </c>
      <c r="F1186">
        <v>194.18</v>
      </c>
      <c r="G1186">
        <v>203.942397720738</v>
      </c>
      <c r="H1186">
        <v>9.2349994479094697</v>
      </c>
      <c r="I1186">
        <v>31.320858842389399</v>
      </c>
      <c r="J1186">
        <v>-11.5208291706968</v>
      </c>
      <c r="K1186">
        <v>178.917172763172</v>
      </c>
      <c r="L1186">
        <v>138.63651239276001</v>
      </c>
      <c r="M1186">
        <v>35.733529636680103</v>
      </c>
      <c r="N1186">
        <v>0.752594657570403</v>
      </c>
      <c r="O1186">
        <v>17.3653311360593</v>
      </c>
      <c r="P1186">
        <v>262.95327102803702</v>
      </c>
      <c r="Q1186">
        <v>0.15675293698098899</v>
      </c>
    </row>
    <row r="1187" spans="1:17" hidden="1" x14ac:dyDescent="0.3">
      <c r="A1187" t="s">
        <v>2530</v>
      </c>
      <c r="B1187" t="s">
        <v>2531</v>
      </c>
      <c r="C1187" t="str">
        <f>IFERROR(VLOOKUP(Table1[[#This Row],[Ticker]],[1]!Table2[[Symbol]:[Industry]],2,FALSE),"-")</f>
        <v>-</v>
      </c>
      <c r="D1187" t="s">
        <v>384</v>
      </c>
      <c r="E1187">
        <v>1776.397867465</v>
      </c>
      <c r="F1187">
        <v>479.8</v>
      </c>
      <c r="G1187">
        <v>8.2946153646599399</v>
      </c>
      <c r="H1187">
        <v>29.1969825147286</v>
      </c>
      <c r="I1187">
        <v>13.5778988041584</v>
      </c>
      <c r="J1187">
        <v>28.132216952997201</v>
      </c>
      <c r="K1187">
        <v>369.96749417209298</v>
      </c>
      <c r="L1187">
        <v>358.09111803410798</v>
      </c>
      <c r="M1187">
        <v>64.244535257265198</v>
      </c>
      <c r="N1187">
        <v>2.2010024890592401</v>
      </c>
      <c r="O1187">
        <v>0</v>
      </c>
      <c r="P1187">
        <v>71.112696148359504</v>
      </c>
      <c r="Q1187">
        <v>-8.8038574064151998E-2</v>
      </c>
    </row>
    <row r="1188" spans="1:17" hidden="1" x14ac:dyDescent="0.3">
      <c r="A1188" t="s">
        <v>2532</v>
      </c>
      <c r="B1188" t="s">
        <v>2533</v>
      </c>
      <c r="C1188" t="str">
        <f>IFERROR(VLOOKUP(Table1[[#This Row],[Ticker]],[1]!Table2[[Symbol]:[Industry]],2,FALSE),"-")</f>
        <v>-</v>
      </c>
      <c r="D1188" t="s">
        <v>304</v>
      </c>
      <c r="E1188">
        <v>1776.3739732399999</v>
      </c>
      <c r="F1188">
        <v>1463.2</v>
      </c>
      <c r="G1188">
        <v>259.63413666637899</v>
      </c>
      <c r="H1188">
        <v>45.368359845072803</v>
      </c>
      <c r="I1188">
        <v>86.386195802242796</v>
      </c>
      <c r="J1188">
        <v>-1.3342272427238699</v>
      </c>
      <c r="K1188">
        <v>1062.52476183264</v>
      </c>
      <c r="L1188">
        <v>761.86123357436099</v>
      </c>
      <c r="M1188">
        <v>61.247974751359301</v>
      </c>
      <c r="N1188">
        <v>0.89550039175991103</v>
      </c>
      <c r="O1188">
        <v>10.7162383816292</v>
      </c>
      <c r="P1188">
        <v>287.60264900662202</v>
      </c>
    </row>
    <row r="1189" spans="1:17" hidden="1" x14ac:dyDescent="0.3">
      <c r="A1189" t="s">
        <v>2534</v>
      </c>
      <c r="B1189" t="s">
        <v>2535</v>
      </c>
      <c r="C1189" t="str">
        <f>IFERROR(VLOOKUP(Table1[[#This Row],[Ticker]],[1]!Table2[[Symbol]:[Industry]],2,FALSE),"-")</f>
        <v>-</v>
      </c>
      <c r="D1189" t="s">
        <v>257</v>
      </c>
      <c r="E1189">
        <v>1774.9399051749999</v>
      </c>
      <c r="F1189">
        <v>1325.9</v>
      </c>
      <c r="G1189">
        <v>-6.4610223289195901</v>
      </c>
      <c r="H1189">
        <v>-7.5931269977223597</v>
      </c>
      <c r="I1189">
        <v>-23.1995233843903</v>
      </c>
      <c r="J1189">
        <v>-5.4819642978418202</v>
      </c>
      <c r="K1189">
        <v>1384.93339371244</v>
      </c>
      <c r="L1189">
        <v>1359.25609357915</v>
      </c>
      <c r="M1189">
        <v>21.490214543390199</v>
      </c>
      <c r="N1189">
        <v>0.50203498318683204</v>
      </c>
      <c r="O1189">
        <v>33.494230334112601</v>
      </c>
      <c r="P1189">
        <v>29.7358121330724</v>
      </c>
      <c r="Q1189">
        <v>6.3097382446987996E-2</v>
      </c>
    </row>
    <row r="1190" spans="1:17" hidden="1" x14ac:dyDescent="0.3">
      <c r="A1190" t="s">
        <v>2536</v>
      </c>
      <c r="B1190" t="s">
        <v>2537</v>
      </c>
      <c r="C1190" t="str">
        <f>IFERROR(VLOOKUP(Table1[[#This Row],[Ticker]],[1]!Table2[[Symbol]:[Industry]],2,FALSE),"-")</f>
        <v>-</v>
      </c>
      <c r="D1190" t="s">
        <v>226</v>
      </c>
      <c r="E1190">
        <v>1772.69438425</v>
      </c>
      <c r="F1190">
        <v>925</v>
      </c>
      <c r="G1190">
        <v>140.14413681021099</v>
      </c>
      <c r="H1190">
        <v>3.5424826986304101</v>
      </c>
      <c r="I1190">
        <v>84.437065857487298</v>
      </c>
      <c r="J1190">
        <v>5.6509317032300803</v>
      </c>
      <c r="K1190">
        <v>869.12220826446196</v>
      </c>
      <c r="L1190">
        <v>691.33069035334495</v>
      </c>
      <c r="M1190">
        <v>73.719317363963199</v>
      </c>
      <c r="N1190">
        <v>1.15916509258983</v>
      </c>
      <c r="O1190">
        <v>6.4810810810810899</v>
      </c>
      <c r="P1190">
        <v>175.215709610235</v>
      </c>
      <c r="Q1190">
        <v>0.17850779650651999</v>
      </c>
    </row>
    <row r="1191" spans="1:17" hidden="1" x14ac:dyDescent="0.3">
      <c r="A1191" t="s">
        <v>2538</v>
      </c>
      <c r="B1191" t="s">
        <v>2539</v>
      </c>
      <c r="C1191" t="str">
        <f>IFERROR(VLOOKUP(Table1[[#This Row],[Ticker]],[1]!Table2[[Symbol]:[Industry]],2,FALSE),"-")</f>
        <v>-</v>
      </c>
      <c r="D1191" t="s">
        <v>174</v>
      </c>
      <c r="E1191">
        <v>1770.9738450059999</v>
      </c>
      <c r="F1191">
        <v>160.76</v>
      </c>
      <c r="G1191">
        <v>20.364729228587699</v>
      </c>
      <c r="H1191">
        <v>9.6452121799116792</v>
      </c>
      <c r="I1191">
        <v>-14.6940917152978</v>
      </c>
      <c r="J1191">
        <v>-6.0307801235407297</v>
      </c>
      <c r="K1191">
        <v>149.69290264561499</v>
      </c>
      <c r="L1191">
        <v>138.98119882282001</v>
      </c>
      <c r="M1191">
        <v>46.160614563473601</v>
      </c>
      <c r="N1191">
        <v>1.4550714778131799</v>
      </c>
      <c r="O1191">
        <v>13.1500373227171</v>
      </c>
      <c r="P1191">
        <v>50.242990654205499</v>
      </c>
      <c r="Q1191">
        <v>4.4725243301988002E-2</v>
      </c>
    </row>
    <row r="1192" spans="1:17" hidden="1" x14ac:dyDescent="0.3">
      <c r="A1192" t="s">
        <v>2540</v>
      </c>
      <c r="B1192" t="s">
        <v>2541</v>
      </c>
      <c r="C1192" t="str">
        <f>IFERROR(VLOOKUP(Table1[[#This Row],[Ticker]],[1]!Table2[[Symbol]:[Industry]],2,FALSE),"-")</f>
        <v>-</v>
      </c>
      <c r="D1192" t="s">
        <v>212</v>
      </c>
      <c r="E1192">
        <v>1770.7608</v>
      </c>
      <c r="F1192">
        <v>965.5</v>
      </c>
      <c r="G1192">
        <v>102.141824462084</v>
      </c>
      <c r="H1192">
        <v>-0.34114923562175498</v>
      </c>
      <c r="I1192">
        <v>103.864494410666</v>
      </c>
      <c r="J1192">
        <v>3.7342918253871198</v>
      </c>
      <c r="K1192">
        <v>958.53956708333499</v>
      </c>
      <c r="L1192">
        <v>767.42816262429301</v>
      </c>
      <c r="M1192">
        <v>48.804592561218101</v>
      </c>
      <c r="N1192">
        <v>0.96451146394398302</v>
      </c>
      <c r="O1192">
        <v>32.620403935784502</v>
      </c>
      <c r="P1192">
        <v>175.97541803630099</v>
      </c>
      <c r="Q1192">
        <v>0.118676502592201</v>
      </c>
    </row>
    <row r="1193" spans="1:17" hidden="1" x14ac:dyDescent="0.3">
      <c r="A1193" t="s">
        <v>2542</v>
      </c>
      <c r="B1193" t="s">
        <v>2543</v>
      </c>
      <c r="C1193" t="str">
        <f>IFERROR(VLOOKUP(Table1[[#This Row],[Ticker]],[1]!Table2[[Symbol]:[Industry]],2,FALSE),"-")</f>
        <v>-</v>
      </c>
      <c r="D1193" t="s">
        <v>260</v>
      </c>
      <c r="E1193">
        <v>1768.23760558499</v>
      </c>
      <c r="F1193">
        <v>801.15</v>
      </c>
      <c r="G1193">
        <v>39.7182055439065</v>
      </c>
      <c r="H1193">
        <v>-5.7252731085539903</v>
      </c>
      <c r="I1193">
        <v>39.838519879800103</v>
      </c>
      <c r="J1193">
        <v>2.83409419692862</v>
      </c>
      <c r="K1193">
        <v>754.27928447298098</v>
      </c>
      <c r="L1193">
        <v>629.61276190833303</v>
      </c>
      <c r="M1193">
        <v>42.421236533307798</v>
      </c>
      <c r="N1193">
        <v>0.25034074724143901</v>
      </c>
      <c r="O1193">
        <v>18.3299007676465</v>
      </c>
      <c r="P1193">
        <v>74.329793715728002</v>
      </c>
      <c r="Q1193">
        <v>4.8021080526878E-2</v>
      </c>
    </row>
    <row r="1194" spans="1:17" hidden="1" x14ac:dyDescent="0.3">
      <c r="A1194" t="s">
        <v>2544</v>
      </c>
      <c r="B1194" t="s">
        <v>2545</v>
      </c>
      <c r="C1194" t="str">
        <f>IFERROR(VLOOKUP(Table1[[#This Row],[Ticker]],[1]!Table2[[Symbol]:[Industry]],2,FALSE),"-")</f>
        <v>-</v>
      </c>
      <c r="D1194" t="s">
        <v>2546</v>
      </c>
      <c r="E1194">
        <v>1760.2636904000001</v>
      </c>
      <c r="F1194">
        <v>665.2</v>
      </c>
      <c r="G1194">
        <v>47.493051904631699</v>
      </c>
      <c r="H1194">
        <v>-10.4422531313917</v>
      </c>
      <c r="I1194">
        <v>3.1037158331583901</v>
      </c>
      <c r="J1194">
        <v>-2.6486103114833801</v>
      </c>
      <c r="K1194">
        <v>663.55175186492795</v>
      </c>
      <c r="L1194">
        <v>577.25035813593797</v>
      </c>
      <c r="M1194">
        <v>31.195321640944101</v>
      </c>
      <c r="N1194">
        <v>0.12391453658457401</v>
      </c>
      <c r="O1194">
        <v>26.939266386049201</v>
      </c>
      <c r="P1194">
        <v>103.083498702488</v>
      </c>
      <c r="Q1194">
        <v>0.105214389816117</v>
      </c>
    </row>
    <row r="1195" spans="1:17" hidden="1" x14ac:dyDescent="0.3">
      <c r="A1195" t="s">
        <v>2547</v>
      </c>
      <c r="B1195" t="s">
        <v>2548</v>
      </c>
      <c r="C1195" t="str">
        <f>IFERROR(VLOOKUP(Table1[[#This Row],[Ticker]],[1]!Table2[[Symbol]:[Industry]],2,FALSE),"-")</f>
        <v>-</v>
      </c>
      <c r="D1195" t="s">
        <v>539</v>
      </c>
      <c r="E1195">
        <v>1758.99395028499</v>
      </c>
      <c r="F1195">
        <v>339.95</v>
      </c>
      <c r="G1195">
        <v>-3.6645660127344399</v>
      </c>
      <c r="H1195">
        <v>-0.68754497824391603</v>
      </c>
      <c r="I1195">
        <v>-22.704125928036198</v>
      </c>
      <c r="J1195">
        <v>1.9914326083653999</v>
      </c>
      <c r="K1195">
        <v>338.30759171937802</v>
      </c>
      <c r="L1195">
        <v>340.10879366889702</v>
      </c>
      <c r="M1195">
        <v>53.308599701786598</v>
      </c>
      <c r="N1195">
        <v>0.85471927049957197</v>
      </c>
      <c r="O1195">
        <v>33.107809972054703</v>
      </c>
      <c r="P1195">
        <v>30.249042145593801</v>
      </c>
      <c r="Q1195">
        <v>-5.0804458146052001E-2</v>
      </c>
    </row>
    <row r="1196" spans="1:17" hidden="1" x14ac:dyDescent="0.3">
      <c r="A1196" t="s">
        <v>2549</v>
      </c>
      <c r="B1196" t="s">
        <v>2550</v>
      </c>
      <c r="C1196" t="str">
        <f>IFERROR(VLOOKUP(Table1[[#This Row],[Ticker]],[1]!Table2[[Symbol]:[Industry]],2,FALSE),"-")</f>
        <v>-</v>
      </c>
      <c r="D1196" t="s">
        <v>212</v>
      </c>
      <c r="E1196">
        <v>1758.660222</v>
      </c>
      <c r="F1196">
        <v>418.6</v>
      </c>
      <c r="G1196">
        <v>-37.4690384343494</v>
      </c>
      <c r="H1196">
        <v>-7.4677781866195199</v>
      </c>
      <c r="I1196">
        <v>-13.3368444455021</v>
      </c>
      <c r="J1196">
        <v>3.1906847942599699</v>
      </c>
      <c r="K1196">
        <v>414.14115393113099</v>
      </c>
      <c r="L1196">
        <v>419.72405508032398</v>
      </c>
      <c r="M1196">
        <v>45.835879789234397</v>
      </c>
      <c r="N1196">
        <v>0.74530415492127999</v>
      </c>
      <c r="O1196">
        <v>39.333492594362099</v>
      </c>
      <c r="P1196">
        <v>17.189249720044799</v>
      </c>
      <c r="Q1196">
        <v>4.4592365305960004E-3</v>
      </c>
    </row>
    <row r="1197" spans="1:17" hidden="1" x14ac:dyDescent="0.3">
      <c r="A1197" t="s">
        <v>2551</v>
      </c>
      <c r="B1197" t="s">
        <v>2552</v>
      </c>
      <c r="C1197" t="str">
        <f>IFERROR(VLOOKUP(Table1[[#This Row],[Ticker]],[1]!Table2[[Symbol]:[Industry]],2,FALSE),"-")</f>
        <v>-</v>
      </c>
      <c r="D1197" t="s">
        <v>212</v>
      </c>
      <c r="E1197">
        <v>1753.1535565950001</v>
      </c>
      <c r="F1197">
        <v>185.85</v>
      </c>
      <c r="G1197">
        <v>-46.993406656585897</v>
      </c>
      <c r="H1197">
        <v>-0.431469526634088</v>
      </c>
      <c r="I1197">
        <v>-29.1558351236053</v>
      </c>
      <c r="J1197">
        <v>-0.89830372845791995</v>
      </c>
      <c r="K1197">
        <v>191.33186835811901</v>
      </c>
      <c r="L1197">
        <v>205.01350872459301</v>
      </c>
      <c r="M1197">
        <v>44.368404907722201</v>
      </c>
      <c r="N1197">
        <v>1.29772220946313</v>
      </c>
      <c r="O1197">
        <v>71.643798762442799</v>
      </c>
      <c r="P1197">
        <v>7.6455256298870502</v>
      </c>
      <c r="Q1197">
        <v>7.0189706624567999E-2</v>
      </c>
    </row>
    <row r="1198" spans="1:17" hidden="1" x14ac:dyDescent="0.3">
      <c r="A1198" t="s">
        <v>2553</v>
      </c>
      <c r="B1198" t="s">
        <v>2554</v>
      </c>
      <c r="C1198" t="str">
        <f>IFERROR(VLOOKUP(Table1[[#This Row],[Ticker]],[1]!Table2[[Symbol]:[Industry]],2,FALSE),"-")</f>
        <v>-</v>
      </c>
      <c r="D1198" t="s">
        <v>304</v>
      </c>
      <c r="E1198">
        <v>1745.7846</v>
      </c>
      <c r="F1198">
        <v>318.95</v>
      </c>
      <c r="G1198">
        <v>183.13036323535701</v>
      </c>
      <c r="H1198">
        <v>12.5847716902991</v>
      </c>
      <c r="I1198">
        <v>49.253855754102602</v>
      </c>
      <c r="J1198">
        <v>1.5266006757936099</v>
      </c>
      <c r="K1198">
        <v>280.60494595429702</v>
      </c>
      <c r="L1198">
        <v>211.61259511271601</v>
      </c>
      <c r="M1198">
        <v>51.7614797841929</v>
      </c>
      <c r="N1198">
        <v>1.05099630079039</v>
      </c>
      <c r="O1198">
        <v>12.1492396927418</v>
      </c>
      <c r="P1198">
        <v>235.73684210526301</v>
      </c>
    </row>
    <row r="1199" spans="1:17" hidden="1" x14ac:dyDescent="0.3">
      <c r="A1199" t="s">
        <v>2555</v>
      </c>
      <c r="B1199" t="s">
        <v>2556</v>
      </c>
      <c r="C1199" t="str">
        <f>IFERROR(VLOOKUP(Table1[[#This Row],[Ticker]],[1]!Table2[[Symbol]:[Industry]],2,FALSE),"-")</f>
        <v>-</v>
      </c>
      <c r="D1199" t="s">
        <v>304</v>
      </c>
      <c r="E1199">
        <v>1744.479729572</v>
      </c>
      <c r="F1199">
        <v>71.400000000000006</v>
      </c>
      <c r="G1199">
        <v>-41.656054490599502</v>
      </c>
      <c r="H1199">
        <v>-12.1127269592952</v>
      </c>
      <c r="I1199">
        <v>-20.992108303162102</v>
      </c>
      <c r="J1199">
        <v>-7.87802701519258</v>
      </c>
      <c r="K1199">
        <v>74.811011815874807</v>
      </c>
      <c r="L1199">
        <v>77.594206033119605</v>
      </c>
      <c r="M1199">
        <v>26.335161344342598</v>
      </c>
      <c r="N1199">
        <v>1.36387387564022</v>
      </c>
      <c r="O1199">
        <v>54.061624649859901</v>
      </c>
      <c r="P1199">
        <v>45.417515274948997</v>
      </c>
    </row>
    <row r="1200" spans="1:17" hidden="1" x14ac:dyDescent="0.3">
      <c r="A1200" t="s">
        <v>2557</v>
      </c>
      <c r="B1200" t="s">
        <v>2558</v>
      </c>
      <c r="C1200" t="str">
        <f>IFERROR(VLOOKUP(Table1[[#This Row],[Ticker]],[1]!Table2[[Symbol]:[Industry]],2,FALSE),"-")</f>
        <v>-</v>
      </c>
      <c r="D1200" t="s">
        <v>191</v>
      </c>
      <c r="E1200">
        <v>1744.1162150099999</v>
      </c>
      <c r="F1200">
        <v>2984.45</v>
      </c>
      <c r="G1200">
        <v>94.449580863916196</v>
      </c>
      <c r="H1200">
        <v>31.622061564579901</v>
      </c>
      <c r="I1200">
        <v>69.011630138428302</v>
      </c>
      <c r="J1200">
        <v>-6.5285348857318697</v>
      </c>
      <c r="K1200">
        <v>2493.9373606171398</v>
      </c>
      <c r="L1200">
        <v>1983.7928949417101</v>
      </c>
      <c r="M1200">
        <v>48.899395939695196</v>
      </c>
      <c r="N1200">
        <v>3.9057609634468902</v>
      </c>
      <c r="O1200">
        <v>15.5656821189834</v>
      </c>
      <c r="P1200">
        <v>138.21287464580701</v>
      </c>
      <c r="Q1200">
        <v>0.15224106888205299</v>
      </c>
    </row>
    <row r="1201" spans="1:17" hidden="1" x14ac:dyDescent="0.3">
      <c r="A1201" t="s">
        <v>2559</v>
      </c>
      <c r="B1201" t="s">
        <v>2560</v>
      </c>
      <c r="C1201" t="str">
        <f>IFERROR(VLOOKUP(Table1[[#This Row],[Ticker]],[1]!Table2[[Symbol]:[Industry]],2,FALSE),"-")</f>
        <v>-</v>
      </c>
      <c r="D1201" t="s">
        <v>539</v>
      </c>
      <c r="E1201">
        <v>1742.0013740700001</v>
      </c>
      <c r="F1201">
        <v>1383.25</v>
      </c>
      <c r="G1201">
        <v>8.2674311340440205</v>
      </c>
      <c r="H1201">
        <v>0.87234883797994101</v>
      </c>
      <c r="I1201">
        <v>-7.1210636682978699</v>
      </c>
      <c r="J1201">
        <v>-5.8148086243879904</v>
      </c>
      <c r="K1201">
        <v>1372.5464521629401</v>
      </c>
      <c r="L1201">
        <v>1314.2949840132301</v>
      </c>
      <c r="M1201">
        <v>37.494358696308602</v>
      </c>
      <c r="N1201">
        <v>1.43091118314681</v>
      </c>
      <c r="O1201">
        <v>12.2718236038315</v>
      </c>
      <c r="P1201">
        <v>38.463463463463398</v>
      </c>
      <c r="Q1201">
        <v>-4.0970582250885998E-2</v>
      </c>
    </row>
    <row r="1202" spans="1:17" hidden="1" x14ac:dyDescent="0.3">
      <c r="A1202" t="s">
        <v>2561</v>
      </c>
      <c r="B1202" t="s">
        <v>2562</v>
      </c>
      <c r="C1202" t="str">
        <f>IFERROR(VLOOKUP(Table1[[#This Row],[Ticker]],[1]!Table2[[Symbol]:[Industry]],2,FALSE),"-")</f>
        <v>-</v>
      </c>
      <c r="D1202" t="s">
        <v>212</v>
      </c>
      <c r="E1202">
        <v>1738.34332727999</v>
      </c>
      <c r="F1202">
        <v>779.95</v>
      </c>
      <c r="G1202">
        <v>52.388435774269801</v>
      </c>
      <c r="H1202">
        <v>-1.2356570654380401</v>
      </c>
      <c r="I1202">
        <v>5.2536514689675</v>
      </c>
      <c r="J1202">
        <v>1.3829022143702401</v>
      </c>
      <c r="K1202">
        <v>768.7757205675</v>
      </c>
      <c r="L1202">
        <v>671.55851225700599</v>
      </c>
      <c r="M1202">
        <v>40.399677381511403</v>
      </c>
      <c r="N1202">
        <v>0.79549538431398004</v>
      </c>
      <c r="O1202">
        <v>11.160971857170299</v>
      </c>
      <c r="P1202">
        <v>82.188740948376505</v>
      </c>
      <c r="Q1202">
        <v>7.9633202057156002E-2</v>
      </c>
    </row>
    <row r="1203" spans="1:17" hidden="1" x14ac:dyDescent="0.3">
      <c r="A1203" t="s">
        <v>2563</v>
      </c>
      <c r="B1203" t="s">
        <v>2564</v>
      </c>
      <c r="C1203" t="str">
        <f>IFERROR(VLOOKUP(Table1[[#This Row],[Ticker]],[1]!Table2[[Symbol]:[Industry]],2,FALSE),"-")</f>
        <v>-</v>
      </c>
      <c r="D1203" t="s">
        <v>54</v>
      </c>
      <c r="E1203">
        <v>1730.9668218449999</v>
      </c>
      <c r="F1203">
        <v>666.85</v>
      </c>
      <c r="G1203">
        <v>18.868595549150001</v>
      </c>
      <c r="H1203">
        <v>18.243439015633101</v>
      </c>
      <c r="I1203">
        <v>26.119689932078799</v>
      </c>
      <c r="J1203">
        <v>-3.2100376943999702</v>
      </c>
      <c r="K1203">
        <v>582.77258069884897</v>
      </c>
      <c r="L1203">
        <v>502.70309727827998</v>
      </c>
      <c r="M1203">
        <v>56.937010673283901</v>
      </c>
      <c r="N1203">
        <v>2.1174540679807499</v>
      </c>
      <c r="O1203">
        <v>7.2205143585513998</v>
      </c>
      <c r="P1203">
        <v>79.260752688172005</v>
      </c>
      <c r="Q1203">
        <v>6.2546013544106993E-2</v>
      </c>
    </row>
    <row r="1204" spans="1:17" hidden="1" x14ac:dyDescent="0.3">
      <c r="A1204" t="s">
        <v>2565</v>
      </c>
      <c r="B1204" t="s">
        <v>2566</v>
      </c>
      <c r="C1204" t="str">
        <f>IFERROR(VLOOKUP(Table1[[#This Row],[Ticker]],[1]!Table2[[Symbol]:[Industry]],2,FALSE),"-")</f>
        <v>-</v>
      </c>
      <c r="D1204" t="s">
        <v>1404</v>
      </c>
      <c r="E1204">
        <v>1727.93202875</v>
      </c>
      <c r="F1204">
        <v>257.2</v>
      </c>
      <c r="G1204">
        <v>53.418040869198002</v>
      </c>
      <c r="H1204">
        <v>-8.6276828349089207</v>
      </c>
      <c r="I1204">
        <v>9.41610065206177</v>
      </c>
      <c r="J1204">
        <v>0.85213171496613704</v>
      </c>
      <c r="K1204">
        <v>252.68159578384501</v>
      </c>
      <c r="L1204">
        <v>217.585389379085</v>
      </c>
      <c r="M1204">
        <v>36.572904270275899</v>
      </c>
      <c r="N1204">
        <v>0.63231316105617397</v>
      </c>
      <c r="O1204">
        <v>14.556765163296999</v>
      </c>
      <c r="P1204">
        <v>86.039783001808303</v>
      </c>
      <c r="Q1204">
        <v>0.197362020240545</v>
      </c>
    </row>
    <row r="1205" spans="1:17" hidden="1" x14ac:dyDescent="0.3">
      <c r="A1205" t="s">
        <v>2567</v>
      </c>
      <c r="B1205" t="s">
        <v>2568</v>
      </c>
      <c r="C1205" t="str">
        <f>IFERROR(VLOOKUP(Table1[[#This Row],[Ticker]],[1]!Table2[[Symbol]:[Industry]],2,FALSE),"-")</f>
        <v>-</v>
      </c>
      <c r="D1205" t="s">
        <v>368</v>
      </c>
      <c r="E1205">
        <v>1726.4469035099901</v>
      </c>
      <c r="F1205">
        <v>202.95</v>
      </c>
      <c r="G1205">
        <v>19.750713715532701</v>
      </c>
      <c r="H1205">
        <v>-6.7124805461422499</v>
      </c>
      <c r="I1205">
        <v>-17.8130680053677</v>
      </c>
      <c r="J1205">
        <v>-4.2035691339568304</v>
      </c>
      <c r="K1205">
        <v>213.466307073048</v>
      </c>
      <c r="L1205">
        <v>187.43238630887899</v>
      </c>
      <c r="M1205">
        <v>28.3506236220971</v>
      </c>
      <c r="N1205">
        <v>0.73803115642466499</v>
      </c>
      <c r="O1205">
        <v>19.487558511948698</v>
      </c>
      <c r="P1205">
        <v>75.107851596203602</v>
      </c>
      <c r="Q1205">
        <v>8.166753087393E-2</v>
      </c>
    </row>
    <row r="1206" spans="1:17" x14ac:dyDescent="0.3">
      <c r="A1206" t="s">
        <v>2569</v>
      </c>
      <c r="B1206" t="s">
        <v>2570</v>
      </c>
      <c r="C1206" t="str">
        <f>IFERROR(VLOOKUP(Table1[[#This Row],[Ticker]],[1]!Table2[[Symbol]:[Industry]],2,FALSE),"-")</f>
        <v>-</v>
      </c>
      <c r="D1206" t="s">
        <v>539</v>
      </c>
      <c r="E1206">
        <v>1725.8706129279999</v>
      </c>
      <c r="F1206">
        <v>109.67</v>
      </c>
      <c r="G1206">
        <v>-55.508153102586299</v>
      </c>
      <c r="H1206">
        <v>3.8326074991587902</v>
      </c>
      <c r="I1206">
        <v>-24.527871130751301</v>
      </c>
      <c r="J1206">
        <v>-1.5113603485259099</v>
      </c>
      <c r="K1206">
        <v>109.244027856255</v>
      </c>
      <c r="L1206">
        <v>117.671182404975</v>
      </c>
      <c r="M1206">
        <v>30.881604771673899</v>
      </c>
      <c r="N1206">
        <v>0.85106666580444801</v>
      </c>
      <c r="O1206">
        <v>69.918847451445203</v>
      </c>
      <c r="P1206">
        <v>37.173233270794199</v>
      </c>
      <c r="Q1206">
        <v>-6.8427139841218995E-2</v>
      </c>
    </row>
    <row r="1207" spans="1:17" hidden="1" x14ac:dyDescent="0.3">
      <c r="A1207" t="s">
        <v>2571</v>
      </c>
      <c r="B1207" t="s">
        <v>2572</v>
      </c>
      <c r="C1207" t="str">
        <f>IFERROR(VLOOKUP(Table1[[#This Row],[Ticker]],[1]!Table2[[Symbol]:[Industry]],2,FALSE),"-")</f>
        <v>-</v>
      </c>
      <c r="D1207" t="s">
        <v>46</v>
      </c>
      <c r="E1207">
        <v>1725.45694</v>
      </c>
      <c r="F1207">
        <v>176.05</v>
      </c>
      <c r="G1207">
        <v>1006.95117867567</v>
      </c>
      <c r="H1207">
        <v>-1.2067679585027999</v>
      </c>
      <c r="I1207">
        <v>88.896130339204902</v>
      </c>
      <c r="J1207">
        <v>-8.7481250544082698</v>
      </c>
      <c r="K1207">
        <v>183.84895535276701</v>
      </c>
      <c r="L1207">
        <v>120.13140369814001</v>
      </c>
      <c r="M1207">
        <v>43.302111297543298</v>
      </c>
      <c r="N1207">
        <v>0.41886748104959998</v>
      </c>
      <c r="O1207">
        <v>30.871911388809998</v>
      </c>
      <c r="P1207">
        <v>1073.6666666666599</v>
      </c>
    </row>
    <row r="1208" spans="1:17" hidden="1" x14ac:dyDescent="0.3">
      <c r="A1208" t="s">
        <v>2573</v>
      </c>
      <c r="B1208" t="s">
        <v>2574</v>
      </c>
      <c r="C1208" t="str">
        <f>IFERROR(VLOOKUP(Table1[[#This Row],[Ticker]],[1]!Table2[[Symbol]:[Industry]],2,FALSE),"-")</f>
        <v>-</v>
      </c>
      <c r="D1208" t="s">
        <v>141</v>
      </c>
      <c r="E1208">
        <v>1721.9079608</v>
      </c>
      <c r="F1208">
        <v>120.05</v>
      </c>
      <c r="G1208">
        <v>31.038609853806701</v>
      </c>
      <c r="H1208">
        <v>21.957110698817999</v>
      </c>
      <c r="I1208">
        <v>-3.4218172238922202</v>
      </c>
      <c r="J1208">
        <v>9.3319177361886201</v>
      </c>
      <c r="K1208">
        <v>101.05689594235599</v>
      </c>
      <c r="L1208">
        <v>90.678128491738605</v>
      </c>
      <c r="M1208">
        <v>44.200428009794898</v>
      </c>
      <c r="N1208">
        <v>1.75706413156914</v>
      </c>
      <c r="O1208">
        <v>3.4985422740524799</v>
      </c>
      <c r="P1208">
        <v>87.578125</v>
      </c>
      <c r="Q1208">
        <v>5.4901102962409E-2</v>
      </c>
    </row>
    <row r="1209" spans="1:17" hidden="1" x14ac:dyDescent="0.3">
      <c r="A1209" t="s">
        <v>2575</v>
      </c>
      <c r="B1209" t="s">
        <v>2576</v>
      </c>
      <c r="C1209" t="str">
        <f>IFERROR(VLOOKUP(Table1[[#This Row],[Ticker]],[1]!Table2[[Symbol]:[Industry]],2,FALSE),"-")</f>
        <v>-</v>
      </c>
      <c r="D1209" t="s">
        <v>492</v>
      </c>
      <c r="E1209">
        <v>1721.71482999</v>
      </c>
      <c r="F1209">
        <v>170.9</v>
      </c>
      <c r="G1209">
        <v>-14.126560831813199</v>
      </c>
      <c r="H1209">
        <v>11.867263370603901</v>
      </c>
      <c r="I1209">
        <v>17.848806847424701</v>
      </c>
      <c r="J1209">
        <v>-3.9820265600523501</v>
      </c>
      <c r="K1209">
        <v>158.84801658494499</v>
      </c>
      <c r="L1209">
        <v>143.33861959023599</v>
      </c>
      <c r="M1209">
        <v>54.738675593662698</v>
      </c>
      <c r="N1209">
        <v>2.39949338008357</v>
      </c>
      <c r="O1209">
        <v>13.4464599180807</v>
      </c>
      <c r="P1209">
        <v>55.930656934306498</v>
      </c>
      <c r="Q1209">
        <v>0.10233639212852701</v>
      </c>
    </row>
    <row r="1210" spans="1:17" hidden="1" x14ac:dyDescent="0.3">
      <c r="A1210" t="s">
        <v>2577</v>
      </c>
      <c r="B1210" t="s">
        <v>2578</v>
      </c>
      <c r="C1210" t="str">
        <f>IFERROR(VLOOKUP(Table1[[#This Row],[Ticker]],[1]!Table2[[Symbol]:[Industry]],2,FALSE),"-")</f>
        <v>-</v>
      </c>
      <c r="D1210" t="s">
        <v>384</v>
      </c>
      <c r="E1210">
        <v>1721.5284918</v>
      </c>
      <c r="F1210">
        <v>109.84</v>
      </c>
      <c r="G1210">
        <v>24.241940328963999</v>
      </c>
      <c r="H1210">
        <v>-12.247500921161199</v>
      </c>
      <c r="I1210">
        <v>-3.7042357393755201</v>
      </c>
      <c r="J1210">
        <v>-1.4112513170885199</v>
      </c>
      <c r="K1210">
        <v>109.696879311316</v>
      </c>
      <c r="L1210">
        <v>97.438191798430793</v>
      </c>
      <c r="M1210">
        <v>37.535124806629803</v>
      </c>
      <c r="N1210">
        <v>0.33769971614118899</v>
      </c>
      <c r="O1210">
        <v>21.9956300072833</v>
      </c>
      <c r="P1210">
        <v>55.470629865534299</v>
      </c>
      <c r="Q1210">
        <v>0.118514321863165</v>
      </c>
    </row>
    <row r="1211" spans="1:17" hidden="1" x14ac:dyDescent="0.3">
      <c r="A1211" t="s">
        <v>2579</v>
      </c>
      <c r="B1211" t="s">
        <v>2580</v>
      </c>
      <c r="C1211" t="str">
        <f>IFERROR(VLOOKUP(Table1[[#This Row],[Ticker]],[1]!Table2[[Symbol]:[Industry]],2,FALSE),"-")</f>
        <v>-</v>
      </c>
      <c r="D1211" t="s">
        <v>257</v>
      </c>
      <c r="E1211">
        <v>1715.027386275</v>
      </c>
      <c r="F1211">
        <v>2961.3</v>
      </c>
      <c r="G1211">
        <v>274.85848374431703</v>
      </c>
      <c r="H1211">
        <v>9.4245396432192194</v>
      </c>
      <c r="I1211">
        <v>100.88543707347699</v>
      </c>
      <c r="J1211">
        <v>0.86723323989187195</v>
      </c>
      <c r="K1211">
        <v>2693.8512664872701</v>
      </c>
      <c r="L1211">
        <v>1952.21574537738</v>
      </c>
      <c r="M1211">
        <v>45.797309676582401</v>
      </c>
      <c r="N1211">
        <v>0.501965354725459</v>
      </c>
      <c r="O1211">
        <v>18.157565933880299</v>
      </c>
      <c r="P1211">
        <v>318.26271186440601</v>
      </c>
      <c r="Q1211">
        <v>0.167192728938034</v>
      </c>
    </row>
    <row r="1212" spans="1:17" hidden="1" x14ac:dyDescent="0.3">
      <c r="A1212" t="s">
        <v>2581</v>
      </c>
      <c r="B1212" t="s">
        <v>2582</v>
      </c>
      <c r="C1212" t="str">
        <f>IFERROR(VLOOKUP(Table1[[#This Row],[Ticker]],[1]!Table2[[Symbol]:[Industry]],2,FALSE),"-")</f>
        <v>-</v>
      </c>
      <c r="D1212" t="s">
        <v>539</v>
      </c>
      <c r="E1212">
        <v>1710.8968919700001</v>
      </c>
      <c r="F1212">
        <v>5589.75</v>
      </c>
      <c r="G1212">
        <v>-42.486446865860799</v>
      </c>
      <c r="H1212">
        <v>-2.1537467830019099</v>
      </c>
      <c r="I1212">
        <v>-10.490207597931301</v>
      </c>
      <c r="J1212">
        <v>-4.5028828398753999</v>
      </c>
      <c r="K1212">
        <v>5679.6389518514598</v>
      </c>
      <c r="L1212">
        <v>5751.8371286035399</v>
      </c>
      <c r="M1212">
        <v>32.127584293092802</v>
      </c>
      <c r="N1212">
        <v>1.2846444497395899</v>
      </c>
      <c r="O1212">
        <v>23.189766984212099</v>
      </c>
      <c r="P1212">
        <v>25.218413978494599</v>
      </c>
      <c r="Q1212">
        <v>-0.10067328095064999</v>
      </c>
    </row>
    <row r="1213" spans="1:17" hidden="1" x14ac:dyDescent="0.3">
      <c r="A1213" t="s">
        <v>2583</v>
      </c>
      <c r="B1213" t="s">
        <v>2584</v>
      </c>
      <c r="C1213" t="str">
        <f>IFERROR(VLOOKUP(Table1[[#This Row],[Ticker]],[1]!Table2[[Symbol]:[Industry]],2,FALSE),"-")</f>
        <v>-</v>
      </c>
      <c r="D1213" t="s">
        <v>384</v>
      </c>
      <c r="E1213">
        <v>1710.5788224</v>
      </c>
      <c r="F1213">
        <v>86.81</v>
      </c>
      <c r="G1213">
        <v>12.476458862292899</v>
      </c>
      <c r="H1213">
        <v>0.70237400386690396</v>
      </c>
      <c r="I1213">
        <v>-17.557498668821001</v>
      </c>
      <c r="J1213">
        <v>9.44510874006553</v>
      </c>
      <c r="K1213">
        <v>82.571654543187094</v>
      </c>
      <c r="L1213">
        <v>79.092458415148897</v>
      </c>
      <c r="M1213">
        <v>52.320934253393901</v>
      </c>
      <c r="N1213">
        <v>0.99916082067459999</v>
      </c>
      <c r="O1213">
        <v>23.833659716622499</v>
      </c>
      <c r="P1213">
        <v>40.016129032258</v>
      </c>
      <c r="Q1213">
        <v>4.9036494643952003E-2</v>
      </c>
    </row>
    <row r="1214" spans="1:17" hidden="1" x14ac:dyDescent="0.3">
      <c r="A1214" t="s">
        <v>2585</v>
      </c>
      <c r="B1214" t="s">
        <v>2586</v>
      </c>
      <c r="C1214" t="str">
        <f>IFERROR(VLOOKUP(Table1[[#This Row],[Ticker]],[1]!Table2[[Symbol]:[Industry]],2,FALSE),"-")</f>
        <v>-</v>
      </c>
      <c r="D1214" t="s">
        <v>226</v>
      </c>
      <c r="E1214">
        <v>1707.3513045299901</v>
      </c>
      <c r="F1214">
        <v>73.430000000000007</v>
      </c>
      <c r="G1214">
        <v>142.67550879856901</v>
      </c>
      <c r="H1214">
        <v>-17.046162458572098</v>
      </c>
      <c r="I1214">
        <v>80.599183358828597</v>
      </c>
      <c r="J1214">
        <v>-9.9486210992094701</v>
      </c>
      <c r="K1214">
        <v>74.884668097518997</v>
      </c>
      <c r="L1214">
        <v>53.2420054463567</v>
      </c>
      <c r="M1214">
        <v>41.776287815217103</v>
      </c>
      <c r="N1214">
        <v>0.46189371228621001</v>
      </c>
      <c r="O1214">
        <v>36.102410458940398</v>
      </c>
      <c r="P1214">
        <v>221.356673960612</v>
      </c>
      <c r="Q1214">
        <v>0.133388739656607</v>
      </c>
    </row>
    <row r="1215" spans="1:17" hidden="1" x14ac:dyDescent="0.3">
      <c r="A1215" t="s">
        <v>2587</v>
      </c>
      <c r="B1215" t="s">
        <v>2588</v>
      </c>
      <c r="C1215" t="str">
        <f>IFERROR(VLOOKUP(Table1[[#This Row],[Ticker]],[1]!Table2[[Symbol]:[Industry]],2,FALSE),"-")</f>
        <v>-</v>
      </c>
      <c r="D1215" t="s">
        <v>622</v>
      </c>
      <c r="E1215">
        <v>1701.0937799999999</v>
      </c>
      <c r="F1215">
        <v>1272.55</v>
      </c>
      <c r="G1215">
        <v>33.606284896132102</v>
      </c>
      <c r="H1215">
        <v>36.010869313205298</v>
      </c>
      <c r="I1215">
        <v>45.387912415284298</v>
      </c>
      <c r="J1215">
        <v>-1.7933915985259199</v>
      </c>
      <c r="K1215">
        <v>1061.0085789346001</v>
      </c>
      <c r="L1215">
        <v>887.97347949240202</v>
      </c>
      <c r="M1215">
        <v>54.219977380712301</v>
      </c>
      <c r="N1215">
        <v>1.1322081366880701</v>
      </c>
      <c r="O1215">
        <v>13.944442261600701</v>
      </c>
      <c r="P1215">
        <v>80.618834717195298</v>
      </c>
    </row>
    <row r="1216" spans="1:17" hidden="1" x14ac:dyDescent="0.3">
      <c r="A1216" t="s">
        <v>2589</v>
      </c>
      <c r="B1216" t="s">
        <v>2590</v>
      </c>
      <c r="C1216" t="str">
        <f>IFERROR(VLOOKUP(Table1[[#This Row],[Ticker]],[1]!Table2[[Symbol]:[Industry]],2,FALSE),"-")</f>
        <v>-</v>
      </c>
      <c r="D1216" t="s">
        <v>304</v>
      </c>
      <c r="E1216">
        <v>1699.8</v>
      </c>
      <c r="F1216">
        <v>1436.25</v>
      </c>
      <c r="G1216">
        <v>-31.357438391766799</v>
      </c>
      <c r="H1216">
        <v>1.9130912703640499</v>
      </c>
      <c r="I1216">
        <v>-5.7927468362471597</v>
      </c>
      <c r="J1216">
        <v>0.57093714987958399</v>
      </c>
      <c r="K1216">
        <v>1412.7002880846601</v>
      </c>
      <c r="L1216">
        <v>1417.6253582953</v>
      </c>
      <c r="M1216">
        <v>45.770198127543701</v>
      </c>
      <c r="N1216">
        <v>1.2321142204139099</v>
      </c>
      <c r="O1216">
        <v>23.9373368146214</v>
      </c>
      <c r="P1216">
        <v>21.607891283180201</v>
      </c>
      <c r="Q1216">
        <v>0.15351651136948699</v>
      </c>
    </row>
    <row r="1217" spans="1:17" hidden="1" x14ac:dyDescent="0.3">
      <c r="A1217" t="s">
        <v>2591</v>
      </c>
      <c r="B1217" t="s">
        <v>2592</v>
      </c>
      <c r="C1217" t="str">
        <f>IFERROR(VLOOKUP(Table1[[#This Row],[Ticker]],[1]!Table2[[Symbol]:[Industry]],2,FALSE),"-")</f>
        <v>-</v>
      </c>
      <c r="D1217" t="s">
        <v>436</v>
      </c>
      <c r="E1217">
        <v>1692.5576406749999</v>
      </c>
      <c r="F1217">
        <v>11.02</v>
      </c>
      <c r="G1217">
        <v>-40.220666834832699</v>
      </c>
      <c r="H1217">
        <v>1.54896065448813</v>
      </c>
      <c r="I1217">
        <v>-31.182889624677099</v>
      </c>
      <c r="J1217">
        <v>-2.4658406352642701</v>
      </c>
      <c r="K1217">
        <v>11.2180277656767</v>
      </c>
      <c r="L1217">
        <v>12.1015464583888</v>
      </c>
      <c r="M1217">
        <v>51.0021120134857</v>
      </c>
      <c r="N1217">
        <v>2.442548484929</v>
      </c>
      <c r="O1217">
        <v>52.752571082879598</v>
      </c>
      <c r="P1217">
        <v>11.313131313131199</v>
      </c>
      <c r="Q1217">
        <v>0.109012467731781</v>
      </c>
    </row>
    <row r="1218" spans="1:17" hidden="1" x14ac:dyDescent="0.3">
      <c r="A1218" t="s">
        <v>2593</v>
      </c>
      <c r="B1218" t="s">
        <v>2594</v>
      </c>
      <c r="C1218" t="str">
        <f>IFERROR(VLOOKUP(Table1[[#This Row],[Ticker]],[1]!Table2[[Symbol]:[Industry]],2,FALSE),"-")</f>
        <v>-</v>
      </c>
      <c r="D1218" t="s">
        <v>622</v>
      </c>
      <c r="E1218">
        <v>1692.3029750000001</v>
      </c>
      <c r="F1218">
        <v>60.12</v>
      </c>
      <c r="G1218">
        <v>25.170918206314202</v>
      </c>
      <c r="H1218">
        <v>7.9903525958800703</v>
      </c>
      <c r="I1218">
        <v>-16.496775602118799</v>
      </c>
      <c r="J1218">
        <v>-4.8806441171527402</v>
      </c>
      <c r="K1218">
        <v>58.806015408062599</v>
      </c>
      <c r="L1218">
        <v>55.9953196647119</v>
      </c>
      <c r="M1218">
        <v>29.188193916460101</v>
      </c>
      <c r="N1218">
        <v>1.8755649798276099</v>
      </c>
      <c r="O1218">
        <v>29.7405189620758</v>
      </c>
      <c r="P1218">
        <v>56.1558441558441</v>
      </c>
      <c r="Q1218">
        <v>7.1071011628524999E-2</v>
      </c>
    </row>
    <row r="1219" spans="1:17" hidden="1" x14ac:dyDescent="0.3">
      <c r="A1219" t="s">
        <v>2595</v>
      </c>
      <c r="B1219" t="s">
        <v>2596</v>
      </c>
      <c r="C1219" t="str">
        <f>IFERROR(VLOOKUP(Table1[[#This Row],[Ticker]],[1]!Table2[[Symbol]:[Industry]],2,FALSE),"-")</f>
        <v>-</v>
      </c>
      <c r="D1219" t="s">
        <v>831</v>
      </c>
      <c r="E1219">
        <v>1690.505710896</v>
      </c>
      <c r="F1219">
        <v>196.82</v>
      </c>
      <c r="G1219">
        <v>0.28587124668935998</v>
      </c>
      <c r="H1219">
        <v>-0.46226764819745803</v>
      </c>
      <c r="I1219">
        <v>8.8593999500834695</v>
      </c>
      <c r="J1219">
        <v>4.6001551613928999</v>
      </c>
      <c r="M1219">
        <v>45.878998609982503</v>
      </c>
      <c r="O1219">
        <v>16.8580428818209</v>
      </c>
      <c r="P1219">
        <v>42.623188405797002</v>
      </c>
    </row>
    <row r="1220" spans="1:17" hidden="1" x14ac:dyDescent="0.3">
      <c r="A1220" t="s">
        <v>2597</v>
      </c>
      <c r="B1220" t="s">
        <v>2598</v>
      </c>
      <c r="C1220" t="str">
        <f>IFERROR(VLOOKUP(Table1[[#This Row],[Ticker]],[1]!Table2[[Symbol]:[Industry]],2,FALSE),"-")</f>
        <v>-</v>
      </c>
      <c r="D1220" t="s">
        <v>141</v>
      </c>
      <c r="E1220">
        <v>1687.0521673000001</v>
      </c>
      <c r="F1220">
        <v>57.42</v>
      </c>
      <c r="G1220">
        <v>38.739950925784903</v>
      </c>
      <c r="H1220">
        <v>-15.651963026972</v>
      </c>
      <c r="I1220">
        <v>-21.322286983694202</v>
      </c>
      <c r="J1220">
        <v>-7.6324816001556401</v>
      </c>
      <c r="K1220">
        <v>64.166240155973398</v>
      </c>
      <c r="L1220">
        <v>55.2278161298781</v>
      </c>
      <c r="M1220">
        <v>25.652487390180799</v>
      </c>
      <c r="N1220">
        <v>0.57064283063560794</v>
      </c>
      <c r="O1220">
        <v>36.241727621037903</v>
      </c>
      <c r="P1220">
        <v>103.978685612788</v>
      </c>
      <c r="Q1220">
        <v>0.130772960438643</v>
      </c>
    </row>
    <row r="1221" spans="1:17" hidden="1" x14ac:dyDescent="0.3">
      <c r="A1221" t="s">
        <v>2599</v>
      </c>
      <c r="B1221" t="s">
        <v>2600</v>
      </c>
      <c r="C1221" t="str">
        <f>IFERROR(VLOOKUP(Table1[[#This Row],[Ticker]],[1]!Table2[[Symbol]:[Industry]],2,FALSE),"-")</f>
        <v>-</v>
      </c>
      <c r="D1221" t="s">
        <v>122</v>
      </c>
      <c r="E1221">
        <v>1682.9222674</v>
      </c>
      <c r="F1221">
        <v>190.64</v>
      </c>
      <c r="G1221">
        <v>37.496975948312198</v>
      </c>
      <c r="H1221">
        <v>-3.8078930181550099</v>
      </c>
      <c r="I1221">
        <v>-12.302682124642599</v>
      </c>
      <c r="J1221">
        <v>7.1068214696558902</v>
      </c>
      <c r="K1221">
        <v>183.829488919619</v>
      </c>
      <c r="L1221">
        <v>164.81087179553001</v>
      </c>
      <c r="M1221">
        <v>51.0740711168296</v>
      </c>
      <c r="N1221">
        <v>0.66746493469078505</v>
      </c>
      <c r="O1221">
        <v>40.343054972723401</v>
      </c>
      <c r="P1221">
        <v>109.84039625756699</v>
      </c>
      <c r="Q1221">
        <v>0.100350696809805</v>
      </c>
    </row>
    <row r="1222" spans="1:17" hidden="1" x14ac:dyDescent="0.3">
      <c r="A1222" t="s">
        <v>2601</v>
      </c>
      <c r="B1222" t="s">
        <v>2602</v>
      </c>
      <c r="C1222" t="str">
        <f>IFERROR(VLOOKUP(Table1[[#This Row],[Ticker]],[1]!Table2[[Symbol]:[Industry]],2,FALSE),"-")</f>
        <v>-</v>
      </c>
      <c r="D1222" t="s">
        <v>539</v>
      </c>
      <c r="E1222">
        <v>1673.5923344799901</v>
      </c>
      <c r="F1222">
        <v>517.85</v>
      </c>
      <c r="G1222">
        <v>10.2101569301966</v>
      </c>
      <c r="H1222">
        <v>18.0994681032602</v>
      </c>
      <c r="I1222">
        <v>22.925593632844102</v>
      </c>
      <c r="J1222">
        <v>14.6387515082973</v>
      </c>
      <c r="K1222">
        <v>429.39490093760003</v>
      </c>
      <c r="L1222">
        <v>387.18267073673002</v>
      </c>
      <c r="M1222">
        <v>58.963045856258297</v>
      </c>
      <c r="N1222">
        <v>1.71648584380884</v>
      </c>
      <c r="O1222">
        <v>4.2579897653760499</v>
      </c>
      <c r="P1222">
        <v>76.740614334470905</v>
      </c>
      <c r="Q1222">
        <v>-7.8996162697579003E-2</v>
      </c>
    </row>
    <row r="1223" spans="1:17" hidden="1" x14ac:dyDescent="0.3">
      <c r="A1223" t="s">
        <v>2603</v>
      </c>
      <c r="B1223" t="s">
        <v>2604</v>
      </c>
      <c r="C1223" t="str">
        <f>IFERROR(VLOOKUP(Table1[[#This Row],[Ticker]],[1]!Table2[[Symbol]:[Industry]],2,FALSE),"-")</f>
        <v>-</v>
      </c>
      <c r="D1223" t="s">
        <v>46</v>
      </c>
      <c r="E1223">
        <v>1672.958567614</v>
      </c>
      <c r="F1223">
        <v>75.069999999999993</v>
      </c>
      <c r="G1223">
        <v>22.4975109890852</v>
      </c>
      <c r="H1223">
        <v>3.6098901228249902</v>
      </c>
      <c r="I1223">
        <v>-14.998367016128901</v>
      </c>
      <c r="J1223">
        <v>0.220878538111003</v>
      </c>
      <c r="K1223">
        <v>73.322947047560604</v>
      </c>
      <c r="L1223">
        <v>68.950986128761599</v>
      </c>
      <c r="M1223">
        <v>50.101368224637902</v>
      </c>
      <c r="N1223">
        <v>0.73177540650804496</v>
      </c>
      <c r="O1223">
        <v>24.0841880911149</v>
      </c>
      <c r="P1223">
        <v>61.440860215053704</v>
      </c>
      <c r="Q1223">
        <v>0.106065548692497</v>
      </c>
    </row>
    <row r="1224" spans="1:17" hidden="1" x14ac:dyDescent="0.3">
      <c r="A1224" t="s">
        <v>2605</v>
      </c>
      <c r="B1224" t="s">
        <v>2606</v>
      </c>
      <c r="C1224" t="str">
        <f>IFERROR(VLOOKUP(Table1[[#This Row],[Ticker]],[1]!Table2[[Symbol]:[Industry]],2,FALSE),"-")</f>
        <v>-</v>
      </c>
      <c r="D1224" t="s">
        <v>2607</v>
      </c>
      <c r="E1224">
        <v>1667.2814559999999</v>
      </c>
      <c r="F1224">
        <v>168.16</v>
      </c>
      <c r="G1224">
        <v>37.077786340008601</v>
      </c>
      <c r="H1224">
        <v>9.8421979190203697</v>
      </c>
      <c r="I1224">
        <v>-17.031302678448998</v>
      </c>
      <c r="J1224">
        <v>15.154289087499199</v>
      </c>
      <c r="K1224">
        <v>160.875851087341</v>
      </c>
      <c r="M1224">
        <v>64.890928987579002</v>
      </c>
      <c r="N1224">
        <v>1.8589685121005599</v>
      </c>
      <c r="O1224">
        <v>47.567792578496601</v>
      </c>
      <c r="P1224">
        <v>89.262802476083294</v>
      </c>
    </row>
    <row r="1225" spans="1:17" hidden="1" x14ac:dyDescent="0.3">
      <c r="A1225" t="s">
        <v>2608</v>
      </c>
      <c r="B1225" t="s">
        <v>2609</v>
      </c>
      <c r="C1225" t="str">
        <f>IFERROR(VLOOKUP(Table1[[#This Row],[Ticker]],[1]!Table2[[Symbol]:[Industry]],2,FALSE),"-")</f>
        <v>-</v>
      </c>
      <c r="D1225" t="s">
        <v>21</v>
      </c>
      <c r="E1225">
        <v>1663.6367193599999</v>
      </c>
      <c r="F1225">
        <v>1483.55</v>
      </c>
      <c r="G1225">
        <v>186.025935036113</v>
      </c>
      <c r="H1225">
        <v>-2.9979572364811999</v>
      </c>
      <c r="I1225">
        <v>71.776176350312795</v>
      </c>
      <c r="J1225">
        <v>8.84427763366992</v>
      </c>
      <c r="K1225">
        <v>1343.1312790209699</v>
      </c>
      <c r="L1225">
        <v>987.79170412089002</v>
      </c>
      <c r="M1225">
        <v>43.879553147437697</v>
      </c>
      <c r="N1225">
        <v>0.75592807053445599</v>
      </c>
      <c r="O1225">
        <v>13.103703953355099</v>
      </c>
      <c r="P1225">
        <v>256.066242649706</v>
      </c>
      <c r="Q1225">
        <v>0.130961450401746</v>
      </c>
    </row>
    <row r="1226" spans="1:17" hidden="1" x14ac:dyDescent="0.3">
      <c r="A1226" t="s">
        <v>2610</v>
      </c>
      <c r="B1226" t="s">
        <v>2611</v>
      </c>
      <c r="C1226" t="str">
        <f>IFERROR(VLOOKUP(Table1[[#This Row],[Ticker]],[1]!Table2[[Symbol]:[Industry]],2,FALSE),"-")</f>
        <v>-</v>
      </c>
      <c r="D1226" t="s">
        <v>590</v>
      </c>
      <c r="E1226">
        <v>1661.83611</v>
      </c>
      <c r="F1226">
        <v>820.2</v>
      </c>
      <c r="G1226">
        <v>358.23137628874298</v>
      </c>
      <c r="H1226">
        <v>11.7864825399298</v>
      </c>
      <c r="I1226">
        <v>84.911690742668497</v>
      </c>
      <c r="J1226">
        <v>7.9594103156561697</v>
      </c>
      <c r="K1226">
        <v>693.42103099199403</v>
      </c>
      <c r="L1226">
        <v>518.66926677478205</v>
      </c>
      <c r="M1226">
        <v>79.735992592940406</v>
      </c>
      <c r="N1226">
        <v>0.60329614816599297</v>
      </c>
      <c r="O1226">
        <v>0</v>
      </c>
      <c r="P1226">
        <v>395.58912386706902</v>
      </c>
      <c r="Q1226">
        <v>0.19733892615776299</v>
      </c>
    </row>
    <row r="1227" spans="1:17" hidden="1" x14ac:dyDescent="0.3">
      <c r="A1227" t="s">
        <v>2612</v>
      </c>
      <c r="B1227" t="s">
        <v>2613</v>
      </c>
      <c r="C1227" t="str">
        <f>IFERROR(VLOOKUP(Table1[[#This Row],[Ticker]],[1]!Table2[[Symbol]:[Industry]],2,FALSE),"-")</f>
        <v>-</v>
      </c>
      <c r="D1227" t="s">
        <v>295</v>
      </c>
      <c r="E1227">
        <v>1658.798076798</v>
      </c>
      <c r="F1227">
        <v>30.78</v>
      </c>
      <c r="G1227">
        <v>-30.754979949791</v>
      </c>
      <c r="H1227">
        <v>0.60073166143940104</v>
      </c>
      <c r="I1227">
        <v>-33.558602122046501</v>
      </c>
      <c r="J1227">
        <v>-3.34172600830333</v>
      </c>
      <c r="K1227">
        <v>31.389492628354098</v>
      </c>
      <c r="L1227">
        <v>32.115799379918798</v>
      </c>
      <c r="M1227">
        <v>34.629262967215801</v>
      </c>
      <c r="N1227">
        <v>1.05349227319483</v>
      </c>
      <c r="O1227">
        <v>48.797920727745201</v>
      </c>
      <c r="P1227">
        <v>36.799999999999997</v>
      </c>
      <c r="Q1227">
        <v>-3.7349194854387001E-2</v>
      </c>
    </row>
    <row r="1228" spans="1:17" hidden="1" x14ac:dyDescent="0.3">
      <c r="A1228" t="s">
        <v>2614</v>
      </c>
      <c r="B1228" t="s">
        <v>2615</v>
      </c>
      <c r="C1228" t="str">
        <f>IFERROR(VLOOKUP(Table1[[#This Row],[Ticker]],[1]!Table2[[Symbol]:[Industry]],2,FALSE),"-")</f>
        <v>-</v>
      </c>
      <c r="D1228" t="s">
        <v>2616</v>
      </c>
      <c r="E1228">
        <v>1647.0797626799999</v>
      </c>
      <c r="F1228">
        <v>1058.45</v>
      </c>
      <c r="G1228">
        <v>-22.305026481236201</v>
      </c>
      <c r="H1228">
        <v>-10.6896790012091</v>
      </c>
      <c r="I1228">
        <v>-22.807040876062899</v>
      </c>
      <c r="J1228">
        <v>-3.0203496337432298</v>
      </c>
      <c r="K1228">
        <v>1147.73819049489</v>
      </c>
      <c r="L1228">
        <v>1142.7924009522701</v>
      </c>
      <c r="M1228">
        <v>31.5534820719847</v>
      </c>
      <c r="N1228">
        <v>1.5749242524856</v>
      </c>
      <c r="O1228">
        <v>37.082526335679503</v>
      </c>
      <c r="P1228">
        <v>13.1064329985039</v>
      </c>
      <c r="Q1228">
        <v>8.8086301914397994E-2</v>
      </c>
    </row>
    <row r="1229" spans="1:17" hidden="1" x14ac:dyDescent="0.3">
      <c r="A1229" t="s">
        <v>2617</v>
      </c>
      <c r="B1229" t="s">
        <v>2618</v>
      </c>
      <c r="C1229" t="str">
        <f>IFERROR(VLOOKUP(Table1[[#This Row],[Ticker]],[1]!Table2[[Symbol]:[Industry]],2,FALSE),"-")</f>
        <v>-</v>
      </c>
      <c r="D1229" t="s">
        <v>60</v>
      </c>
      <c r="E1229">
        <v>1642.3288332659999</v>
      </c>
      <c r="F1229">
        <v>234.58</v>
      </c>
      <c r="G1229">
        <v>-40.3706049315389</v>
      </c>
      <c r="H1229">
        <v>-5.1957746048998601</v>
      </c>
      <c r="I1229">
        <v>-29.103209505461301</v>
      </c>
      <c r="J1229">
        <v>-2.2324573949394102</v>
      </c>
      <c r="K1229">
        <v>240.793098887105</v>
      </c>
      <c r="M1229">
        <v>35.305618579608399</v>
      </c>
      <c r="N1229">
        <v>0.86077330744796898</v>
      </c>
      <c r="O1229">
        <v>26.417426890613001</v>
      </c>
      <c r="P1229">
        <v>17.8793969849246</v>
      </c>
    </row>
    <row r="1230" spans="1:17" hidden="1" x14ac:dyDescent="0.3">
      <c r="A1230" t="s">
        <v>2619</v>
      </c>
      <c r="B1230" t="s">
        <v>2620</v>
      </c>
      <c r="C1230" t="str">
        <f>IFERROR(VLOOKUP(Table1[[#This Row],[Ticker]],[1]!Table2[[Symbol]:[Industry]],2,FALSE),"-")</f>
        <v>-</v>
      </c>
      <c r="D1230" t="s">
        <v>119</v>
      </c>
      <c r="E1230">
        <v>1635.669057717</v>
      </c>
      <c r="F1230">
        <v>15.45</v>
      </c>
      <c r="G1230">
        <v>-7.2707138177160502</v>
      </c>
      <c r="H1230">
        <v>-13.0056946771375</v>
      </c>
      <c r="I1230">
        <v>-42.199116739242498</v>
      </c>
      <c r="J1230">
        <v>-2.8037170364240098</v>
      </c>
      <c r="K1230">
        <v>16.969449206698702</v>
      </c>
      <c r="L1230">
        <v>16.8024049611526</v>
      </c>
      <c r="M1230">
        <v>25.975882693497098</v>
      </c>
      <c r="N1230">
        <v>0.68270361309181804</v>
      </c>
      <c r="O1230">
        <v>70.583472182169601</v>
      </c>
      <c r="P1230">
        <v>31.096341938862899</v>
      </c>
      <c r="Q1230">
        <v>5.9598585088213002E-2</v>
      </c>
    </row>
    <row r="1231" spans="1:17" hidden="1" x14ac:dyDescent="0.3">
      <c r="A1231" t="s">
        <v>2621</v>
      </c>
      <c r="B1231" t="s">
        <v>2622</v>
      </c>
      <c r="C1231" t="str">
        <f>IFERROR(VLOOKUP(Table1[[#This Row],[Ticker]],[1]!Table2[[Symbol]:[Industry]],2,FALSE),"-")</f>
        <v>-</v>
      </c>
      <c r="D1231" t="s">
        <v>70</v>
      </c>
      <c r="E1231">
        <v>1635.489165</v>
      </c>
      <c r="F1231">
        <v>54500</v>
      </c>
      <c r="G1231">
        <v>173.24638118052599</v>
      </c>
      <c r="H1231">
        <v>-7.7701516058005904</v>
      </c>
      <c r="I1231">
        <v>85.018490979315501</v>
      </c>
      <c r="J1231">
        <v>-3.4709570662417599</v>
      </c>
      <c r="K1231">
        <v>48778.392255039696</v>
      </c>
      <c r="L1231">
        <v>33810.725163319403</v>
      </c>
      <c r="M1231">
        <v>43.666285504369299</v>
      </c>
      <c r="N1231">
        <v>0.58249158249158195</v>
      </c>
      <c r="O1231">
        <v>22.9339449541284</v>
      </c>
      <c r="P1231">
        <v>238.50931677018599</v>
      </c>
      <c r="Q1231">
        <v>8.8581454120288006E-2</v>
      </c>
    </row>
    <row r="1232" spans="1:17" hidden="1" x14ac:dyDescent="0.3">
      <c r="A1232" t="s">
        <v>2623</v>
      </c>
      <c r="B1232" t="s">
        <v>2624</v>
      </c>
      <c r="C1232" t="str">
        <f>IFERROR(VLOOKUP(Table1[[#This Row],[Ticker]],[1]!Table2[[Symbol]:[Industry]],2,FALSE),"-")</f>
        <v>-</v>
      </c>
      <c r="D1232" t="s">
        <v>384</v>
      </c>
      <c r="E1232">
        <v>1630.0846739999999</v>
      </c>
      <c r="F1232">
        <v>265.75</v>
      </c>
      <c r="G1232">
        <v>-3.9840107876528101</v>
      </c>
      <c r="H1232">
        <v>-4.4560759755484902</v>
      </c>
      <c r="I1232">
        <v>11.524329990418201</v>
      </c>
      <c r="J1232">
        <v>-2.2724176828520601</v>
      </c>
      <c r="K1232">
        <v>271.66388985075503</v>
      </c>
      <c r="L1232">
        <v>251.61168672131001</v>
      </c>
      <c r="M1232">
        <v>30.604218712960002</v>
      </c>
      <c r="N1232">
        <v>0.95741953407846703</v>
      </c>
      <c r="O1232">
        <v>17.384760112887999</v>
      </c>
      <c r="P1232">
        <v>31.706108288935599</v>
      </c>
      <c r="Q1232">
        <v>0.127284282904187</v>
      </c>
    </row>
    <row r="1233" spans="1:17" hidden="1" x14ac:dyDescent="0.3">
      <c r="A1233" t="s">
        <v>2625</v>
      </c>
      <c r="B1233" t="s">
        <v>2626</v>
      </c>
      <c r="C1233" t="str">
        <f>IFERROR(VLOOKUP(Table1[[#This Row],[Ticker]],[1]!Table2[[Symbol]:[Industry]],2,FALSE),"-")</f>
        <v>-</v>
      </c>
      <c r="D1233" t="s">
        <v>257</v>
      </c>
      <c r="E1233">
        <v>1627.86</v>
      </c>
      <c r="F1233">
        <v>1280.3</v>
      </c>
      <c r="G1233">
        <v>79.742989842162103</v>
      </c>
      <c r="H1233">
        <v>-15.0727520086374</v>
      </c>
      <c r="I1233">
        <v>73.746989243265105</v>
      </c>
      <c r="J1233">
        <v>1.2946444553171399</v>
      </c>
      <c r="K1233">
        <v>1268.9838148961501</v>
      </c>
      <c r="L1233">
        <v>1014.5114379589</v>
      </c>
      <c r="M1233">
        <v>42.335422739494199</v>
      </c>
      <c r="N1233">
        <v>0.33260617081937299</v>
      </c>
      <c r="O1233">
        <v>22.619698508162099</v>
      </c>
      <c r="P1233">
        <v>112.32172470978399</v>
      </c>
      <c r="Q1233">
        <v>7.3628552748800993E-2</v>
      </c>
    </row>
    <row r="1234" spans="1:17" hidden="1" x14ac:dyDescent="0.3">
      <c r="A1234" t="s">
        <v>2627</v>
      </c>
      <c r="B1234" t="s">
        <v>2628</v>
      </c>
      <c r="C1234" t="str">
        <f>IFERROR(VLOOKUP(Table1[[#This Row],[Ticker]],[1]!Table2[[Symbol]:[Industry]],2,FALSE),"-")</f>
        <v>-</v>
      </c>
      <c r="D1234" t="s">
        <v>54</v>
      </c>
      <c r="E1234">
        <v>1620.40111183</v>
      </c>
      <c r="F1234">
        <v>880.9</v>
      </c>
      <c r="G1234">
        <v>100.06041223530799</v>
      </c>
      <c r="H1234">
        <v>27.381411177586099</v>
      </c>
      <c r="I1234">
        <v>44.293537146343702</v>
      </c>
      <c r="J1234">
        <v>7.2671816131759401</v>
      </c>
      <c r="K1234">
        <v>725.81170687957194</v>
      </c>
      <c r="L1234">
        <v>568.58874895220595</v>
      </c>
      <c r="M1234">
        <v>42.249470594765199</v>
      </c>
      <c r="N1234">
        <v>1.2219466180209799</v>
      </c>
      <c r="O1234">
        <v>1.5552276081280501</v>
      </c>
      <c r="P1234">
        <v>182.70218228498001</v>
      </c>
      <c r="Q1234">
        <v>7.1415729418846996E-2</v>
      </c>
    </row>
    <row r="1235" spans="1:17" hidden="1" x14ac:dyDescent="0.3">
      <c r="A1235" t="s">
        <v>2629</v>
      </c>
      <c r="B1235" t="s">
        <v>2630</v>
      </c>
      <c r="C1235" t="str">
        <f>IFERROR(VLOOKUP(Table1[[#This Row],[Ticker]],[1]!Table2[[Symbol]:[Industry]],2,FALSE),"-")</f>
        <v>-</v>
      </c>
      <c r="D1235" t="s">
        <v>141</v>
      </c>
      <c r="E1235">
        <v>1614.3674687099999</v>
      </c>
      <c r="F1235">
        <v>132.16999999999999</v>
      </c>
      <c r="G1235">
        <v>30.897358006989801</v>
      </c>
      <c r="H1235">
        <v>-1.8099553040735299</v>
      </c>
      <c r="I1235">
        <v>5.3819367023645199</v>
      </c>
      <c r="J1235">
        <v>3.4777485623651501</v>
      </c>
      <c r="K1235">
        <v>129.40686911445201</v>
      </c>
      <c r="L1235">
        <v>110.546732405292</v>
      </c>
      <c r="M1235">
        <v>42.234761968600097</v>
      </c>
      <c r="N1235">
        <v>0.48938486958473598</v>
      </c>
      <c r="O1235">
        <v>14.2089732919724</v>
      </c>
      <c r="P1235">
        <v>99.803476946334001</v>
      </c>
      <c r="Q1235">
        <v>7.1477996903085997E-2</v>
      </c>
    </row>
    <row r="1236" spans="1:17" hidden="1" x14ac:dyDescent="0.3">
      <c r="A1236" t="s">
        <v>2631</v>
      </c>
      <c r="B1236" t="s">
        <v>2632</v>
      </c>
      <c r="C1236" t="str">
        <f>IFERROR(VLOOKUP(Table1[[#This Row],[Ticker]],[1]!Table2[[Symbol]:[Industry]],2,FALSE),"-")</f>
        <v>-</v>
      </c>
      <c r="D1236" t="s">
        <v>701</v>
      </c>
      <c r="E1236">
        <v>1605.3398669999999</v>
      </c>
      <c r="F1236">
        <v>238.25</v>
      </c>
      <c r="G1236">
        <v>-20.5228220171287</v>
      </c>
      <c r="H1236">
        <v>-11.887443832035601</v>
      </c>
      <c r="I1236">
        <v>-26.742397774155599</v>
      </c>
      <c r="J1236">
        <v>-3.7476663415715201</v>
      </c>
      <c r="K1236">
        <v>261.08790554472898</v>
      </c>
      <c r="L1236">
        <v>264.66904849276</v>
      </c>
      <c r="M1236">
        <v>11.530785840723301</v>
      </c>
      <c r="N1236">
        <v>0.63859024862476998</v>
      </c>
      <c r="O1236">
        <v>38.929695697796397</v>
      </c>
      <c r="P1236">
        <v>7.8786506678741199</v>
      </c>
      <c r="Q1236">
        <v>4.503192951861E-2</v>
      </c>
    </row>
    <row r="1237" spans="1:17" hidden="1" x14ac:dyDescent="0.3">
      <c r="A1237" t="s">
        <v>2633</v>
      </c>
      <c r="B1237" t="s">
        <v>2634</v>
      </c>
      <c r="C1237" t="str">
        <f>IFERROR(VLOOKUP(Table1[[#This Row],[Ticker]],[1]!Table2[[Symbol]:[Industry]],2,FALSE),"-")</f>
        <v>-</v>
      </c>
      <c r="D1237" t="s">
        <v>622</v>
      </c>
      <c r="E1237">
        <v>1597.16880295499</v>
      </c>
      <c r="F1237">
        <v>788.7</v>
      </c>
      <c r="G1237">
        <v>63.5251401648949</v>
      </c>
      <c r="H1237">
        <v>39.5499864890674</v>
      </c>
      <c r="I1237">
        <v>60.1879472060279</v>
      </c>
      <c r="J1237">
        <v>28.626486387830901</v>
      </c>
      <c r="K1237">
        <v>602.23427798190903</v>
      </c>
      <c r="L1237">
        <v>517.66280745447</v>
      </c>
      <c r="M1237">
        <v>67.030505214244698</v>
      </c>
      <c r="N1237">
        <v>2.8643415709381599</v>
      </c>
      <c r="O1237">
        <v>1.3059464942310099</v>
      </c>
      <c r="P1237">
        <v>108.788881535407</v>
      </c>
      <c r="Q1237">
        <v>4.7092394779286999E-2</v>
      </c>
    </row>
    <row r="1238" spans="1:17" hidden="1" x14ac:dyDescent="0.3">
      <c r="A1238" t="s">
        <v>2635</v>
      </c>
      <c r="B1238" t="s">
        <v>2636</v>
      </c>
      <c r="C1238" t="str">
        <f>IFERROR(VLOOKUP(Table1[[#This Row],[Ticker]],[1]!Table2[[Symbol]:[Industry]],2,FALSE),"-")</f>
        <v>-</v>
      </c>
      <c r="D1238" t="s">
        <v>133</v>
      </c>
      <c r="E1238">
        <v>1595.5899692999999</v>
      </c>
      <c r="F1238">
        <v>242.45</v>
      </c>
      <c r="G1238">
        <v>-10.0843021975175</v>
      </c>
      <c r="H1238">
        <v>-3.4419633572073902</v>
      </c>
      <c r="I1238">
        <v>-41.970865742125298</v>
      </c>
      <c r="J1238">
        <v>-2.5341116712772398</v>
      </c>
      <c r="K1238">
        <v>259.50761332355103</v>
      </c>
      <c r="L1238">
        <v>269.74471617153199</v>
      </c>
      <c r="M1238">
        <v>31.659227324067398</v>
      </c>
      <c r="N1238">
        <v>0.994071186907315</v>
      </c>
      <c r="O1238">
        <v>65.229944318416102</v>
      </c>
      <c r="P1238">
        <v>21.376720901126401</v>
      </c>
      <c r="Q1238">
        <v>0.113092403757069</v>
      </c>
    </row>
    <row r="1239" spans="1:17" hidden="1" x14ac:dyDescent="0.3">
      <c r="A1239" t="s">
        <v>2637</v>
      </c>
      <c r="B1239" t="s">
        <v>2638</v>
      </c>
      <c r="C1239" t="str">
        <f>IFERROR(VLOOKUP(Table1[[#This Row],[Ticker]],[1]!Table2[[Symbol]:[Industry]],2,FALSE),"-")</f>
        <v>-</v>
      </c>
      <c r="D1239" t="s">
        <v>133</v>
      </c>
      <c r="E1239">
        <v>1591.8114451199999</v>
      </c>
      <c r="F1239">
        <v>70.099999999999994</v>
      </c>
      <c r="G1239">
        <v>20.239286473957701</v>
      </c>
      <c r="H1239">
        <v>17.1170914270057</v>
      </c>
      <c r="I1239">
        <v>-3.5317703753988701</v>
      </c>
      <c r="J1239">
        <v>-7.5949073570729304</v>
      </c>
      <c r="K1239">
        <v>65.002069835811398</v>
      </c>
      <c r="L1239">
        <v>58.694884787261699</v>
      </c>
      <c r="M1239">
        <v>53.590971015919401</v>
      </c>
      <c r="N1239">
        <v>2.23713408576804</v>
      </c>
      <c r="O1239">
        <v>22.681883024251</v>
      </c>
      <c r="P1239">
        <v>94.668147736739797</v>
      </c>
      <c r="Q1239">
        <v>5.9380609383629997E-2</v>
      </c>
    </row>
    <row r="1240" spans="1:17" hidden="1" x14ac:dyDescent="0.3">
      <c r="A1240" t="s">
        <v>2639</v>
      </c>
      <c r="B1240" t="s">
        <v>2640</v>
      </c>
      <c r="C1240" t="str">
        <f>IFERROR(VLOOKUP(Table1[[#This Row],[Ticker]],[1]!Table2[[Symbol]:[Industry]],2,FALSE),"-")</f>
        <v>-</v>
      </c>
      <c r="D1240" t="s">
        <v>539</v>
      </c>
      <c r="E1240">
        <v>1589.59846029</v>
      </c>
      <c r="F1240">
        <v>451.5</v>
      </c>
      <c r="G1240">
        <v>55.211845459254697</v>
      </c>
      <c r="H1240">
        <v>18.1960270802292</v>
      </c>
      <c r="I1240">
        <v>1.85903707991244</v>
      </c>
      <c r="J1240">
        <v>6.80299371845972</v>
      </c>
      <c r="K1240">
        <v>384.92610714682598</v>
      </c>
      <c r="L1240">
        <v>348.88771298249901</v>
      </c>
      <c r="M1240">
        <v>64.917812022082302</v>
      </c>
      <c r="N1240">
        <v>2.3630071119537099</v>
      </c>
      <c r="O1240">
        <v>23.743078626799502</v>
      </c>
      <c r="P1240">
        <v>82.534869617950207</v>
      </c>
      <c r="Q1240">
        <v>4.6388737017018997E-2</v>
      </c>
    </row>
    <row r="1241" spans="1:17" hidden="1" x14ac:dyDescent="0.3">
      <c r="A1241" t="s">
        <v>2641</v>
      </c>
      <c r="B1241" t="s">
        <v>2642</v>
      </c>
      <c r="C1241" t="str">
        <f>IFERROR(VLOOKUP(Table1[[#This Row],[Ticker]],[1]!Table2[[Symbol]:[Industry]],2,FALSE),"-")</f>
        <v>-</v>
      </c>
      <c r="D1241" t="s">
        <v>465</v>
      </c>
      <c r="E1241">
        <v>1588.7515000000001</v>
      </c>
      <c r="F1241">
        <v>245.59</v>
      </c>
      <c r="G1241">
        <v>10.668411612385199</v>
      </c>
      <c r="H1241">
        <v>11.8353831596111</v>
      </c>
      <c r="I1241">
        <v>-16.9933869380102</v>
      </c>
      <c r="J1241">
        <v>11.444602954226299</v>
      </c>
      <c r="K1241">
        <v>222.53791109388601</v>
      </c>
      <c r="L1241">
        <v>213.70003395139901</v>
      </c>
      <c r="M1241">
        <v>52.725032876803503</v>
      </c>
      <c r="N1241">
        <v>3.04342188185174</v>
      </c>
      <c r="O1241">
        <v>17.105745347937599</v>
      </c>
      <c r="P1241">
        <v>39.381384790011303</v>
      </c>
      <c r="Q1241">
        <v>4.0953480203164E-2</v>
      </c>
    </row>
    <row r="1242" spans="1:17" hidden="1" x14ac:dyDescent="0.3">
      <c r="A1242" t="s">
        <v>2643</v>
      </c>
      <c r="B1242" t="s">
        <v>2644</v>
      </c>
      <c r="C1242" t="str">
        <f>IFERROR(VLOOKUP(Table1[[#This Row],[Ticker]],[1]!Table2[[Symbol]:[Industry]],2,FALSE),"-")</f>
        <v>-</v>
      </c>
      <c r="D1242" t="s">
        <v>212</v>
      </c>
      <c r="E1242">
        <v>1578.911235</v>
      </c>
      <c r="F1242">
        <v>123.49</v>
      </c>
      <c r="G1242">
        <v>9.0639249368056305</v>
      </c>
      <c r="H1242">
        <v>-6.0258983489422997</v>
      </c>
      <c r="I1242">
        <v>15.830602578313799</v>
      </c>
      <c r="J1242">
        <v>-1.6788383851181601</v>
      </c>
      <c r="K1242">
        <v>129.401000437177</v>
      </c>
      <c r="L1242">
        <v>117.553936199002</v>
      </c>
      <c r="M1242">
        <v>29.202737598186999</v>
      </c>
      <c r="N1242">
        <v>0.71096516323677705</v>
      </c>
      <c r="O1242">
        <v>27.135800469673601</v>
      </c>
      <c r="P1242">
        <v>56.912325285895797</v>
      </c>
      <c r="Q1242">
        <v>8.2874722227473996E-2</v>
      </c>
    </row>
    <row r="1243" spans="1:17" hidden="1" x14ac:dyDescent="0.3">
      <c r="A1243" t="s">
        <v>2645</v>
      </c>
      <c r="B1243" t="s">
        <v>2646</v>
      </c>
      <c r="C1243" t="str">
        <f>IFERROR(VLOOKUP(Table1[[#This Row],[Ticker]],[1]!Table2[[Symbol]:[Industry]],2,FALSE),"-")</f>
        <v>-</v>
      </c>
      <c r="D1243" t="s">
        <v>384</v>
      </c>
      <c r="E1243">
        <v>1575.6589192500001</v>
      </c>
      <c r="F1243">
        <v>138.24</v>
      </c>
      <c r="G1243">
        <v>13.338775972353201</v>
      </c>
      <c r="H1243">
        <v>5.0204331775350699</v>
      </c>
      <c r="I1243">
        <v>0.37077553518968098</v>
      </c>
      <c r="J1243">
        <v>2.8066983422190002</v>
      </c>
      <c r="K1243">
        <v>126.83988068359</v>
      </c>
      <c r="L1243">
        <v>118.45452738691201</v>
      </c>
      <c r="M1243">
        <v>48.769364988261401</v>
      </c>
      <c r="N1243">
        <v>1.29345926270933</v>
      </c>
      <c r="O1243">
        <v>12.9195601851851</v>
      </c>
      <c r="P1243">
        <v>46.440677966101603</v>
      </c>
      <c r="Q1243">
        <v>6.1587125434200002E-2</v>
      </c>
    </row>
    <row r="1244" spans="1:17" hidden="1" x14ac:dyDescent="0.3">
      <c r="A1244" t="s">
        <v>2647</v>
      </c>
      <c r="B1244" t="s">
        <v>2648</v>
      </c>
      <c r="C1244" t="str">
        <f>IFERROR(VLOOKUP(Table1[[#This Row],[Ticker]],[1]!Table2[[Symbol]:[Industry]],2,FALSE),"-")</f>
        <v>-</v>
      </c>
      <c r="D1244" t="s">
        <v>212</v>
      </c>
      <c r="E1244">
        <v>1570.655507855</v>
      </c>
      <c r="F1244">
        <v>904</v>
      </c>
      <c r="G1244">
        <v>28.265313038820999</v>
      </c>
      <c r="H1244">
        <v>1.6049510544973</v>
      </c>
      <c r="I1244">
        <v>1.91532959630851</v>
      </c>
      <c r="J1244">
        <v>6.2797216966583802</v>
      </c>
      <c r="K1244">
        <v>864.73797061885898</v>
      </c>
      <c r="L1244">
        <v>799.57375954024997</v>
      </c>
      <c r="M1244">
        <v>76.224163438228004</v>
      </c>
      <c r="N1244">
        <v>0.69800694483691095</v>
      </c>
      <c r="O1244">
        <v>13.1637168141592</v>
      </c>
      <c r="P1244">
        <v>47.809025506867201</v>
      </c>
      <c r="Q1244">
        <v>9.0738339381013E-2</v>
      </c>
    </row>
    <row r="1245" spans="1:17" hidden="1" x14ac:dyDescent="0.3">
      <c r="A1245" t="s">
        <v>2649</v>
      </c>
      <c r="B1245" t="s">
        <v>2650</v>
      </c>
      <c r="C1245" t="str">
        <f>IFERROR(VLOOKUP(Table1[[#This Row],[Ticker]],[1]!Table2[[Symbol]:[Industry]],2,FALSE),"-")</f>
        <v>-</v>
      </c>
      <c r="D1245" t="s">
        <v>416</v>
      </c>
      <c r="E1245">
        <v>1569.7312504839999</v>
      </c>
      <c r="F1245">
        <v>40.22</v>
      </c>
      <c r="G1245">
        <v>36.860227423480801</v>
      </c>
      <c r="H1245">
        <v>3.9733947335984601</v>
      </c>
      <c r="I1245">
        <v>2.82332779070485</v>
      </c>
      <c r="J1245">
        <v>-0.40935533599459101</v>
      </c>
      <c r="K1245">
        <v>39.617667226945699</v>
      </c>
      <c r="L1245">
        <v>35.0959963968631</v>
      </c>
      <c r="M1245">
        <v>41.586984913343002</v>
      </c>
      <c r="N1245">
        <v>0.949302688117452</v>
      </c>
      <c r="O1245">
        <v>15.6141223272004</v>
      </c>
      <c r="P1245">
        <v>97.156862745097996</v>
      </c>
      <c r="Q1245">
        <v>3.603498869362E-3</v>
      </c>
    </row>
    <row r="1246" spans="1:17" hidden="1" x14ac:dyDescent="0.3">
      <c r="A1246" t="s">
        <v>2651</v>
      </c>
      <c r="B1246" t="s">
        <v>2652</v>
      </c>
      <c r="C1246" t="str">
        <f>IFERROR(VLOOKUP(Table1[[#This Row],[Ticker]],[1]!Table2[[Symbol]:[Industry]],2,FALSE),"-")</f>
        <v>-</v>
      </c>
      <c r="D1246" t="s">
        <v>2276</v>
      </c>
      <c r="E1246">
        <v>1568.4717056</v>
      </c>
      <c r="F1246">
        <v>303.3</v>
      </c>
      <c r="G1246">
        <v>13.2109465967806</v>
      </c>
      <c r="H1246">
        <v>-21.657335995313499</v>
      </c>
      <c r="I1246">
        <v>25.894239180200302</v>
      </c>
      <c r="J1246">
        <v>-6.4597202360610604</v>
      </c>
      <c r="M1246">
        <v>23.280992956718901</v>
      </c>
      <c r="O1246">
        <v>37.405209363666302</v>
      </c>
      <c r="P1246">
        <v>45.119617224880301</v>
      </c>
    </row>
    <row r="1247" spans="1:17" hidden="1" x14ac:dyDescent="0.3">
      <c r="A1247" t="s">
        <v>2653</v>
      </c>
      <c r="B1247" t="s">
        <v>2654</v>
      </c>
      <c r="C1247" t="str">
        <f>IFERROR(VLOOKUP(Table1[[#This Row],[Ticker]],[1]!Table2[[Symbol]:[Industry]],2,FALSE),"-")</f>
        <v>-</v>
      </c>
      <c r="D1247" t="s">
        <v>583</v>
      </c>
      <c r="E1247">
        <v>1561.8259976249999</v>
      </c>
      <c r="F1247">
        <v>263.10000000000002</v>
      </c>
      <c r="G1247">
        <v>7.3271236723729203</v>
      </c>
      <c r="H1247">
        <v>7.93774907557804</v>
      </c>
      <c r="I1247">
        <v>-5.4032561689132299</v>
      </c>
      <c r="J1247">
        <v>-4.0906515999101796</v>
      </c>
      <c r="K1247">
        <v>245.33474611535701</v>
      </c>
      <c r="L1247">
        <v>232.41159494430801</v>
      </c>
      <c r="M1247">
        <v>50.679598767912303</v>
      </c>
      <c r="N1247">
        <v>3.2839681420973199</v>
      </c>
      <c r="O1247">
        <v>17.065754465982501</v>
      </c>
      <c r="P1247">
        <v>37.03125</v>
      </c>
      <c r="Q1247">
        <v>-6.1144432164689996E-3</v>
      </c>
    </row>
    <row r="1248" spans="1:17" hidden="1" x14ac:dyDescent="0.3">
      <c r="A1248" t="s">
        <v>2655</v>
      </c>
      <c r="B1248" t="s">
        <v>2656</v>
      </c>
      <c r="C1248" t="str">
        <f>IFERROR(VLOOKUP(Table1[[#This Row],[Ticker]],[1]!Table2[[Symbol]:[Industry]],2,FALSE),"-")</f>
        <v>-</v>
      </c>
      <c r="D1248" t="s">
        <v>212</v>
      </c>
      <c r="E1248">
        <v>1557.3792000000001</v>
      </c>
      <c r="F1248">
        <v>1253.8</v>
      </c>
      <c r="G1248">
        <v>30.261912918411401</v>
      </c>
      <c r="H1248">
        <v>11.2110146913511</v>
      </c>
      <c r="I1248">
        <v>4.5288083790357803</v>
      </c>
      <c r="J1248">
        <v>-0.97778948550137201</v>
      </c>
      <c r="K1248">
        <v>1165.3675470624501</v>
      </c>
      <c r="L1248">
        <v>1034.24749197245</v>
      </c>
      <c r="M1248">
        <v>47.609357260896701</v>
      </c>
      <c r="N1248">
        <v>1.8216094359619199</v>
      </c>
      <c r="O1248">
        <v>19.636305630882099</v>
      </c>
      <c r="P1248">
        <v>67.407704119100003</v>
      </c>
      <c r="Q1248">
        <v>3.2516158568915002E-2</v>
      </c>
    </row>
    <row r="1249" spans="1:17" hidden="1" x14ac:dyDescent="0.3">
      <c r="A1249" t="s">
        <v>2657</v>
      </c>
      <c r="B1249" t="s">
        <v>2658</v>
      </c>
      <c r="C1249" t="str">
        <f>IFERROR(VLOOKUP(Table1[[#This Row],[Ticker]],[1]!Table2[[Symbol]:[Industry]],2,FALSE),"-")</f>
        <v>-</v>
      </c>
      <c r="D1249" t="s">
        <v>257</v>
      </c>
      <c r="E1249">
        <v>1551.9303600000001</v>
      </c>
      <c r="F1249">
        <v>1726.25</v>
      </c>
      <c r="G1249">
        <v>174.15750163989199</v>
      </c>
      <c r="H1249">
        <v>23.2361926932826</v>
      </c>
      <c r="I1249">
        <v>158.164562538512</v>
      </c>
      <c r="J1249">
        <v>6.6792646514740701</v>
      </c>
      <c r="K1249">
        <v>1480.2801745075201</v>
      </c>
      <c r="L1249">
        <v>1066.9034692879</v>
      </c>
      <c r="M1249">
        <v>68.039661448264397</v>
      </c>
      <c r="N1249">
        <v>1.1130057906142301</v>
      </c>
      <c r="O1249">
        <v>11.1716147719044</v>
      </c>
      <c r="P1249">
        <v>315.96385542168599</v>
      </c>
      <c r="Q1249">
        <v>0.26535982138782199</v>
      </c>
    </row>
    <row r="1250" spans="1:17" hidden="1" x14ac:dyDescent="0.3">
      <c r="A1250" t="s">
        <v>2659</v>
      </c>
      <c r="B1250" t="s">
        <v>2660</v>
      </c>
      <c r="C1250" t="str">
        <f>IFERROR(VLOOKUP(Table1[[#This Row],[Ticker]],[1]!Table2[[Symbol]:[Industry]],2,FALSE),"-")</f>
        <v>-</v>
      </c>
      <c r="D1250" t="s">
        <v>46</v>
      </c>
      <c r="E1250">
        <v>1551.1785282000001</v>
      </c>
      <c r="F1250">
        <v>1495.25</v>
      </c>
      <c r="G1250">
        <v>123.884246315987</v>
      </c>
      <c r="H1250">
        <v>29.517405747873902</v>
      </c>
      <c r="I1250">
        <v>4.7163728843666703</v>
      </c>
      <c r="J1250">
        <v>-0.85901135523732997</v>
      </c>
      <c r="K1250">
        <v>1268.1425942631499</v>
      </c>
      <c r="L1250">
        <v>1076.6415758327701</v>
      </c>
      <c r="M1250">
        <v>56.175920162746799</v>
      </c>
      <c r="N1250">
        <v>1.7843184873781299</v>
      </c>
      <c r="O1250">
        <v>5.9354622972747002</v>
      </c>
      <c r="P1250">
        <v>181.963039788798</v>
      </c>
      <c r="Q1250">
        <v>0.13953873725412</v>
      </c>
    </row>
    <row r="1251" spans="1:17" hidden="1" x14ac:dyDescent="0.3">
      <c r="A1251" t="s">
        <v>2661</v>
      </c>
      <c r="B1251" t="s">
        <v>2662</v>
      </c>
      <c r="C1251" t="str">
        <f>IFERROR(VLOOKUP(Table1[[#This Row],[Ticker]],[1]!Table2[[Symbol]:[Industry]],2,FALSE),"-")</f>
        <v>-</v>
      </c>
      <c r="D1251" t="s">
        <v>347</v>
      </c>
      <c r="E1251">
        <v>1549.531287415</v>
      </c>
      <c r="F1251">
        <v>867</v>
      </c>
      <c r="G1251">
        <v>-53.5308122998116</v>
      </c>
      <c r="H1251">
        <v>2.06637733160062</v>
      </c>
      <c r="I1251">
        <v>-15.704025732011599</v>
      </c>
      <c r="J1251">
        <v>4.5203469685472397</v>
      </c>
      <c r="K1251">
        <v>840.95558492130704</v>
      </c>
      <c r="L1251">
        <v>916.17374963146403</v>
      </c>
      <c r="M1251">
        <v>54.132120849758302</v>
      </c>
      <c r="N1251">
        <v>0.51111615989259496</v>
      </c>
      <c r="O1251">
        <v>50.911188004613599</v>
      </c>
      <c r="P1251">
        <v>28.463476070528898</v>
      </c>
      <c r="Q1251">
        <v>-2.4846913388780001E-3</v>
      </c>
    </row>
    <row r="1252" spans="1:17" hidden="1" x14ac:dyDescent="0.3">
      <c r="A1252" t="s">
        <v>2663</v>
      </c>
      <c r="B1252" t="s">
        <v>2664</v>
      </c>
      <c r="C1252" t="str">
        <f>IFERROR(VLOOKUP(Table1[[#This Row],[Ticker]],[1]!Table2[[Symbol]:[Industry]],2,FALSE),"-")</f>
        <v>-</v>
      </c>
      <c r="D1252" t="s">
        <v>226</v>
      </c>
      <c r="E1252">
        <v>1549.2252719999999</v>
      </c>
      <c r="F1252">
        <v>1197.6500000000001</v>
      </c>
      <c r="G1252">
        <v>83.039549641675805</v>
      </c>
      <c r="H1252">
        <v>0.44569411243502599</v>
      </c>
      <c r="I1252">
        <v>2.5859428166615399</v>
      </c>
      <c r="J1252">
        <v>3.5653335843729099</v>
      </c>
      <c r="K1252">
        <v>1200.7240460172</v>
      </c>
      <c r="L1252">
        <v>1004.57656868095</v>
      </c>
      <c r="M1252">
        <v>29.047966046641299</v>
      </c>
      <c r="N1252">
        <v>0.55504803256445001</v>
      </c>
      <c r="O1252">
        <v>24.639919843025901</v>
      </c>
      <c r="P1252">
        <v>147.601819309489</v>
      </c>
      <c r="Q1252">
        <v>0.132713925712275</v>
      </c>
    </row>
    <row r="1253" spans="1:17" hidden="1" x14ac:dyDescent="0.3">
      <c r="A1253" t="s">
        <v>2665</v>
      </c>
      <c r="B1253" t="s">
        <v>2666</v>
      </c>
      <c r="C1253" t="str">
        <f>IFERROR(VLOOKUP(Table1[[#This Row],[Ticker]],[1]!Table2[[Symbol]:[Industry]],2,FALSE),"-")</f>
        <v>-</v>
      </c>
      <c r="D1253" t="s">
        <v>133</v>
      </c>
      <c r="E1253">
        <v>1544.9469183000001</v>
      </c>
      <c r="F1253">
        <v>12.99</v>
      </c>
      <c r="G1253">
        <v>-21.397191931357799</v>
      </c>
      <c r="H1253">
        <v>-3.8520843789098298</v>
      </c>
      <c r="I1253">
        <v>-25.7652124792513</v>
      </c>
      <c r="J1253">
        <v>-3.0995778711845299</v>
      </c>
      <c r="K1253">
        <v>13.6531987495888</v>
      </c>
      <c r="L1253">
        <v>13.3934222177894</v>
      </c>
      <c r="M1253">
        <v>33.545624742234899</v>
      </c>
      <c r="N1253">
        <v>1.0419806252339401</v>
      </c>
      <c r="O1253">
        <v>41.647421093148502</v>
      </c>
      <c r="P1253">
        <v>66.538461538461505</v>
      </c>
      <c r="Q1253">
        <v>4.9366408480634998E-2</v>
      </c>
    </row>
    <row r="1254" spans="1:17" hidden="1" x14ac:dyDescent="0.3">
      <c r="A1254" t="s">
        <v>2667</v>
      </c>
      <c r="B1254" t="s">
        <v>2668</v>
      </c>
      <c r="C1254" t="str">
        <f>IFERROR(VLOOKUP(Table1[[#This Row],[Ticker]],[1]!Table2[[Symbol]:[Industry]],2,FALSE),"-")</f>
        <v>-</v>
      </c>
      <c r="D1254" t="s">
        <v>1547</v>
      </c>
      <c r="E1254">
        <v>1539.0182716700001</v>
      </c>
      <c r="F1254">
        <v>115.82</v>
      </c>
      <c r="G1254">
        <v>21.2904030053509</v>
      </c>
      <c r="H1254">
        <v>-2.3569904455328201</v>
      </c>
      <c r="I1254">
        <v>-18.086933429401199</v>
      </c>
      <c r="J1254">
        <v>-3.7607924057408901</v>
      </c>
      <c r="K1254">
        <v>114.05363628513101</v>
      </c>
      <c r="L1254">
        <v>109.83061792514199</v>
      </c>
      <c r="M1254">
        <v>37.430270493373797</v>
      </c>
      <c r="N1254">
        <v>1.03050832688856</v>
      </c>
      <c r="O1254">
        <v>33.6556725954066</v>
      </c>
      <c r="P1254">
        <v>49.831824062095698</v>
      </c>
      <c r="Q1254">
        <v>4.3745030488815E-2</v>
      </c>
    </row>
    <row r="1255" spans="1:17" hidden="1" x14ac:dyDescent="0.3">
      <c r="A1255" t="s">
        <v>2669</v>
      </c>
      <c r="B1255" t="s">
        <v>2670</v>
      </c>
      <c r="C1255" t="str">
        <f>IFERROR(VLOOKUP(Table1[[#This Row],[Ticker]],[1]!Table2[[Symbol]:[Industry]],2,FALSE),"-")</f>
        <v>-</v>
      </c>
      <c r="D1255" t="s">
        <v>539</v>
      </c>
      <c r="E1255">
        <v>1537.6731072600001</v>
      </c>
      <c r="F1255">
        <v>91.04</v>
      </c>
      <c r="G1255">
        <v>22.475015860849901</v>
      </c>
      <c r="H1255">
        <v>-7.7956778090398799</v>
      </c>
      <c r="I1255">
        <v>17.213595205438601</v>
      </c>
      <c r="J1255">
        <v>-4.6171958922924903</v>
      </c>
      <c r="K1255">
        <v>91.843523680437698</v>
      </c>
      <c r="L1255">
        <v>80.769566428833102</v>
      </c>
      <c r="M1255">
        <v>32.052779137866096</v>
      </c>
      <c r="N1255">
        <v>0.63244541872041404</v>
      </c>
      <c r="O1255">
        <v>15.278998242530699</v>
      </c>
      <c r="P1255">
        <v>62.7167113494191</v>
      </c>
      <c r="Q1255">
        <v>-1.2215317075267001E-2</v>
      </c>
    </row>
    <row r="1256" spans="1:17" hidden="1" x14ac:dyDescent="0.3">
      <c r="A1256" t="s">
        <v>2671</v>
      </c>
      <c r="B1256" t="s">
        <v>2672</v>
      </c>
      <c r="C1256" t="str">
        <f>IFERROR(VLOOKUP(Table1[[#This Row],[Ticker]],[1]!Table2[[Symbol]:[Industry]],2,FALSE),"-")</f>
        <v>-</v>
      </c>
      <c r="D1256" t="s">
        <v>257</v>
      </c>
      <c r="E1256">
        <v>1535.2884144</v>
      </c>
      <c r="F1256">
        <v>1531</v>
      </c>
      <c r="G1256">
        <v>548.093848314958</v>
      </c>
      <c r="H1256">
        <v>4.4298199082287404</v>
      </c>
      <c r="I1256">
        <v>50.357975751631599</v>
      </c>
      <c r="J1256">
        <v>4.7438630156043198</v>
      </c>
      <c r="K1256">
        <v>1462.8721293630199</v>
      </c>
      <c r="L1256">
        <v>1101.52921963069</v>
      </c>
      <c r="M1256">
        <v>52.952283581926601</v>
      </c>
      <c r="N1256">
        <v>0.62131967411470501</v>
      </c>
      <c r="O1256">
        <v>13.451992161985601</v>
      </c>
      <c r="P1256">
        <v>638.18707810993203</v>
      </c>
      <c r="Q1256">
        <v>0.18579510690923701</v>
      </c>
    </row>
    <row r="1257" spans="1:17" hidden="1" x14ac:dyDescent="0.3">
      <c r="A1257" t="s">
        <v>2673</v>
      </c>
      <c r="B1257" t="s">
        <v>2674</v>
      </c>
      <c r="C1257" t="str">
        <f>IFERROR(VLOOKUP(Table1[[#This Row],[Ticker]],[1]!Table2[[Symbol]:[Industry]],2,FALSE),"-")</f>
        <v>-</v>
      </c>
      <c r="D1257" t="s">
        <v>416</v>
      </c>
      <c r="E1257">
        <v>1533.6823839900001</v>
      </c>
      <c r="F1257">
        <v>1243.7</v>
      </c>
      <c r="G1257">
        <v>347.30280806864198</v>
      </c>
      <c r="H1257">
        <v>-7.5367610959805296</v>
      </c>
      <c r="I1257">
        <v>16.780120367286301</v>
      </c>
      <c r="J1257">
        <v>-8.4048533714346405</v>
      </c>
      <c r="K1257">
        <v>1210.39671514459</v>
      </c>
      <c r="L1257">
        <v>875.24078241469897</v>
      </c>
      <c r="M1257">
        <v>23.589020136423599</v>
      </c>
      <c r="N1257">
        <v>0.43838357185103699</v>
      </c>
      <c r="O1257">
        <v>33.191284071721398</v>
      </c>
      <c r="P1257">
        <v>399.47791164658599</v>
      </c>
      <c r="Q1257">
        <v>0.11516759248075201</v>
      </c>
    </row>
    <row r="1258" spans="1:17" hidden="1" x14ac:dyDescent="0.3">
      <c r="A1258" t="s">
        <v>2675</v>
      </c>
      <c r="B1258" t="s">
        <v>2676</v>
      </c>
      <c r="C1258" t="str">
        <f>IFERROR(VLOOKUP(Table1[[#This Row],[Ticker]],[1]!Table2[[Symbol]:[Industry]],2,FALSE),"-")</f>
        <v>-</v>
      </c>
      <c r="D1258" t="s">
        <v>536</v>
      </c>
      <c r="E1258">
        <v>1533.6456000000001</v>
      </c>
      <c r="F1258">
        <v>145.16</v>
      </c>
      <c r="G1258">
        <v>69.5284456525347</v>
      </c>
      <c r="H1258">
        <v>-7.6095209818695997</v>
      </c>
      <c r="I1258">
        <v>1.8930748506544099</v>
      </c>
      <c r="J1258">
        <v>-3.5657260151477401</v>
      </c>
      <c r="K1258">
        <v>153.90444546976801</v>
      </c>
      <c r="L1258">
        <v>134.315087176379</v>
      </c>
      <c r="M1258">
        <v>43.999356702592003</v>
      </c>
      <c r="N1258">
        <v>0.61516529595206604</v>
      </c>
      <c r="O1258">
        <v>26.067787269220101</v>
      </c>
      <c r="P1258">
        <v>104.450704225352</v>
      </c>
      <c r="Q1258">
        <v>6.7847577767928005E-2</v>
      </c>
    </row>
    <row r="1259" spans="1:17" hidden="1" x14ac:dyDescent="0.3">
      <c r="A1259" t="s">
        <v>2677</v>
      </c>
      <c r="B1259" t="s">
        <v>2678</v>
      </c>
      <c r="C1259" t="str">
        <f>IFERROR(VLOOKUP(Table1[[#This Row],[Ticker]],[1]!Table2[[Symbol]:[Industry]],2,FALSE),"-")</f>
        <v>-</v>
      </c>
      <c r="D1259" t="s">
        <v>40</v>
      </c>
      <c r="E1259">
        <v>1532.3630000000001</v>
      </c>
      <c r="F1259">
        <v>46.57</v>
      </c>
      <c r="G1259">
        <v>-10.931227019077101</v>
      </c>
      <c r="H1259">
        <v>4.2372141881254199</v>
      </c>
      <c r="I1259">
        <v>-2.9487275142443901</v>
      </c>
      <c r="J1259">
        <v>-1.27573803092935</v>
      </c>
      <c r="K1259">
        <v>46.329881981180499</v>
      </c>
      <c r="L1259">
        <v>45.814524832498897</v>
      </c>
      <c r="M1259">
        <v>44.421092933771398</v>
      </c>
      <c r="N1259">
        <v>2.3010836917978201</v>
      </c>
      <c r="O1259">
        <v>70.474554434185094</v>
      </c>
      <c r="P1259">
        <v>36.970588235294102</v>
      </c>
      <c r="Q1259">
        <v>0.228160843723166</v>
      </c>
    </row>
    <row r="1260" spans="1:17" hidden="1" x14ac:dyDescent="0.3">
      <c r="A1260" t="s">
        <v>2679</v>
      </c>
      <c r="B1260" t="s">
        <v>2680</v>
      </c>
      <c r="C1260" t="str">
        <f>IFERROR(VLOOKUP(Table1[[#This Row],[Ticker]],[1]!Table2[[Symbol]:[Industry]],2,FALSE),"-")</f>
        <v>-</v>
      </c>
      <c r="D1260" t="s">
        <v>70</v>
      </c>
      <c r="E1260">
        <v>1528.525674</v>
      </c>
      <c r="F1260">
        <v>9.3000000000000007</v>
      </c>
      <c r="G1260">
        <v>174.50943411224901</v>
      </c>
      <c r="H1260">
        <v>52.099007784339797</v>
      </c>
      <c r="I1260">
        <v>70.361596147557194</v>
      </c>
      <c r="J1260">
        <v>46.736460205085201</v>
      </c>
      <c r="K1260">
        <v>6.3584835862054403</v>
      </c>
      <c r="L1260">
        <v>5.2719842886616304</v>
      </c>
      <c r="M1260">
        <v>93.643590689851607</v>
      </c>
      <c r="N1260">
        <v>0.509382990613366</v>
      </c>
      <c r="O1260">
        <v>0.21505376344086399</v>
      </c>
      <c r="P1260">
        <v>213.91244068995101</v>
      </c>
      <c r="Q1260">
        <v>0.127592186978146</v>
      </c>
    </row>
    <row r="1261" spans="1:17" hidden="1" x14ac:dyDescent="0.3">
      <c r="A1261" t="s">
        <v>2681</v>
      </c>
      <c r="B1261" t="s">
        <v>2682</v>
      </c>
      <c r="C1261" t="str">
        <f>IFERROR(VLOOKUP(Table1[[#This Row],[Ticker]],[1]!Table2[[Symbol]:[Industry]],2,FALSE),"-")</f>
        <v>-</v>
      </c>
      <c r="D1261" t="s">
        <v>2683</v>
      </c>
      <c r="E1261">
        <v>1520.87189205</v>
      </c>
      <c r="F1261">
        <v>1517.75</v>
      </c>
      <c r="G1261">
        <v>477.42798411797497</v>
      </c>
      <c r="H1261">
        <v>20.509206895359899</v>
      </c>
      <c r="I1261">
        <v>100.608747710885</v>
      </c>
      <c r="J1261">
        <v>-10.815291259782599</v>
      </c>
      <c r="K1261">
        <v>1299.79721990039</v>
      </c>
      <c r="M1261">
        <v>39.926281899629501</v>
      </c>
      <c r="N1261">
        <v>0.876191695950435</v>
      </c>
      <c r="O1261">
        <v>12.007906440454599</v>
      </c>
      <c r="P1261">
        <v>533.98078529657403</v>
      </c>
    </row>
    <row r="1262" spans="1:17" hidden="1" x14ac:dyDescent="0.3">
      <c r="A1262" t="s">
        <v>2684</v>
      </c>
      <c r="B1262" t="s">
        <v>2685</v>
      </c>
      <c r="C1262" t="str">
        <f>IFERROR(VLOOKUP(Table1[[#This Row],[Ticker]],[1]!Table2[[Symbol]:[Industry]],2,FALSE),"-")</f>
        <v>-</v>
      </c>
      <c r="D1262" t="s">
        <v>2686</v>
      </c>
      <c r="E1262">
        <v>1515.0838312799999</v>
      </c>
      <c r="F1262">
        <v>720</v>
      </c>
      <c r="G1262">
        <v>1623.41119057118</v>
      </c>
      <c r="H1262">
        <v>4.1037852938137398</v>
      </c>
      <c r="I1262">
        <v>55.237194402061697</v>
      </c>
      <c r="J1262">
        <v>8.1446542322760198</v>
      </c>
      <c r="K1262">
        <v>644.98495445789297</v>
      </c>
      <c r="L1262">
        <v>422.02452101264601</v>
      </c>
      <c r="M1262">
        <v>46.620157782692303</v>
      </c>
      <c r="N1262">
        <v>1.06160393069443</v>
      </c>
      <c r="O1262">
        <v>10.8333333333333</v>
      </c>
      <c r="P1262">
        <v>1731.12919633774</v>
      </c>
    </row>
    <row r="1263" spans="1:17" hidden="1" x14ac:dyDescent="0.3">
      <c r="A1263" t="s">
        <v>2687</v>
      </c>
      <c r="B1263" t="s">
        <v>2688</v>
      </c>
      <c r="C1263" t="str">
        <f>IFERROR(VLOOKUP(Table1[[#This Row],[Ticker]],[1]!Table2[[Symbol]:[Industry]],2,FALSE),"-")</f>
        <v>-</v>
      </c>
      <c r="D1263" t="s">
        <v>21</v>
      </c>
      <c r="E1263">
        <v>1503.0322850099999</v>
      </c>
      <c r="F1263">
        <v>1017.8</v>
      </c>
      <c r="G1263">
        <v>47.719190251573004</v>
      </c>
      <c r="H1263">
        <v>-9.7598879414142008</v>
      </c>
      <c r="I1263">
        <v>24.159665592079801</v>
      </c>
      <c r="J1263">
        <v>-1.2408270020962999</v>
      </c>
      <c r="K1263">
        <v>1060.5123451373099</v>
      </c>
      <c r="L1263">
        <v>878.54241746454204</v>
      </c>
      <c r="M1263">
        <v>25.720926751316998</v>
      </c>
      <c r="N1263">
        <v>0.80162005591034202</v>
      </c>
      <c r="O1263">
        <v>23.000589506779299</v>
      </c>
      <c r="P1263">
        <v>78.514426028238105</v>
      </c>
      <c r="Q1263">
        <v>8.2781927972043007E-2</v>
      </c>
    </row>
    <row r="1264" spans="1:17" hidden="1" x14ac:dyDescent="0.3">
      <c r="A1264" t="s">
        <v>2689</v>
      </c>
      <c r="B1264" t="s">
        <v>2690</v>
      </c>
      <c r="C1264" t="str">
        <f>IFERROR(VLOOKUP(Table1[[#This Row],[Ticker]],[1]!Table2[[Symbol]:[Industry]],2,FALSE),"-")</f>
        <v>-</v>
      </c>
      <c r="D1264" t="s">
        <v>717</v>
      </c>
      <c r="E1264">
        <v>1502.0466694199999</v>
      </c>
      <c r="F1264">
        <v>264.19</v>
      </c>
      <c r="G1264">
        <v>1.2166458961242901</v>
      </c>
      <c r="H1264">
        <v>-4.7241389082330998E-2</v>
      </c>
      <c r="I1264">
        <v>-0.66257930184543801</v>
      </c>
      <c r="J1264">
        <v>-1.5659034028766099</v>
      </c>
      <c r="K1264">
        <v>260.50225291340701</v>
      </c>
      <c r="L1264">
        <v>241.29656298404299</v>
      </c>
      <c r="M1264">
        <v>57.335343564974302</v>
      </c>
      <c r="N1264">
        <v>0.81599527905624603</v>
      </c>
      <c r="O1264">
        <v>7.8769067716416101</v>
      </c>
      <c r="P1264">
        <v>30.2134161368229</v>
      </c>
      <c r="Q1264">
        <v>2.5420345253382999E-2</v>
      </c>
    </row>
    <row r="1265" spans="1:17" hidden="1" x14ac:dyDescent="0.3">
      <c r="A1265" t="s">
        <v>2691</v>
      </c>
      <c r="B1265" t="s">
        <v>2692</v>
      </c>
      <c r="C1265" t="str">
        <f>IFERROR(VLOOKUP(Table1[[#This Row],[Ticker]],[1]!Table2[[Symbol]:[Industry]],2,FALSE),"-")</f>
        <v>-</v>
      </c>
      <c r="D1265" t="s">
        <v>286</v>
      </c>
      <c r="E1265">
        <v>1497.090245635</v>
      </c>
      <c r="F1265">
        <v>184.95</v>
      </c>
      <c r="G1265">
        <v>-34.410365822738001</v>
      </c>
      <c r="H1265">
        <v>10.827442341215701</v>
      </c>
      <c r="I1265">
        <v>-21.727073239318301</v>
      </c>
      <c r="J1265">
        <v>-1.2437910279486499</v>
      </c>
      <c r="K1265">
        <v>170.221143333876</v>
      </c>
      <c r="M1265">
        <v>53.9203531191338</v>
      </c>
      <c r="N1265">
        <v>1.83352412022346</v>
      </c>
      <c r="O1265">
        <v>18.89699918897</v>
      </c>
      <c r="P1265">
        <v>43.7062937062937</v>
      </c>
    </row>
    <row r="1266" spans="1:17" hidden="1" x14ac:dyDescent="0.3">
      <c r="A1266" t="s">
        <v>2693</v>
      </c>
      <c r="B1266" t="s">
        <v>2694</v>
      </c>
      <c r="C1266" t="str">
        <f>IFERROR(VLOOKUP(Table1[[#This Row],[Ticker]],[1]!Table2[[Symbol]:[Industry]],2,FALSE),"-")</f>
        <v>-</v>
      </c>
      <c r="D1266" t="s">
        <v>46</v>
      </c>
      <c r="E1266">
        <v>1493.577</v>
      </c>
      <c r="F1266">
        <v>390.65</v>
      </c>
      <c r="G1266">
        <v>15.5591153171094</v>
      </c>
      <c r="H1266">
        <v>-13.782388902954001</v>
      </c>
      <c r="I1266">
        <v>36.626893082576203</v>
      </c>
      <c r="J1266">
        <v>-8.8918518999852107</v>
      </c>
      <c r="K1266">
        <v>416.57571514219097</v>
      </c>
      <c r="L1266">
        <v>345.22248806567899</v>
      </c>
      <c r="M1266">
        <v>20.663815739435702</v>
      </c>
      <c r="N1266">
        <v>0.52283072062080604</v>
      </c>
      <c r="O1266">
        <v>27.339050300780698</v>
      </c>
      <c r="P1266">
        <v>69.737127960026001</v>
      </c>
      <c r="Q1266">
        <v>7.3029308965332995E-2</v>
      </c>
    </row>
    <row r="1267" spans="1:17" hidden="1" x14ac:dyDescent="0.3">
      <c r="A1267" t="s">
        <v>2695</v>
      </c>
      <c r="B1267" t="s">
        <v>2696</v>
      </c>
      <c r="C1267" t="str">
        <f>IFERROR(VLOOKUP(Table1[[#This Row],[Ticker]],[1]!Table2[[Symbol]:[Industry]],2,FALSE),"-")</f>
        <v>-</v>
      </c>
      <c r="D1267" t="s">
        <v>89</v>
      </c>
      <c r="E1267">
        <v>1493.1838854799901</v>
      </c>
      <c r="F1267">
        <v>588.1</v>
      </c>
      <c r="G1267">
        <v>118.54752244273899</v>
      </c>
      <c r="H1267">
        <v>-7.5263904798932098</v>
      </c>
      <c r="I1267">
        <v>29.197274201777098</v>
      </c>
      <c r="J1267">
        <v>-3.1701833876190202</v>
      </c>
      <c r="K1267">
        <v>574.99470573881899</v>
      </c>
      <c r="L1267">
        <v>445.456427905868</v>
      </c>
      <c r="M1267">
        <v>41.531043071186801</v>
      </c>
      <c r="N1267">
        <v>0.62409973173640299</v>
      </c>
      <c r="O1267">
        <v>20.727767386498801</v>
      </c>
      <c r="P1267">
        <v>195.08278976417401</v>
      </c>
      <c r="Q1267">
        <v>0.204490641767195</v>
      </c>
    </row>
    <row r="1268" spans="1:17" hidden="1" x14ac:dyDescent="0.3">
      <c r="A1268" t="s">
        <v>2697</v>
      </c>
      <c r="B1268" t="s">
        <v>2698</v>
      </c>
      <c r="C1268" t="str">
        <f>IFERROR(VLOOKUP(Table1[[#This Row],[Ticker]],[1]!Table2[[Symbol]:[Industry]],2,FALSE),"-")</f>
        <v>-</v>
      </c>
      <c r="D1268" t="s">
        <v>70</v>
      </c>
      <c r="E1268">
        <v>1489.286730432</v>
      </c>
      <c r="F1268">
        <v>256.75</v>
      </c>
      <c r="G1268">
        <v>60.024850007452699</v>
      </c>
      <c r="H1268">
        <v>43.765108501141</v>
      </c>
      <c r="I1268">
        <v>61.964546247916601</v>
      </c>
      <c r="J1268">
        <v>13.409175365759699</v>
      </c>
      <c r="K1268">
        <v>191.341139489966</v>
      </c>
      <c r="L1268">
        <v>165.381262657446</v>
      </c>
      <c r="M1268">
        <v>82.885904650415199</v>
      </c>
      <c r="N1268">
        <v>1.3840304926809901</v>
      </c>
      <c r="O1268">
        <v>0</v>
      </c>
      <c r="P1268">
        <v>81.448763250883303</v>
      </c>
      <c r="Q1268">
        <v>1.1406930829308E-2</v>
      </c>
    </row>
    <row r="1269" spans="1:17" hidden="1" x14ac:dyDescent="0.3">
      <c r="A1269" t="s">
        <v>2699</v>
      </c>
      <c r="B1269" t="s">
        <v>2700</v>
      </c>
      <c r="C1269" t="str">
        <f>IFERROR(VLOOKUP(Table1[[#This Row],[Ticker]],[1]!Table2[[Symbol]:[Industry]],2,FALSE),"-")</f>
        <v>-</v>
      </c>
      <c r="D1269" t="s">
        <v>304</v>
      </c>
      <c r="E1269">
        <v>1488.4496529799901</v>
      </c>
      <c r="F1269">
        <v>112.1</v>
      </c>
      <c r="G1269">
        <v>-20.8924131702959</v>
      </c>
      <c r="H1269">
        <v>-8.2285788791489605</v>
      </c>
      <c r="I1269">
        <v>-9.0301257630325704</v>
      </c>
      <c r="J1269">
        <v>-0.11107174823732099</v>
      </c>
      <c r="K1269">
        <v>114.001661142054</v>
      </c>
      <c r="L1269">
        <v>111.668657329147</v>
      </c>
      <c r="M1269">
        <v>39.057980074008903</v>
      </c>
      <c r="N1269">
        <v>0.55233872200318401</v>
      </c>
      <c r="O1269">
        <v>15.066904549509299</v>
      </c>
      <c r="P1269">
        <v>21.847826086956498</v>
      </c>
      <c r="Q1269">
        <v>-2.383405857392E-2</v>
      </c>
    </row>
    <row r="1270" spans="1:17" hidden="1" x14ac:dyDescent="0.3">
      <c r="A1270" t="s">
        <v>2701</v>
      </c>
      <c r="B1270" t="s">
        <v>2702</v>
      </c>
      <c r="C1270" t="str">
        <f>IFERROR(VLOOKUP(Table1[[#This Row],[Ticker]],[1]!Table2[[Symbol]:[Industry]],2,FALSE),"-")</f>
        <v>-</v>
      </c>
      <c r="D1270" t="s">
        <v>416</v>
      </c>
      <c r="E1270">
        <v>1484.5298087149999</v>
      </c>
      <c r="F1270">
        <v>482.85</v>
      </c>
      <c r="G1270">
        <v>-17.8619788457898</v>
      </c>
      <c r="H1270">
        <v>-7.4566351265906503</v>
      </c>
      <c r="I1270">
        <v>-26.499141151959201</v>
      </c>
      <c r="J1270">
        <v>0.65572825906901999</v>
      </c>
      <c r="K1270">
        <v>497.00762837425901</v>
      </c>
      <c r="L1270">
        <v>503.540472409156</v>
      </c>
      <c r="M1270">
        <v>46.313207755619302</v>
      </c>
      <c r="N1270">
        <v>0.82773100870684402</v>
      </c>
      <c r="O1270">
        <v>57.077767422595002</v>
      </c>
      <c r="P1270">
        <v>19.517326732673201</v>
      </c>
      <c r="Q1270">
        <v>-1.5458296726329E-2</v>
      </c>
    </row>
    <row r="1271" spans="1:17" hidden="1" x14ac:dyDescent="0.3">
      <c r="A1271" t="s">
        <v>2703</v>
      </c>
      <c r="B1271" t="s">
        <v>2704</v>
      </c>
      <c r="C1271" t="str">
        <f>IFERROR(VLOOKUP(Table1[[#This Row],[Ticker]],[1]!Table2[[Symbol]:[Industry]],2,FALSE),"-")</f>
        <v>-</v>
      </c>
      <c r="D1271" t="s">
        <v>54</v>
      </c>
      <c r="E1271">
        <v>1482.38</v>
      </c>
      <c r="F1271">
        <v>15.98</v>
      </c>
      <c r="G1271">
        <v>55.247779820054497</v>
      </c>
      <c r="H1271">
        <v>7.3087771619681901</v>
      </c>
      <c r="I1271">
        <v>-7.5005660146048898</v>
      </c>
      <c r="J1271">
        <v>5.3219729848074104</v>
      </c>
      <c r="K1271">
        <v>14.343149237667699</v>
      </c>
      <c r="L1271">
        <v>12.8448072115006</v>
      </c>
      <c r="M1271">
        <v>57.5588751801304</v>
      </c>
      <c r="N1271">
        <v>1.2420763293569399</v>
      </c>
      <c r="O1271">
        <v>16.708385481852201</v>
      </c>
      <c r="P1271">
        <v>121.944444444444</v>
      </c>
    </row>
    <row r="1272" spans="1:17" hidden="1" x14ac:dyDescent="0.3">
      <c r="A1272" t="s">
        <v>2705</v>
      </c>
      <c r="B1272" t="s">
        <v>2706</v>
      </c>
      <c r="C1272" t="str">
        <f>IFERROR(VLOOKUP(Table1[[#This Row],[Ticker]],[1]!Table2[[Symbol]:[Industry]],2,FALSE),"-")</f>
        <v>-</v>
      </c>
      <c r="D1272" t="s">
        <v>54</v>
      </c>
      <c r="E1272">
        <v>1472.9644820799999</v>
      </c>
      <c r="F1272">
        <v>2645.3</v>
      </c>
      <c r="G1272">
        <v>-6.3273231885321</v>
      </c>
      <c r="H1272">
        <v>1.59885859369905</v>
      </c>
      <c r="I1272">
        <v>19.656293466599099</v>
      </c>
      <c r="J1272">
        <v>3.3562846756859601</v>
      </c>
      <c r="K1272">
        <v>2482.7541650610701</v>
      </c>
      <c r="L1272">
        <v>2232.4764927275201</v>
      </c>
      <c r="M1272">
        <v>37.068795632116299</v>
      </c>
      <c r="N1272">
        <v>1.17881808279544</v>
      </c>
      <c r="O1272">
        <v>6.7515971723433896</v>
      </c>
      <c r="P1272">
        <v>53.075632197210801</v>
      </c>
      <c r="Q1272">
        <v>3.673837958463E-3</v>
      </c>
    </row>
    <row r="1273" spans="1:17" hidden="1" x14ac:dyDescent="0.3">
      <c r="A1273" t="s">
        <v>2707</v>
      </c>
      <c r="B1273" t="s">
        <v>2708</v>
      </c>
      <c r="C1273" t="str">
        <f>IFERROR(VLOOKUP(Table1[[#This Row],[Ticker]],[1]!Table2[[Symbol]:[Industry]],2,FALSE),"-")</f>
        <v>-</v>
      </c>
      <c r="D1273" t="s">
        <v>166</v>
      </c>
      <c r="E1273">
        <v>1471.4008890749999</v>
      </c>
      <c r="F1273">
        <v>1220.3</v>
      </c>
      <c r="G1273">
        <v>-10.758024429329099</v>
      </c>
      <c r="H1273">
        <v>-11.5122186269935</v>
      </c>
      <c r="I1273">
        <v>10.016481395149601</v>
      </c>
      <c r="J1273">
        <v>-4.2852284978507802</v>
      </c>
      <c r="K1273">
        <v>1273.5914759546699</v>
      </c>
      <c r="L1273">
        <v>1164.58573709538</v>
      </c>
      <c r="M1273">
        <v>28.739387150802099</v>
      </c>
      <c r="N1273">
        <v>0.61987033520136303</v>
      </c>
      <c r="O1273">
        <v>29.0666229615668</v>
      </c>
      <c r="P1273">
        <v>35.6114908040228</v>
      </c>
      <c r="Q1273">
        <v>-5.3914088717067002E-2</v>
      </c>
    </row>
    <row r="1274" spans="1:17" hidden="1" x14ac:dyDescent="0.3">
      <c r="A1274" t="s">
        <v>2709</v>
      </c>
      <c r="B1274" t="s">
        <v>2710</v>
      </c>
      <c r="C1274" t="str">
        <f>IFERROR(VLOOKUP(Table1[[#This Row],[Ticker]],[1]!Table2[[Symbol]:[Industry]],2,FALSE),"-")</f>
        <v>-</v>
      </c>
      <c r="D1274" t="s">
        <v>257</v>
      </c>
      <c r="E1274">
        <v>1470.8685351299901</v>
      </c>
      <c r="F1274">
        <v>384.85</v>
      </c>
      <c r="G1274">
        <v>-16.356263279036199</v>
      </c>
      <c r="H1274">
        <v>-2.3049995929147302</v>
      </c>
      <c r="I1274">
        <v>4.15671850103202</v>
      </c>
      <c r="J1274">
        <v>2.39612383507888</v>
      </c>
      <c r="K1274">
        <v>378.24989079617501</v>
      </c>
      <c r="L1274">
        <v>363.88423053814103</v>
      </c>
      <c r="M1274">
        <v>70.759064209445597</v>
      </c>
      <c r="N1274">
        <v>0.54953143988800102</v>
      </c>
      <c r="O1274">
        <v>14.5121475899701</v>
      </c>
      <c r="P1274">
        <v>26.449811072778001</v>
      </c>
      <c r="Q1274">
        <v>6.5225265237167998E-2</v>
      </c>
    </row>
    <row r="1275" spans="1:17" hidden="1" x14ac:dyDescent="0.3">
      <c r="A1275" t="s">
        <v>2711</v>
      </c>
      <c r="B1275" t="s">
        <v>2712</v>
      </c>
      <c r="C1275" t="str">
        <f>IFERROR(VLOOKUP(Table1[[#This Row],[Ticker]],[1]!Table2[[Symbol]:[Industry]],2,FALSE),"-")</f>
        <v>-</v>
      </c>
      <c r="D1275" t="s">
        <v>436</v>
      </c>
      <c r="E1275">
        <v>1459.32443868</v>
      </c>
      <c r="F1275">
        <v>591.70000000000005</v>
      </c>
      <c r="G1275">
        <v>-54.510035825332601</v>
      </c>
      <c r="H1275">
        <v>-14.9768594333372</v>
      </c>
      <c r="I1275">
        <v>-32.692347807024298</v>
      </c>
      <c r="J1275">
        <v>-9.2110493790786592</v>
      </c>
      <c r="K1275">
        <v>676.00696367215801</v>
      </c>
      <c r="L1275">
        <v>698.78372098684997</v>
      </c>
      <c r="M1275">
        <v>28.667210728339199</v>
      </c>
      <c r="N1275">
        <v>0.97203759057982497</v>
      </c>
      <c r="O1275">
        <v>55.484198073347898</v>
      </c>
      <c r="P1275">
        <v>0.93824633230978804</v>
      </c>
      <c r="Q1275">
        <v>-1.3390259235709001E-2</v>
      </c>
    </row>
    <row r="1276" spans="1:17" hidden="1" x14ac:dyDescent="0.3">
      <c r="A1276" t="s">
        <v>2713</v>
      </c>
      <c r="B1276" t="s">
        <v>2714</v>
      </c>
      <c r="C1276" t="str">
        <f>IFERROR(VLOOKUP(Table1[[#This Row],[Ticker]],[1]!Table2[[Symbol]:[Industry]],2,FALSE),"-")</f>
        <v>-</v>
      </c>
      <c r="D1276" t="s">
        <v>304</v>
      </c>
      <c r="E1276">
        <v>1457.9559999999999</v>
      </c>
      <c r="F1276">
        <v>498.6</v>
      </c>
      <c r="G1276">
        <v>0.277072940985231</v>
      </c>
      <c r="H1276">
        <v>9.7838226984570102</v>
      </c>
      <c r="I1276">
        <v>20.797420801714299</v>
      </c>
      <c r="J1276">
        <v>-1.4813873512261799</v>
      </c>
      <c r="K1276">
        <v>463.32572759617102</v>
      </c>
      <c r="L1276">
        <v>416.36003915171199</v>
      </c>
      <c r="M1276">
        <v>56.902767989384103</v>
      </c>
      <c r="N1276">
        <v>0.93770993087374799</v>
      </c>
      <c r="O1276">
        <v>9.1054953870838204</v>
      </c>
      <c r="P1276">
        <v>51.9195612431444</v>
      </c>
      <c r="Q1276">
        <v>8.7097905449320008E-3</v>
      </c>
    </row>
    <row r="1277" spans="1:17" hidden="1" x14ac:dyDescent="0.3">
      <c r="A1277" t="s">
        <v>2715</v>
      </c>
      <c r="B1277" t="s">
        <v>2716</v>
      </c>
      <c r="C1277" t="str">
        <f>IFERROR(VLOOKUP(Table1[[#This Row],[Ticker]],[1]!Table2[[Symbol]:[Industry]],2,FALSE),"-")</f>
        <v>-</v>
      </c>
      <c r="D1277" t="s">
        <v>751</v>
      </c>
      <c r="E1277">
        <v>1453.33574856</v>
      </c>
      <c r="F1277">
        <v>7.2</v>
      </c>
      <c r="G1277">
        <v>-95.379561993727904</v>
      </c>
      <c r="H1277">
        <v>-9.7030293646251593</v>
      </c>
      <c r="I1277">
        <v>-71.955933246243305</v>
      </c>
      <c r="J1277">
        <v>1.64578250861693</v>
      </c>
      <c r="K1277">
        <v>11.1701863438744</v>
      </c>
      <c r="L1277">
        <v>16.334746645391299</v>
      </c>
      <c r="M1277">
        <v>47.549343360301897</v>
      </c>
      <c r="N1277">
        <v>1.21683096710718</v>
      </c>
      <c r="O1277">
        <v>268.05555555555497</v>
      </c>
      <c r="P1277">
        <v>5.8823529411764701</v>
      </c>
      <c r="Q1277">
        <v>-4.8183262505419999E-3</v>
      </c>
    </row>
    <row r="1278" spans="1:17" hidden="1" x14ac:dyDescent="0.3">
      <c r="A1278" t="s">
        <v>2717</v>
      </c>
      <c r="B1278" t="s">
        <v>2718</v>
      </c>
      <c r="C1278" t="str">
        <f>IFERROR(VLOOKUP(Table1[[#This Row],[Ticker]],[1]!Table2[[Symbol]:[Industry]],2,FALSE),"-")</f>
        <v>-</v>
      </c>
      <c r="D1278" t="s">
        <v>95</v>
      </c>
      <c r="E1278">
        <v>1449.6420000000001</v>
      </c>
      <c r="F1278">
        <v>146.25</v>
      </c>
      <c r="G1278">
        <v>-41.560994789333897</v>
      </c>
      <c r="H1278">
        <v>-7.2408060092942703</v>
      </c>
      <c r="I1278">
        <v>-7.8163810997630403</v>
      </c>
      <c r="J1278">
        <v>-4.3570557127643301</v>
      </c>
      <c r="K1278">
        <v>151.97582795872799</v>
      </c>
      <c r="L1278">
        <v>149.875319603224</v>
      </c>
      <c r="M1278">
        <v>30.017337139925601</v>
      </c>
      <c r="N1278">
        <v>1.55744669051553</v>
      </c>
      <c r="O1278">
        <v>38.803418803418801</v>
      </c>
      <c r="P1278">
        <v>28.911414720141</v>
      </c>
      <c r="Q1278">
        <v>0.108231679287231</v>
      </c>
    </row>
    <row r="1279" spans="1:17" hidden="1" x14ac:dyDescent="0.3">
      <c r="A1279" t="s">
        <v>2719</v>
      </c>
      <c r="B1279" t="s">
        <v>2720</v>
      </c>
      <c r="C1279" t="str">
        <f>IFERROR(VLOOKUP(Table1[[#This Row],[Ticker]],[1]!Table2[[Symbol]:[Industry]],2,FALSE),"-")</f>
        <v>-</v>
      </c>
      <c r="D1279" t="s">
        <v>136</v>
      </c>
      <c r="E1279">
        <v>1440.3226110000001</v>
      </c>
      <c r="F1279">
        <v>1971.7</v>
      </c>
      <c r="G1279">
        <v>165.088332605815</v>
      </c>
      <c r="H1279">
        <v>6.4565244660880099</v>
      </c>
      <c r="I1279">
        <v>111.929502322524</v>
      </c>
      <c r="J1279">
        <v>-3.3602437232157398</v>
      </c>
      <c r="K1279">
        <v>1856.82477766088</v>
      </c>
      <c r="L1279">
        <v>1376.9435426554201</v>
      </c>
      <c r="M1279">
        <v>61.699924386396198</v>
      </c>
      <c r="N1279">
        <v>1.13999374096196</v>
      </c>
      <c r="O1279">
        <v>17.1577826241314</v>
      </c>
      <c r="P1279">
        <v>247.89589766210801</v>
      </c>
      <c r="Q1279">
        <v>0.23739076051934899</v>
      </c>
    </row>
    <row r="1280" spans="1:17" hidden="1" x14ac:dyDescent="0.3">
      <c r="A1280" t="s">
        <v>2721</v>
      </c>
      <c r="B1280" t="s">
        <v>2722</v>
      </c>
      <c r="C1280" t="str">
        <f>IFERROR(VLOOKUP(Table1[[#This Row],[Ticker]],[1]!Table2[[Symbol]:[Industry]],2,FALSE),"-")</f>
        <v>-</v>
      </c>
      <c r="D1280" t="s">
        <v>51</v>
      </c>
      <c r="E1280">
        <v>1435.98875112</v>
      </c>
      <c r="F1280">
        <v>362.4</v>
      </c>
      <c r="G1280">
        <v>139.88588161419599</v>
      </c>
      <c r="H1280">
        <v>11.5946304368388</v>
      </c>
      <c r="I1280">
        <v>0.77015079670979403</v>
      </c>
      <c r="J1280">
        <v>16.642298188059399</v>
      </c>
      <c r="K1280">
        <v>316.20574747182599</v>
      </c>
      <c r="L1280">
        <v>270.69758140301201</v>
      </c>
      <c r="M1280">
        <v>61.840332264498997</v>
      </c>
      <c r="N1280">
        <v>1.3734791634040699</v>
      </c>
      <c r="O1280">
        <v>1.2693156732891799</v>
      </c>
      <c r="P1280">
        <v>175.589353612167</v>
      </c>
      <c r="Q1280">
        <v>9.343540796449E-2</v>
      </c>
    </row>
    <row r="1281" spans="1:17" hidden="1" x14ac:dyDescent="0.3">
      <c r="A1281" t="s">
        <v>2723</v>
      </c>
      <c r="B1281" t="s">
        <v>2724</v>
      </c>
      <c r="C1281" t="str">
        <f>IFERROR(VLOOKUP(Table1[[#This Row],[Ticker]],[1]!Table2[[Symbol]:[Industry]],2,FALSE),"-")</f>
        <v>-</v>
      </c>
      <c r="D1281" t="s">
        <v>260</v>
      </c>
      <c r="E1281">
        <v>1434.4941240000001</v>
      </c>
      <c r="F1281">
        <v>827.1</v>
      </c>
      <c r="G1281">
        <v>56.582962016299902</v>
      </c>
      <c r="H1281">
        <v>21.899979037175701</v>
      </c>
      <c r="I1281">
        <v>59.6866566299095</v>
      </c>
      <c r="J1281">
        <v>3.6574110474421202</v>
      </c>
      <c r="K1281">
        <v>708.11901406420304</v>
      </c>
      <c r="L1281">
        <v>579.30473416350196</v>
      </c>
      <c r="M1281">
        <v>53.2377102380092</v>
      </c>
      <c r="N1281">
        <v>0.69185116136953095</v>
      </c>
      <c r="O1281">
        <v>4.4613710554951096</v>
      </c>
      <c r="P1281">
        <v>107.81407035175801</v>
      </c>
      <c r="Q1281">
        <v>5.2186763568008998E-2</v>
      </c>
    </row>
    <row r="1282" spans="1:17" hidden="1" x14ac:dyDescent="0.3">
      <c r="A1282" t="s">
        <v>2725</v>
      </c>
      <c r="B1282" t="s">
        <v>2726</v>
      </c>
      <c r="C1282" t="str">
        <f>IFERROR(VLOOKUP(Table1[[#This Row],[Ticker]],[1]!Table2[[Symbol]:[Industry]],2,FALSE),"-")</f>
        <v>-</v>
      </c>
      <c r="D1282" t="s">
        <v>77</v>
      </c>
      <c r="E1282">
        <v>1430.4549999999999</v>
      </c>
      <c r="F1282">
        <v>49.12</v>
      </c>
      <c r="G1282">
        <v>-16.771943513197801</v>
      </c>
      <c r="H1282">
        <v>0.939519724442749</v>
      </c>
      <c r="I1282">
        <v>-11.169157770202199</v>
      </c>
      <c r="J1282">
        <v>4.6112337518192402E-2</v>
      </c>
      <c r="K1282">
        <v>48.9685552560397</v>
      </c>
      <c r="L1282">
        <v>47.884526233420303</v>
      </c>
      <c r="M1282">
        <v>41.834367594515598</v>
      </c>
      <c r="N1282">
        <v>0.68960526366804697</v>
      </c>
      <c r="O1282">
        <v>23.1360790991653</v>
      </c>
      <c r="P1282">
        <v>27.089262613195299</v>
      </c>
      <c r="Q1282">
        <v>3.1861220282281999E-2</v>
      </c>
    </row>
    <row r="1283" spans="1:17" hidden="1" x14ac:dyDescent="0.3">
      <c r="A1283" t="s">
        <v>2727</v>
      </c>
      <c r="B1283" t="s">
        <v>2728</v>
      </c>
      <c r="C1283" t="str">
        <f>IFERROR(VLOOKUP(Table1[[#This Row],[Ticker]],[1]!Table2[[Symbol]:[Industry]],2,FALSE),"-")</f>
        <v>-</v>
      </c>
      <c r="D1283" t="s">
        <v>130</v>
      </c>
      <c r="E1283">
        <v>1429.0987341479999</v>
      </c>
      <c r="F1283">
        <v>26.37</v>
      </c>
      <c r="G1283">
        <v>5.8768379193883904</v>
      </c>
      <c r="H1283">
        <v>-15.8910067854793</v>
      </c>
      <c r="I1283">
        <v>-39.850682564721403</v>
      </c>
      <c r="J1283">
        <v>-8.4898413611841494</v>
      </c>
      <c r="K1283">
        <v>29.5992021292546</v>
      </c>
      <c r="L1283">
        <v>28.814244470285502</v>
      </c>
      <c r="M1283">
        <v>33.685824952593698</v>
      </c>
      <c r="N1283">
        <v>1.72641482547919</v>
      </c>
      <c r="O1283">
        <v>49.412210845657903</v>
      </c>
      <c r="P1283">
        <v>42.540540540540498</v>
      </c>
      <c r="Q1283">
        <v>0.20266319911450001</v>
      </c>
    </row>
    <row r="1284" spans="1:17" hidden="1" x14ac:dyDescent="0.3">
      <c r="A1284" t="s">
        <v>2729</v>
      </c>
      <c r="B1284" t="s">
        <v>2730</v>
      </c>
      <c r="C1284" t="str">
        <f>IFERROR(VLOOKUP(Table1[[#This Row],[Ticker]],[1]!Table2[[Symbol]:[Industry]],2,FALSE),"-")</f>
        <v>-</v>
      </c>
      <c r="D1284" t="s">
        <v>21</v>
      </c>
      <c r="E1284">
        <v>1428.1368505830001</v>
      </c>
      <c r="F1284">
        <v>151.80000000000001</v>
      </c>
      <c r="G1284">
        <v>60.370881463137501</v>
      </c>
      <c r="H1284">
        <v>-9.1439076461067508</v>
      </c>
      <c r="I1284">
        <v>39.293561791958098</v>
      </c>
      <c r="J1284">
        <v>1.12111909060041</v>
      </c>
      <c r="K1284">
        <v>134.965124334835</v>
      </c>
      <c r="L1284">
        <v>108.45195473444601</v>
      </c>
      <c r="M1284">
        <v>41.805342909762999</v>
      </c>
      <c r="N1284">
        <v>0.50296032782792399</v>
      </c>
      <c r="O1284">
        <v>21.409749670619199</v>
      </c>
      <c r="P1284">
        <v>109.379310344827</v>
      </c>
      <c r="Q1284">
        <v>0.11130705479137699</v>
      </c>
    </row>
    <row r="1285" spans="1:17" hidden="1" x14ac:dyDescent="0.3">
      <c r="A1285" t="s">
        <v>2731</v>
      </c>
      <c r="B1285" t="s">
        <v>2732</v>
      </c>
      <c r="C1285" t="str">
        <f>IFERROR(VLOOKUP(Table1[[#This Row],[Ticker]],[1]!Table2[[Symbol]:[Industry]],2,FALSE),"-")</f>
        <v>-</v>
      </c>
      <c r="D1285" t="s">
        <v>812</v>
      </c>
      <c r="E1285">
        <v>1426.5664982799999</v>
      </c>
      <c r="F1285">
        <v>68.86</v>
      </c>
      <c r="G1285">
        <v>125.082808068642</v>
      </c>
      <c r="H1285">
        <v>-1.66531466534905</v>
      </c>
      <c r="I1285">
        <v>-7.3113187027769397</v>
      </c>
      <c r="J1285">
        <v>2.8853894625095902</v>
      </c>
      <c r="K1285">
        <v>64.82144850057</v>
      </c>
      <c r="L1285">
        <v>54.617467221248702</v>
      </c>
      <c r="M1285">
        <v>39.291596412723898</v>
      </c>
      <c r="N1285">
        <v>0.80278945979499206</v>
      </c>
      <c r="O1285">
        <v>12.111530641882</v>
      </c>
      <c r="P1285">
        <v>160.833333333333</v>
      </c>
      <c r="Q1285">
        <v>0.205523215922361</v>
      </c>
    </row>
    <row r="1286" spans="1:17" hidden="1" x14ac:dyDescent="0.3">
      <c r="A1286" t="s">
        <v>2733</v>
      </c>
      <c r="B1286" t="s">
        <v>2734</v>
      </c>
      <c r="C1286" t="str">
        <f>IFERROR(VLOOKUP(Table1[[#This Row],[Ticker]],[1]!Table2[[Symbol]:[Industry]],2,FALSE),"-")</f>
        <v>-</v>
      </c>
      <c r="D1286" t="s">
        <v>21</v>
      </c>
      <c r="E1286">
        <v>1425.81441924</v>
      </c>
      <c r="F1286">
        <v>391.45</v>
      </c>
      <c r="G1286">
        <v>22.010621391939001</v>
      </c>
      <c r="H1286">
        <v>9.3844251853270197</v>
      </c>
      <c r="I1286">
        <v>18.419359117265099</v>
      </c>
      <c r="J1286">
        <v>13.2142461992671</v>
      </c>
      <c r="K1286">
        <v>356.98948574792797</v>
      </c>
      <c r="L1286">
        <v>326.60702357174603</v>
      </c>
      <c r="M1286">
        <v>59.851993020093801</v>
      </c>
      <c r="N1286">
        <v>2.1537960622517098</v>
      </c>
      <c r="O1286">
        <v>14.9061182781964</v>
      </c>
      <c r="P1286">
        <v>57.5885668276972</v>
      </c>
      <c r="Q1286">
        <v>-2.0395116466287E-2</v>
      </c>
    </row>
    <row r="1287" spans="1:17" hidden="1" x14ac:dyDescent="0.3">
      <c r="A1287" t="s">
        <v>2735</v>
      </c>
      <c r="B1287" t="s">
        <v>2736</v>
      </c>
      <c r="C1287" t="str">
        <f>IFERROR(VLOOKUP(Table1[[#This Row],[Ticker]],[1]!Table2[[Symbol]:[Industry]],2,FALSE),"-")</f>
        <v>-</v>
      </c>
      <c r="D1287" t="s">
        <v>226</v>
      </c>
      <c r="E1287">
        <v>1415.6289449599999</v>
      </c>
      <c r="F1287">
        <v>383.6</v>
      </c>
      <c r="G1287">
        <v>-38.755079779716198</v>
      </c>
      <c r="H1287">
        <v>-14.0085348095493</v>
      </c>
      <c r="I1287">
        <v>-38.642688800595003</v>
      </c>
      <c r="J1287">
        <v>-9.4520014201680596</v>
      </c>
      <c r="K1287">
        <v>432.96080809002399</v>
      </c>
      <c r="L1287">
        <v>478.90357448495598</v>
      </c>
      <c r="M1287">
        <v>19.873942042908201</v>
      </c>
      <c r="N1287">
        <v>1.0129114059522999</v>
      </c>
      <c r="O1287">
        <v>65.641293013555696</v>
      </c>
      <c r="P1287">
        <v>1.2671594508975701</v>
      </c>
    </row>
    <row r="1288" spans="1:17" hidden="1" x14ac:dyDescent="0.3">
      <c r="A1288" t="s">
        <v>2737</v>
      </c>
      <c r="B1288" t="s">
        <v>2738</v>
      </c>
      <c r="C1288" t="str">
        <f>IFERROR(VLOOKUP(Table1[[#This Row],[Ticker]],[1]!Table2[[Symbol]:[Industry]],2,FALSE),"-")</f>
        <v>-</v>
      </c>
      <c r="D1288" t="s">
        <v>77</v>
      </c>
      <c r="E1288">
        <v>1409.9458315700001</v>
      </c>
      <c r="F1288">
        <v>98.18</v>
      </c>
      <c r="G1288">
        <v>-19.568159316653599</v>
      </c>
      <c r="H1288">
        <v>-13.243983243718899</v>
      </c>
      <c r="I1288">
        <v>-25.837166135596998</v>
      </c>
      <c r="J1288">
        <v>-2.7359340696893999</v>
      </c>
      <c r="K1288">
        <v>106.66246194675099</v>
      </c>
      <c r="L1288">
        <v>102.82036015615699</v>
      </c>
      <c r="M1288">
        <v>23.746245940895999</v>
      </c>
      <c r="N1288">
        <v>0.69159582703547295</v>
      </c>
      <c r="O1288">
        <v>26.1967814218781</v>
      </c>
      <c r="P1288">
        <v>18.004807692307701</v>
      </c>
      <c r="Q1288">
        <v>-1.4090678292322001E-2</v>
      </c>
    </row>
    <row r="1289" spans="1:17" hidden="1" x14ac:dyDescent="0.3">
      <c r="A1289" t="s">
        <v>2739</v>
      </c>
      <c r="B1289" t="s">
        <v>2740</v>
      </c>
      <c r="C1289" t="str">
        <f>IFERROR(VLOOKUP(Table1[[#This Row],[Ticker]],[1]!Table2[[Symbol]:[Industry]],2,FALSE),"-")</f>
        <v>-</v>
      </c>
      <c r="D1289" t="s">
        <v>104</v>
      </c>
      <c r="E1289">
        <v>1405.4008148999999</v>
      </c>
      <c r="F1289">
        <v>54.39</v>
      </c>
      <c r="G1289">
        <v>21.0498694249392</v>
      </c>
      <c r="H1289">
        <v>-4.0961649328339798</v>
      </c>
      <c r="I1289">
        <v>-38.285533605281998</v>
      </c>
      <c r="J1289">
        <v>0.452191053343238</v>
      </c>
      <c r="K1289">
        <v>57.738712689015102</v>
      </c>
      <c r="L1289">
        <v>58.321374960831903</v>
      </c>
      <c r="M1289">
        <v>35.156301198583598</v>
      </c>
      <c r="N1289">
        <v>0.51016065443001601</v>
      </c>
      <c r="O1289">
        <v>59.036587608016099</v>
      </c>
      <c r="P1289">
        <v>52.352941176470502</v>
      </c>
      <c r="Q1289">
        <v>-1.7236832245035999E-2</v>
      </c>
    </row>
    <row r="1290" spans="1:17" hidden="1" x14ac:dyDescent="0.3">
      <c r="A1290" t="s">
        <v>2741</v>
      </c>
      <c r="B1290" t="s">
        <v>2742</v>
      </c>
      <c r="C1290" t="str">
        <f>IFERROR(VLOOKUP(Table1[[#This Row],[Ticker]],[1]!Table2[[Symbol]:[Industry]],2,FALSE),"-")</f>
        <v>-</v>
      </c>
      <c r="D1290" t="s">
        <v>77</v>
      </c>
      <c r="E1290">
        <v>1398.04709417099</v>
      </c>
      <c r="F1290">
        <v>125.97</v>
      </c>
      <c r="G1290">
        <v>43.543397880974503</v>
      </c>
      <c r="H1290">
        <v>-4.6525045469770596</v>
      </c>
      <c r="I1290">
        <v>-2.1165345072651101</v>
      </c>
      <c r="J1290">
        <v>-6.4899527238924897</v>
      </c>
      <c r="K1290">
        <v>129.51143310152301</v>
      </c>
      <c r="L1290">
        <v>111.55843597101099</v>
      </c>
      <c r="M1290">
        <v>37.752799026230001</v>
      </c>
      <c r="N1290">
        <v>0.61137769332127101</v>
      </c>
      <c r="O1290">
        <v>18.170993093593701</v>
      </c>
      <c r="P1290">
        <v>78.554216867469805</v>
      </c>
    </row>
    <row r="1291" spans="1:17" hidden="1" x14ac:dyDescent="0.3">
      <c r="A1291" t="s">
        <v>2743</v>
      </c>
      <c r="B1291" t="s">
        <v>2744</v>
      </c>
      <c r="C1291" t="str">
        <f>IFERROR(VLOOKUP(Table1[[#This Row],[Ticker]],[1]!Table2[[Symbol]:[Industry]],2,FALSE),"-")</f>
        <v>-</v>
      </c>
      <c r="D1291" t="s">
        <v>465</v>
      </c>
      <c r="E1291">
        <v>1392.3654182400001</v>
      </c>
      <c r="F1291">
        <v>673.7</v>
      </c>
      <c r="G1291">
        <v>-36.861479056810602</v>
      </c>
      <c r="H1291">
        <v>0.37412320383456099</v>
      </c>
      <c r="I1291">
        <v>-13.1523410602771</v>
      </c>
      <c r="J1291">
        <v>2.5385434013778299</v>
      </c>
      <c r="K1291">
        <v>659.73346133908296</v>
      </c>
      <c r="L1291">
        <v>672.13974652788295</v>
      </c>
      <c r="M1291">
        <v>49.401044881625403</v>
      </c>
      <c r="N1291">
        <v>1.1181646829893499</v>
      </c>
      <c r="O1291">
        <v>22.3690069763989</v>
      </c>
      <c r="P1291">
        <v>19.2389380530973</v>
      </c>
      <c r="Q1291">
        <v>6.8216160747656004E-2</v>
      </c>
    </row>
    <row r="1292" spans="1:17" hidden="1" x14ac:dyDescent="0.3">
      <c r="A1292" t="s">
        <v>2745</v>
      </c>
      <c r="B1292" t="s">
        <v>2746</v>
      </c>
      <c r="C1292" t="str">
        <f>IFERROR(VLOOKUP(Table1[[#This Row],[Ticker]],[1]!Table2[[Symbol]:[Industry]],2,FALSE),"-")</f>
        <v>-</v>
      </c>
      <c r="D1292" t="s">
        <v>286</v>
      </c>
      <c r="E1292">
        <v>1391.1779988000001</v>
      </c>
      <c r="F1292">
        <v>320.85000000000002</v>
      </c>
      <c r="G1292">
        <v>76.032039320603204</v>
      </c>
      <c r="H1292">
        <v>1.30782536471777</v>
      </c>
      <c r="I1292">
        <v>52.199860242854598</v>
      </c>
      <c r="J1292">
        <v>2.7076679915550499</v>
      </c>
      <c r="K1292">
        <v>300.51662079256897</v>
      </c>
      <c r="L1292">
        <v>237.950438831665</v>
      </c>
      <c r="M1292">
        <v>60.6951838288579</v>
      </c>
      <c r="N1292">
        <v>0.81413670672184502</v>
      </c>
      <c r="O1292">
        <v>5.3451768739286099</v>
      </c>
      <c r="P1292">
        <v>148.14385150812001</v>
      </c>
      <c r="Q1292">
        <v>0.130060795924335</v>
      </c>
    </row>
    <row r="1293" spans="1:17" hidden="1" x14ac:dyDescent="0.3">
      <c r="A1293" t="s">
        <v>2747</v>
      </c>
      <c r="B1293" t="s">
        <v>2748</v>
      </c>
      <c r="C1293" t="str">
        <f>IFERROR(VLOOKUP(Table1[[#This Row],[Ticker]],[1]!Table2[[Symbol]:[Industry]],2,FALSE),"-")</f>
        <v>-</v>
      </c>
      <c r="D1293" t="s">
        <v>226</v>
      </c>
      <c r="E1293">
        <v>1384.0535735999999</v>
      </c>
      <c r="F1293">
        <v>848.05</v>
      </c>
      <c r="G1293">
        <v>100.11197764296099</v>
      </c>
      <c r="H1293">
        <v>15.2268182787007</v>
      </c>
      <c r="I1293">
        <v>33.869502012605999</v>
      </c>
      <c r="J1293">
        <v>-5.59178655215654</v>
      </c>
      <c r="K1293">
        <v>739.80995215007704</v>
      </c>
      <c r="L1293">
        <v>626.14955334121601</v>
      </c>
      <c r="M1293">
        <v>51.480826256684502</v>
      </c>
      <c r="N1293">
        <v>2.1408331234813098</v>
      </c>
      <c r="O1293">
        <v>6.8686987795530898</v>
      </c>
      <c r="P1293">
        <v>156.131078224101</v>
      </c>
      <c r="Q1293">
        <v>0.13541237653970001</v>
      </c>
    </row>
    <row r="1294" spans="1:17" hidden="1" x14ac:dyDescent="0.3">
      <c r="A1294" t="s">
        <v>2749</v>
      </c>
      <c r="B1294" t="s">
        <v>2750</v>
      </c>
      <c r="C1294" t="str">
        <f>IFERROR(VLOOKUP(Table1[[#This Row],[Ticker]],[1]!Table2[[Symbol]:[Industry]],2,FALSE),"-")</f>
        <v>-</v>
      </c>
      <c r="D1294" t="s">
        <v>622</v>
      </c>
      <c r="E1294">
        <v>1383.7169266399901</v>
      </c>
      <c r="F1294">
        <v>146.94999999999999</v>
      </c>
      <c r="G1294">
        <v>-16.263388591840201</v>
      </c>
      <c r="H1294">
        <v>8.9155765503207203</v>
      </c>
      <c r="I1294">
        <v>-18.121458191246798</v>
      </c>
      <c r="J1294">
        <v>5.6613669242013396</v>
      </c>
      <c r="K1294">
        <v>139.48602818454199</v>
      </c>
      <c r="L1294">
        <v>139.23100905718701</v>
      </c>
      <c r="M1294">
        <v>46.280512233410398</v>
      </c>
      <c r="N1294">
        <v>2.9618055875069</v>
      </c>
      <c r="O1294">
        <v>27.900646478393998</v>
      </c>
      <c r="P1294">
        <v>28.340611353711701</v>
      </c>
      <c r="Q1294">
        <v>-7.7193219956274997E-2</v>
      </c>
    </row>
    <row r="1295" spans="1:17" hidden="1" x14ac:dyDescent="0.3">
      <c r="A1295" t="s">
        <v>2751</v>
      </c>
      <c r="B1295" t="s">
        <v>2752</v>
      </c>
      <c r="C1295" t="str">
        <f>IFERROR(VLOOKUP(Table1[[#This Row],[Ticker]],[1]!Table2[[Symbol]:[Industry]],2,FALSE),"-")</f>
        <v>-</v>
      </c>
      <c r="D1295" t="s">
        <v>24</v>
      </c>
      <c r="E1295">
        <v>1383.0023659000001</v>
      </c>
      <c r="F1295">
        <v>320.5</v>
      </c>
      <c r="G1295">
        <v>-51.6390310118176</v>
      </c>
      <c r="H1295">
        <v>-9.8416505964583099</v>
      </c>
      <c r="I1295">
        <v>-42.05918670426</v>
      </c>
      <c r="J1295">
        <v>-1.0551103485259199</v>
      </c>
      <c r="K1295">
        <v>341.90060282630498</v>
      </c>
      <c r="M1295">
        <v>13.007227604983401</v>
      </c>
      <c r="N1295">
        <v>0.87476902619877706</v>
      </c>
      <c r="O1295">
        <v>46.333853354134099</v>
      </c>
      <c r="P1295">
        <v>2.9388148386060502</v>
      </c>
    </row>
    <row r="1296" spans="1:17" hidden="1" x14ac:dyDescent="0.3">
      <c r="A1296" t="s">
        <v>2753</v>
      </c>
      <c r="B1296" t="s">
        <v>2754</v>
      </c>
      <c r="C1296" t="str">
        <f>IFERROR(VLOOKUP(Table1[[#This Row],[Ticker]],[1]!Table2[[Symbol]:[Industry]],2,FALSE),"-")</f>
        <v>-</v>
      </c>
      <c r="D1296" t="s">
        <v>2755</v>
      </c>
      <c r="E1296">
        <v>1379.5452439999999</v>
      </c>
      <c r="F1296">
        <v>725</v>
      </c>
      <c r="G1296">
        <v>57.401404921879099</v>
      </c>
      <c r="H1296">
        <v>-15.0693656929237</v>
      </c>
      <c r="I1296">
        <v>29.615096635997499</v>
      </c>
      <c r="J1296">
        <v>-4.1759591573327102</v>
      </c>
      <c r="K1296">
        <v>729.92179052013205</v>
      </c>
      <c r="L1296">
        <v>546.75688153006399</v>
      </c>
      <c r="M1296">
        <v>27.873491589198998</v>
      </c>
      <c r="N1296">
        <v>0.28974604796327502</v>
      </c>
      <c r="O1296">
        <v>30.8965517241379</v>
      </c>
      <c r="P1296">
        <v>113.235294117647</v>
      </c>
    </row>
    <row r="1297" spans="1:17" hidden="1" x14ac:dyDescent="0.3">
      <c r="A1297" t="s">
        <v>2756</v>
      </c>
      <c r="B1297" t="s">
        <v>2757</v>
      </c>
      <c r="C1297" t="str">
        <f>IFERROR(VLOOKUP(Table1[[#This Row],[Ticker]],[1]!Table2[[Symbol]:[Industry]],2,FALSE),"-")</f>
        <v>-</v>
      </c>
      <c r="D1297" t="s">
        <v>368</v>
      </c>
      <c r="E1297">
        <v>1375.8</v>
      </c>
      <c r="F1297">
        <v>49.25</v>
      </c>
      <c r="G1297">
        <v>-8.7491445940797608</v>
      </c>
      <c r="H1297">
        <v>19.422404142982199</v>
      </c>
      <c r="I1297">
        <v>-4.0895206497133696</v>
      </c>
      <c r="J1297">
        <v>-1.0690260662973701</v>
      </c>
      <c r="K1297">
        <v>43.535413709288001</v>
      </c>
      <c r="M1297">
        <v>35.200621891497697</v>
      </c>
      <c r="N1297">
        <v>0.50277231682079404</v>
      </c>
      <c r="O1297">
        <v>14.842639593908601</v>
      </c>
      <c r="P1297">
        <v>64.1666666666666</v>
      </c>
    </row>
    <row r="1298" spans="1:17" hidden="1" x14ac:dyDescent="0.3">
      <c r="A1298" t="s">
        <v>2758</v>
      </c>
      <c r="B1298" t="s">
        <v>2759</v>
      </c>
      <c r="C1298" t="str">
        <f>IFERROR(VLOOKUP(Table1[[#This Row],[Ticker]],[1]!Table2[[Symbol]:[Industry]],2,FALSE),"-")</f>
        <v>-</v>
      </c>
      <c r="D1298" t="s">
        <v>396</v>
      </c>
      <c r="E1298">
        <v>1375.503748092</v>
      </c>
      <c r="F1298">
        <v>94.63</v>
      </c>
      <c r="G1298">
        <v>-64.324604113117402</v>
      </c>
      <c r="H1298">
        <v>-4.8785226626606901</v>
      </c>
      <c r="I1298">
        <v>-30.850682564721399</v>
      </c>
      <c r="J1298">
        <v>-3.4429958480609999</v>
      </c>
      <c r="K1298">
        <v>99.711769614847</v>
      </c>
      <c r="L1298">
        <v>112.757877038614</v>
      </c>
      <c r="M1298">
        <v>37.433663102404303</v>
      </c>
      <c r="N1298">
        <v>0.98868127179028498</v>
      </c>
      <c r="O1298">
        <v>87.731163478812206</v>
      </c>
      <c r="P1298">
        <v>5.1444444444444404</v>
      </c>
      <c r="Q1298">
        <v>-5.8603868708709997E-2</v>
      </c>
    </row>
    <row r="1299" spans="1:17" hidden="1" x14ac:dyDescent="0.3">
      <c r="A1299" t="s">
        <v>2760</v>
      </c>
      <c r="B1299" t="s">
        <v>2761</v>
      </c>
      <c r="C1299" t="str">
        <f>IFERROR(VLOOKUP(Table1[[#This Row],[Ticker]],[1]!Table2[[Symbol]:[Industry]],2,FALSE),"-")</f>
        <v>-</v>
      </c>
      <c r="D1299" t="s">
        <v>159</v>
      </c>
      <c r="E1299">
        <v>1373.9078867769999</v>
      </c>
      <c r="F1299">
        <v>212.88</v>
      </c>
      <c r="G1299">
        <v>57.647999301989799</v>
      </c>
      <c r="H1299">
        <v>-0.91606649490288405</v>
      </c>
      <c r="I1299">
        <v>58.829009893669699</v>
      </c>
      <c r="J1299">
        <v>-5.5994133465048099</v>
      </c>
      <c r="K1299">
        <v>207.43315269425199</v>
      </c>
      <c r="L1299">
        <v>159.81362570360801</v>
      </c>
      <c r="M1299">
        <v>37.854533742011697</v>
      </c>
      <c r="N1299">
        <v>0.61040318974082997</v>
      </c>
      <c r="O1299">
        <v>19.687147688838699</v>
      </c>
      <c r="P1299">
        <v>120.94447327452001</v>
      </c>
      <c r="Q1299">
        <v>0.19740633828456799</v>
      </c>
    </row>
    <row r="1300" spans="1:17" hidden="1" x14ac:dyDescent="0.3">
      <c r="A1300" t="s">
        <v>2762</v>
      </c>
      <c r="B1300" t="s">
        <v>2763</v>
      </c>
      <c r="C1300" t="str">
        <f>IFERROR(VLOOKUP(Table1[[#This Row],[Ticker]],[1]!Table2[[Symbol]:[Industry]],2,FALSE),"-")</f>
        <v>-</v>
      </c>
      <c r="D1300" t="s">
        <v>295</v>
      </c>
      <c r="E1300">
        <v>1372.42906758</v>
      </c>
      <c r="F1300">
        <v>812.5</v>
      </c>
      <c r="G1300">
        <v>71.795859985187505</v>
      </c>
      <c r="H1300">
        <v>82.767260400023901</v>
      </c>
      <c r="I1300">
        <v>18.870511107673899</v>
      </c>
      <c r="J1300">
        <v>19.1768453115718</v>
      </c>
      <c r="K1300">
        <v>543.30479560476101</v>
      </c>
      <c r="L1300">
        <v>514.62341858639002</v>
      </c>
      <c r="M1300">
        <v>97.058377054143705</v>
      </c>
      <c r="N1300">
        <v>1.5314968352523499</v>
      </c>
      <c r="O1300">
        <v>0</v>
      </c>
      <c r="P1300">
        <v>142.53731343283499</v>
      </c>
      <c r="Q1300">
        <v>0.19748675623144599</v>
      </c>
    </row>
    <row r="1301" spans="1:17" hidden="1" x14ac:dyDescent="0.3">
      <c r="A1301" t="s">
        <v>2764</v>
      </c>
      <c r="B1301" t="s">
        <v>2765</v>
      </c>
      <c r="C1301" t="str">
        <f>IFERROR(VLOOKUP(Table1[[#This Row],[Ticker]],[1]!Table2[[Symbol]:[Industry]],2,FALSE),"-")</f>
        <v>-</v>
      </c>
      <c r="D1301" t="s">
        <v>133</v>
      </c>
      <c r="E1301">
        <v>1359.731466</v>
      </c>
      <c r="F1301">
        <v>499.35</v>
      </c>
      <c r="G1301">
        <v>41.474233723626803</v>
      </c>
      <c r="H1301">
        <v>-8.2112590454905892</v>
      </c>
      <c r="I1301">
        <v>-22.968635034786502</v>
      </c>
      <c r="J1301">
        <v>1.1249446007516699</v>
      </c>
      <c r="K1301">
        <v>519.93241812772897</v>
      </c>
      <c r="L1301">
        <v>480.49145055140701</v>
      </c>
      <c r="M1301">
        <v>38.540064029042199</v>
      </c>
      <c r="N1301">
        <v>1.02651699434702</v>
      </c>
      <c r="O1301">
        <v>33.914088314809199</v>
      </c>
      <c r="P1301">
        <v>92.094633583381395</v>
      </c>
      <c r="Q1301">
        <v>0.157531002829366</v>
      </c>
    </row>
    <row r="1302" spans="1:17" hidden="1" x14ac:dyDescent="0.3">
      <c r="A1302" t="s">
        <v>2766</v>
      </c>
      <c r="B1302" t="s">
        <v>2767</v>
      </c>
      <c r="C1302" t="str">
        <f>IFERROR(VLOOKUP(Table1[[#This Row],[Ticker]],[1]!Table2[[Symbol]:[Industry]],2,FALSE),"-")</f>
        <v>-</v>
      </c>
      <c r="D1302" t="s">
        <v>416</v>
      </c>
      <c r="E1302">
        <v>1355.369275</v>
      </c>
      <c r="F1302">
        <v>1211.5</v>
      </c>
      <c r="G1302">
        <v>265.44426049701599</v>
      </c>
      <c r="H1302">
        <v>42.014934560770101</v>
      </c>
      <c r="I1302">
        <v>174.93250734359501</v>
      </c>
      <c r="J1302">
        <v>-23.947329736280999</v>
      </c>
      <c r="K1302">
        <v>964.57357617325101</v>
      </c>
      <c r="L1302">
        <v>691.014651828674</v>
      </c>
      <c r="M1302">
        <v>60.789810512086198</v>
      </c>
      <c r="N1302">
        <v>1.97919183667124</v>
      </c>
      <c r="O1302">
        <v>30.268262484523301</v>
      </c>
      <c r="P1302">
        <v>305.79467425891801</v>
      </c>
      <c r="Q1302">
        <v>0.151629540749491</v>
      </c>
    </row>
    <row r="1303" spans="1:17" hidden="1" x14ac:dyDescent="0.3">
      <c r="A1303" t="s">
        <v>2768</v>
      </c>
      <c r="B1303" t="s">
        <v>2769</v>
      </c>
      <c r="C1303" t="str">
        <f>IFERROR(VLOOKUP(Table1[[#This Row],[Ticker]],[1]!Table2[[Symbol]:[Industry]],2,FALSE),"-")</f>
        <v>-</v>
      </c>
      <c r="D1303" t="s">
        <v>51</v>
      </c>
      <c r="E1303">
        <v>1351.1279999999999</v>
      </c>
      <c r="F1303">
        <v>893.9</v>
      </c>
      <c r="G1303">
        <v>126.85302083459899</v>
      </c>
      <c r="H1303">
        <v>19.3607964036329</v>
      </c>
      <c r="I1303">
        <v>77.362894496242504</v>
      </c>
      <c r="J1303">
        <v>-11.105014902227801</v>
      </c>
      <c r="K1303">
        <v>762.926143138415</v>
      </c>
      <c r="L1303">
        <v>595.00197497068598</v>
      </c>
      <c r="M1303">
        <v>55.916710682403</v>
      </c>
      <c r="N1303">
        <v>2.7224317721239801</v>
      </c>
      <c r="O1303">
        <v>16.903456762501399</v>
      </c>
      <c r="P1303">
        <v>166.398450305468</v>
      </c>
      <c r="Q1303">
        <v>0.167942965108626</v>
      </c>
    </row>
    <row r="1304" spans="1:17" hidden="1" x14ac:dyDescent="0.3">
      <c r="A1304" t="s">
        <v>2770</v>
      </c>
      <c r="B1304" t="s">
        <v>2771</v>
      </c>
      <c r="C1304" t="str">
        <f>IFERROR(VLOOKUP(Table1[[#This Row],[Ticker]],[1]!Table2[[Symbol]:[Industry]],2,FALSE),"-")</f>
        <v>-</v>
      </c>
      <c r="D1304" t="s">
        <v>1186</v>
      </c>
      <c r="E1304">
        <v>1345.5156374999999</v>
      </c>
      <c r="F1304">
        <v>207.55</v>
      </c>
      <c r="G1304">
        <v>322.50194485786301</v>
      </c>
      <c r="H1304">
        <v>13.499597253012</v>
      </c>
      <c r="I1304">
        <v>29.715113427903798</v>
      </c>
      <c r="J1304">
        <v>-0.21379343855024599</v>
      </c>
      <c r="K1304">
        <v>199.55338857517901</v>
      </c>
      <c r="L1304">
        <v>153.14497954153299</v>
      </c>
      <c r="M1304">
        <v>36.887317374832001</v>
      </c>
      <c r="N1304">
        <v>1.2688960058251899</v>
      </c>
      <c r="O1304">
        <v>19.441098530474498</v>
      </c>
      <c r="P1304">
        <v>419.13456728364099</v>
      </c>
      <c r="Q1304">
        <v>0.1737026358772</v>
      </c>
    </row>
    <row r="1305" spans="1:17" hidden="1" x14ac:dyDescent="0.3">
      <c r="A1305" t="s">
        <v>2772</v>
      </c>
      <c r="B1305" t="s">
        <v>2773</v>
      </c>
      <c r="C1305" t="str">
        <f>IFERROR(VLOOKUP(Table1[[#This Row],[Ticker]],[1]!Table2[[Symbol]:[Industry]],2,FALSE),"-")</f>
        <v>-</v>
      </c>
      <c r="D1305" t="s">
        <v>2683</v>
      </c>
      <c r="E1305">
        <v>1345.1278400000001</v>
      </c>
      <c r="F1305">
        <v>1717.75</v>
      </c>
      <c r="G1305">
        <v>585.13961690172198</v>
      </c>
      <c r="H1305">
        <v>-14.8484867776965</v>
      </c>
      <c r="I1305">
        <v>97.725075011036097</v>
      </c>
      <c r="J1305">
        <v>-6.1794110248557503</v>
      </c>
      <c r="K1305">
        <v>1645.83719841364</v>
      </c>
      <c r="L1305">
        <v>1044.0321227494001</v>
      </c>
      <c r="M1305">
        <v>28.4218742101475</v>
      </c>
      <c r="N1305">
        <v>0.31113819156714601</v>
      </c>
      <c r="O1305">
        <v>22.986464852277599</v>
      </c>
      <c r="P1305">
        <v>655.22092767641197</v>
      </c>
    </row>
    <row r="1306" spans="1:17" hidden="1" x14ac:dyDescent="0.3">
      <c r="A1306" t="s">
        <v>2774</v>
      </c>
      <c r="B1306" t="s">
        <v>2775</v>
      </c>
      <c r="C1306" t="str">
        <f>IFERROR(VLOOKUP(Table1[[#This Row],[Ticker]],[1]!Table2[[Symbol]:[Industry]],2,FALSE),"-")</f>
        <v>-</v>
      </c>
      <c r="D1306" t="s">
        <v>54</v>
      </c>
      <c r="E1306">
        <v>1342.66534925</v>
      </c>
      <c r="F1306">
        <v>273.14999999999998</v>
      </c>
      <c r="G1306">
        <v>38.294667906916999</v>
      </c>
      <c r="H1306">
        <v>7.4158524283384502</v>
      </c>
      <c r="I1306">
        <v>-2.6852218903780201</v>
      </c>
      <c r="J1306">
        <v>8.9297686837321297</v>
      </c>
      <c r="K1306">
        <v>252.76526740075201</v>
      </c>
      <c r="L1306">
        <v>243.64606018042201</v>
      </c>
      <c r="M1306">
        <v>72.014935075250904</v>
      </c>
      <c r="N1306">
        <v>1.59931444089106</v>
      </c>
      <c r="O1306">
        <v>7.0107999267801704</v>
      </c>
      <c r="P1306">
        <v>68.611111111111001</v>
      </c>
      <c r="Q1306">
        <v>2.7395779278459001E-2</v>
      </c>
    </row>
    <row r="1307" spans="1:17" hidden="1" x14ac:dyDescent="0.3">
      <c r="A1307" t="s">
        <v>2776</v>
      </c>
      <c r="B1307" t="s">
        <v>2777</v>
      </c>
      <c r="C1307" t="str">
        <f>IFERROR(VLOOKUP(Table1[[#This Row],[Ticker]],[1]!Table2[[Symbol]:[Industry]],2,FALSE),"-")</f>
        <v>-</v>
      </c>
      <c r="D1307" t="s">
        <v>988</v>
      </c>
      <c r="E1307">
        <v>1341.76794427</v>
      </c>
      <c r="F1307">
        <v>69.91</v>
      </c>
      <c r="G1307">
        <v>-47.509735058792401</v>
      </c>
      <c r="H1307">
        <v>-8.86840838424013</v>
      </c>
      <c r="I1307">
        <v>-22.571710293211801</v>
      </c>
      <c r="J1307">
        <v>-1.3256623916749399</v>
      </c>
      <c r="K1307">
        <v>73.287494156793301</v>
      </c>
      <c r="L1307">
        <v>78.881306229535198</v>
      </c>
      <c r="M1307">
        <v>55.3946014315773</v>
      </c>
      <c r="N1307">
        <v>0.76978372276089502</v>
      </c>
      <c r="O1307">
        <v>57.059075954798999</v>
      </c>
      <c r="P1307">
        <v>12.758064516129</v>
      </c>
      <c r="Q1307">
        <v>-1.1125730968729999E-2</v>
      </c>
    </row>
    <row r="1308" spans="1:17" hidden="1" x14ac:dyDescent="0.3">
      <c r="A1308" t="s">
        <v>2778</v>
      </c>
      <c r="B1308" t="s">
        <v>2779</v>
      </c>
      <c r="C1308" t="str">
        <f>IFERROR(VLOOKUP(Table1[[#This Row],[Ticker]],[1]!Table2[[Symbol]:[Industry]],2,FALSE),"-")</f>
        <v>-</v>
      </c>
      <c r="D1308" t="s">
        <v>130</v>
      </c>
      <c r="E1308">
        <v>1341.749286775</v>
      </c>
      <c r="F1308">
        <v>606.9</v>
      </c>
      <c r="G1308">
        <v>-32.934633880932502</v>
      </c>
      <c r="H1308">
        <v>0.44408055528191398</v>
      </c>
      <c r="I1308">
        <v>0.85696866185276999</v>
      </c>
      <c r="J1308">
        <v>-10.898860348525901</v>
      </c>
      <c r="K1308">
        <v>614.45470075475998</v>
      </c>
      <c r="L1308">
        <v>584.46912917102202</v>
      </c>
      <c r="M1308">
        <v>34.780781528854703</v>
      </c>
      <c r="N1308">
        <v>1.62661422285255</v>
      </c>
      <c r="O1308">
        <v>20.942494644916799</v>
      </c>
      <c r="P1308">
        <v>21.5623435152729</v>
      </c>
      <c r="Q1308">
        <v>-0.14149427885416599</v>
      </c>
    </row>
    <row r="1309" spans="1:17" hidden="1" x14ac:dyDescent="0.3">
      <c r="A1309" t="s">
        <v>2780</v>
      </c>
      <c r="B1309" t="s">
        <v>2781</v>
      </c>
      <c r="C1309" t="str">
        <f>IFERROR(VLOOKUP(Table1[[#This Row],[Ticker]],[1]!Table2[[Symbol]:[Industry]],2,FALSE),"-")</f>
        <v>-</v>
      </c>
      <c r="D1309" t="s">
        <v>166</v>
      </c>
      <c r="E1309">
        <v>1341.4843238999999</v>
      </c>
      <c r="F1309">
        <v>611.79999999999995</v>
      </c>
      <c r="G1309">
        <v>-76.639943254109198</v>
      </c>
      <c r="H1309">
        <v>-0.49002258449511099</v>
      </c>
      <c r="I1309">
        <v>-18.2329010118317</v>
      </c>
      <c r="J1309">
        <v>8.0030379950892502E-2</v>
      </c>
      <c r="K1309">
        <v>610.51068111766006</v>
      </c>
      <c r="L1309">
        <v>711.86247578027803</v>
      </c>
      <c r="M1309">
        <v>34.707124274968798</v>
      </c>
      <c r="N1309">
        <v>0.69784916384864804</v>
      </c>
      <c r="O1309">
        <v>110.03595946387701</v>
      </c>
      <c r="P1309">
        <v>34.831955922864999</v>
      </c>
      <c r="Q1309">
        <v>5.9008530048342001E-2</v>
      </c>
    </row>
    <row r="1310" spans="1:17" hidden="1" x14ac:dyDescent="0.3">
      <c r="A1310" t="s">
        <v>2782</v>
      </c>
      <c r="B1310" t="s">
        <v>2783</v>
      </c>
      <c r="C1310" t="str">
        <f>IFERROR(VLOOKUP(Table1[[#This Row],[Ticker]],[1]!Table2[[Symbol]:[Industry]],2,FALSE),"-")</f>
        <v>-</v>
      </c>
      <c r="D1310" t="s">
        <v>1789</v>
      </c>
      <c r="E1310">
        <v>1340.0183999999999</v>
      </c>
      <c r="F1310">
        <v>578.65</v>
      </c>
      <c r="G1310">
        <v>77.318548711762801</v>
      </c>
      <c r="H1310">
        <v>-1.85418799698709</v>
      </c>
      <c r="I1310">
        <v>37.1323344182955</v>
      </c>
      <c r="J1310">
        <v>2.2974115812986402</v>
      </c>
      <c r="K1310">
        <v>512.04220929622795</v>
      </c>
      <c r="L1310">
        <v>409.25491194312599</v>
      </c>
      <c r="M1310">
        <v>54.477958492421898</v>
      </c>
      <c r="N1310">
        <v>0.36877515557469798</v>
      </c>
      <c r="O1310">
        <v>11.4663440767303</v>
      </c>
      <c r="P1310">
        <v>129.53193177310499</v>
      </c>
    </row>
    <row r="1311" spans="1:17" hidden="1" x14ac:dyDescent="0.3">
      <c r="A1311" t="s">
        <v>2784</v>
      </c>
      <c r="B1311" t="s">
        <v>2785</v>
      </c>
      <c r="C1311" t="str">
        <f>IFERROR(VLOOKUP(Table1[[#This Row],[Ticker]],[1]!Table2[[Symbol]:[Industry]],2,FALSE),"-")</f>
        <v>-</v>
      </c>
      <c r="D1311" t="s">
        <v>257</v>
      </c>
      <c r="E1311">
        <v>1339.63448298</v>
      </c>
      <c r="F1311">
        <v>386.15</v>
      </c>
      <c r="G1311">
        <v>-40.665258229700399</v>
      </c>
      <c r="H1311">
        <v>-9.2971846928173001</v>
      </c>
      <c r="I1311">
        <v>-7.4003828644217302</v>
      </c>
      <c r="J1311">
        <v>-1.5195267583872401</v>
      </c>
      <c r="K1311">
        <v>400.34852863489198</v>
      </c>
      <c r="L1311">
        <v>400.78489012001302</v>
      </c>
      <c r="M1311">
        <v>35.802054348000603</v>
      </c>
      <c r="N1311">
        <v>0.52693794506293501</v>
      </c>
      <c r="O1311">
        <v>33.057102162372097</v>
      </c>
      <c r="P1311">
        <v>32.857388611732297</v>
      </c>
      <c r="Q1311">
        <v>4.8819716370851002E-2</v>
      </c>
    </row>
    <row r="1312" spans="1:17" hidden="1" x14ac:dyDescent="0.3">
      <c r="A1312" t="s">
        <v>2786</v>
      </c>
      <c r="B1312" t="s">
        <v>2787</v>
      </c>
      <c r="C1312" t="str">
        <f>IFERROR(VLOOKUP(Table1[[#This Row],[Ticker]],[1]!Table2[[Symbol]:[Industry]],2,FALSE),"-")</f>
        <v>-</v>
      </c>
      <c r="D1312" t="s">
        <v>751</v>
      </c>
      <c r="E1312">
        <v>1337.14211409</v>
      </c>
      <c r="F1312">
        <v>271.89999999999998</v>
      </c>
      <c r="G1312">
        <v>-21.775683934404299</v>
      </c>
      <c r="H1312">
        <v>-6.1865298088981504</v>
      </c>
      <c r="I1312">
        <v>-11.7580425314873</v>
      </c>
      <c r="J1312">
        <v>-13.685205511893001</v>
      </c>
      <c r="K1312">
        <v>282.60296117190899</v>
      </c>
      <c r="M1312">
        <v>21.204348200597799</v>
      </c>
      <c r="N1312">
        <v>1.8765400102562999</v>
      </c>
      <c r="O1312">
        <v>17.9477749172489</v>
      </c>
      <c r="P1312">
        <v>19.437733362618001</v>
      </c>
    </row>
    <row r="1313" spans="1:17" hidden="1" x14ac:dyDescent="0.3">
      <c r="A1313" t="s">
        <v>2788</v>
      </c>
      <c r="B1313" t="s">
        <v>2789</v>
      </c>
      <c r="C1313" t="str">
        <f>IFERROR(VLOOKUP(Table1[[#This Row],[Ticker]],[1]!Table2[[Symbol]:[Industry]],2,FALSE),"-")</f>
        <v>-</v>
      </c>
      <c r="D1313" t="s">
        <v>212</v>
      </c>
      <c r="E1313">
        <v>1331.8161281499999</v>
      </c>
      <c r="F1313">
        <v>866.55</v>
      </c>
      <c r="G1313">
        <v>98.655410808368103</v>
      </c>
      <c r="H1313">
        <v>-12.5381329466335</v>
      </c>
      <c r="I1313">
        <v>27.539752346835499</v>
      </c>
      <c r="J1313">
        <v>-11.8809134643446</v>
      </c>
      <c r="K1313">
        <v>939.84388533587401</v>
      </c>
      <c r="L1313">
        <v>734.35620606415603</v>
      </c>
      <c r="M1313">
        <v>22.689653526052101</v>
      </c>
      <c r="N1313">
        <v>0.68058609952372096</v>
      </c>
      <c r="O1313">
        <v>26.3112342046044</v>
      </c>
      <c r="P1313">
        <v>132.319034852546</v>
      </c>
      <c r="Q1313">
        <v>0.196769160675483</v>
      </c>
    </row>
    <row r="1314" spans="1:17" hidden="1" x14ac:dyDescent="0.3">
      <c r="A1314" t="s">
        <v>2790</v>
      </c>
      <c r="B1314" t="s">
        <v>2791</v>
      </c>
      <c r="C1314" t="str">
        <f>IFERROR(VLOOKUP(Table1[[#This Row],[Ticker]],[1]!Table2[[Symbol]:[Industry]],2,FALSE),"-")</f>
        <v>-</v>
      </c>
      <c r="D1314" t="s">
        <v>133</v>
      </c>
      <c r="E1314">
        <v>1331.2292296000001</v>
      </c>
      <c r="F1314">
        <v>704.85</v>
      </c>
      <c r="G1314">
        <v>-2.7048323807960699</v>
      </c>
      <c r="H1314">
        <v>-3.8715999076521501</v>
      </c>
      <c r="I1314">
        <v>0.51247769858471504</v>
      </c>
      <c r="J1314">
        <v>-0.51850320566877495</v>
      </c>
      <c r="K1314">
        <v>701.48393603512898</v>
      </c>
      <c r="L1314">
        <v>647.134128250245</v>
      </c>
      <c r="M1314">
        <v>46.7171452643517</v>
      </c>
      <c r="N1314">
        <v>0.55850901955022902</v>
      </c>
      <c r="O1314">
        <v>19.8836631907498</v>
      </c>
      <c r="P1314">
        <v>30.214298910031399</v>
      </c>
      <c r="Q1314">
        <v>5.5908905229471E-2</v>
      </c>
    </row>
    <row r="1315" spans="1:17" hidden="1" x14ac:dyDescent="0.3">
      <c r="A1315" t="s">
        <v>2792</v>
      </c>
      <c r="B1315" t="s">
        <v>2793</v>
      </c>
      <c r="C1315" t="str">
        <f>IFERROR(VLOOKUP(Table1[[#This Row],[Ticker]],[1]!Table2[[Symbol]:[Industry]],2,FALSE),"-")</f>
        <v>-</v>
      </c>
      <c r="D1315" t="s">
        <v>54</v>
      </c>
      <c r="E1315">
        <v>1329.9739391999999</v>
      </c>
      <c r="F1315">
        <v>680.35</v>
      </c>
      <c r="G1315">
        <v>21.389007529558501</v>
      </c>
      <c r="H1315">
        <v>5.3024405079679902</v>
      </c>
      <c r="I1315">
        <v>-8.4198210304305707</v>
      </c>
      <c r="J1315">
        <v>3.4417699391221301</v>
      </c>
      <c r="K1315">
        <v>635.53285864337295</v>
      </c>
      <c r="L1315">
        <v>595.73825286214901</v>
      </c>
      <c r="M1315">
        <v>55.474371989990999</v>
      </c>
      <c r="N1315">
        <v>1.6287745477581399</v>
      </c>
      <c r="O1315">
        <v>10.994341147938499</v>
      </c>
      <c r="P1315">
        <v>49.0198225824115</v>
      </c>
      <c r="Q1315">
        <v>6.7615682988694997E-2</v>
      </c>
    </row>
    <row r="1316" spans="1:17" hidden="1" x14ac:dyDescent="0.3">
      <c r="A1316" t="s">
        <v>2794</v>
      </c>
      <c r="B1316" t="s">
        <v>2795</v>
      </c>
      <c r="C1316" t="str">
        <f>IFERROR(VLOOKUP(Table1[[#This Row],[Ticker]],[1]!Table2[[Symbol]:[Industry]],2,FALSE),"-")</f>
        <v>-</v>
      </c>
      <c r="D1316" t="s">
        <v>70</v>
      </c>
      <c r="E1316">
        <v>1326.436093952</v>
      </c>
      <c r="F1316">
        <v>77.180000000000007</v>
      </c>
      <c r="G1316">
        <v>116.939941765339</v>
      </c>
      <c r="H1316">
        <v>3.1979937918933699</v>
      </c>
      <c r="I1316">
        <v>-29.445525462658001</v>
      </c>
      <c r="J1316">
        <v>9.5998385028739293</v>
      </c>
      <c r="K1316">
        <v>72.775396912191496</v>
      </c>
      <c r="L1316">
        <v>71.973621015906801</v>
      </c>
      <c r="M1316">
        <v>66.186155673982199</v>
      </c>
      <c r="N1316">
        <v>1.08399881000964</v>
      </c>
      <c r="O1316">
        <v>86.317698885721697</v>
      </c>
      <c r="P1316">
        <v>163.32309791879899</v>
      </c>
      <c r="Q1316">
        <v>0.348921335766055</v>
      </c>
    </row>
    <row r="1317" spans="1:17" hidden="1" x14ac:dyDescent="0.3">
      <c r="A1317" t="s">
        <v>2796</v>
      </c>
      <c r="B1317" t="s">
        <v>2797</v>
      </c>
      <c r="C1317" t="str">
        <f>IFERROR(VLOOKUP(Table1[[#This Row],[Ticker]],[1]!Table2[[Symbol]:[Industry]],2,FALSE),"-")</f>
        <v>-</v>
      </c>
      <c r="D1317" t="s">
        <v>988</v>
      </c>
      <c r="E1317">
        <v>1325.6026120700001</v>
      </c>
      <c r="F1317">
        <v>202.23</v>
      </c>
      <c r="G1317">
        <v>-47.640986822850103</v>
      </c>
      <c r="H1317">
        <v>-9.70596117680258</v>
      </c>
      <c r="I1317">
        <v>-30.6233815485854</v>
      </c>
      <c r="J1317">
        <v>-1.83055539496555</v>
      </c>
      <c r="K1317">
        <v>218.65521333240201</v>
      </c>
      <c r="L1317">
        <v>235.41893320725899</v>
      </c>
      <c r="M1317">
        <v>35.638544660754199</v>
      </c>
      <c r="N1317">
        <v>1.01595409281433</v>
      </c>
      <c r="O1317">
        <v>61.078969490184399</v>
      </c>
      <c r="P1317">
        <v>5.8241758241758204</v>
      </c>
      <c r="Q1317">
        <v>-5.3705412742691999E-2</v>
      </c>
    </row>
    <row r="1318" spans="1:17" hidden="1" x14ac:dyDescent="0.3">
      <c r="A1318" t="s">
        <v>2798</v>
      </c>
      <c r="B1318" t="s">
        <v>2799</v>
      </c>
      <c r="C1318" t="str">
        <f>IFERROR(VLOOKUP(Table1[[#This Row],[Ticker]],[1]!Table2[[Symbol]:[Industry]],2,FALSE),"-")</f>
        <v>-</v>
      </c>
      <c r="D1318" t="s">
        <v>1458</v>
      </c>
      <c r="E1318">
        <v>1325.55079299</v>
      </c>
      <c r="F1318">
        <v>908</v>
      </c>
      <c r="G1318">
        <v>127.28487822390299</v>
      </c>
      <c r="H1318">
        <v>58.012532037029899</v>
      </c>
      <c r="I1318">
        <v>74.371209208894399</v>
      </c>
      <c r="J1318">
        <v>-9.8632718173387897</v>
      </c>
      <c r="K1318">
        <v>649.74960993502202</v>
      </c>
      <c r="L1318">
        <v>501.45975834701397</v>
      </c>
      <c r="M1318">
        <v>65.284137250941697</v>
      </c>
      <c r="N1318">
        <v>2.70183543740279</v>
      </c>
      <c r="O1318">
        <v>13.105726872246599</v>
      </c>
      <c r="P1318">
        <v>204.49362843729</v>
      </c>
      <c r="Q1318">
        <v>0.15919351997456099</v>
      </c>
    </row>
    <row r="1319" spans="1:17" hidden="1" x14ac:dyDescent="0.3">
      <c r="A1319" t="s">
        <v>2800</v>
      </c>
      <c r="B1319" t="s">
        <v>2801</v>
      </c>
      <c r="C1319" t="str">
        <f>IFERROR(VLOOKUP(Table1[[#This Row],[Ticker]],[1]!Table2[[Symbol]:[Industry]],2,FALSE),"-")</f>
        <v>-</v>
      </c>
      <c r="D1319" t="s">
        <v>21</v>
      </c>
      <c r="E1319">
        <v>1323.6989535119999</v>
      </c>
      <c r="F1319">
        <v>121.12</v>
      </c>
      <c r="G1319">
        <v>7.7576305700074997</v>
      </c>
      <c r="H1319">
        <v>-8.2991210883304394</v>
      </c>
      <c r="I1319">
        <v>-20.703531843102599</v>
      </c>
      <c r="J1319">
        <v>-4.9009277785513596</v>
      </c>
      <c r="K1319">
        <v>125.725632358583</v>
      </c>
      <c r="L1319">
        <v>116.46555552143199</v>
      </c>
      <c r="M1319">
        <v>28.139175942443899</v>
      </c>
      <c r="N1319">
        <v>0.82795916701369199</v>
      </c>
      <c r="O1319">
        <v>45.723249669749002</v>
      </c>
      <c r="P1319">
        <v>49.530864197530803</v>
      </c>
      <c r="Q1319">
        <v>6.5814138804349996E-3</v>
      </c>
    </row>
    <row r="1320" spans="1:17" hidden="1" x14ac:dyDescent="0.3">
      <c r="A1320" t="s">
        <v>2802</v>
      </c>
      <c r="B1320" t="s">
        <v>2803</v>
      </c>
      <c r="C1320" t="str">
        <f>IFERROR(VLOOKUP(Table1[[#This Row],[Ticker]],[1]!Table2[[Symbol]:[Industry]],2,FALSE),"-")</f>
        <v>-</v>
      </c>
      <c r="D1320" t="s">
        <v>295</v>
      </c>
      <c r="E1320">
        <v>1323.2886630749999</v>
      </c>
      <c r="F1320">
        <v>214.45</v>
      </c>
      <c r="G1320">
        <v>603.68674691636204</v>
      </c>
      <c r="H1320">
        <v>-25.136952947313301</v>
      </c>
      <c r="I1320">
        <v>194.13511964295901</v>
      </c>
      <c r="J1320">
        <v>9.4725106192160098</v>
      </c>
      <c r="K1320">
        <v>217.04004470547699</v>
      </c>
      <c r="L1320">
        <v>140.23150451340999</v>
      </c>
      <c r="M1320">
        <v>43.251055727485699</v>
      </c>
      <c r="N1320">
        <v>0.36575934363912699</v>
      </c>
      <c r="O1320">
        <v>44.603975661670098</v>
      </c>
      <c r="P1320">
        <v>731.076857685768</v>
      </c>
      <c r="Q1320">
        <v>0.188462337343722</v>
      </c>
    </row>
    <row r="1321" spans="1:17" hidden="1" x14ac:dyDescent="0.3">
      <c r="A1321" t="s">
        <v>2804</v>
      </c>
      <c r="B1321" t="s">
        <v>2805</v>
      </c>
      <c r="C1321" t="str">
        <f>IFERROR(VLOOKUP(Table1[[#This Row],[Ticker]],[1]!Table2[[Symbol]:[Industry]],2,FALSE),"-")</f>
        <v>-</v>
      </c>
      <c r="D1321" t="s">
        <v>988</v>
      </c>
      <c r="E1321">
        <v>1319.9145226999999</v>
      </c>
      <c r="F1321">
        <v>646.95000000000005</v>
      </c>
      <c r="G1321">
        <v>-2.1317645609701898</v>
      </c>
      <c r="H1321">
        <v>-2.5179878660531898</v>
      </c>
      <c r="I1321">
        <v>-4.8705586598610804</v>
      </c>
      <c r="J1321">
        <v>6.8658197383434398</v>
      </c>
      <c r="K1321">
        <v>617.40033948160396</v>
      </c>
      <c r="L1321">
        <v>610.07544981947001</v>
      </c>
      <c r="M1321">
        <v>65.910126010090394</v>
      </c>
      <c r="N1321">
        <v>0.975181647408076</v>
      </c>
      <c r="O1321">
        <v>32.158590308370002</v>
      </c>
      <c r="P1321">
        <v>34.907725993118497</v>
      </c>
      <c r="Q1321">
        <v>3.2833946187844999E-2</v>
      </c>
    </row>
    <row r="1322" spans="1:17" hidden="1" x14ac:dyDescent="0.3">
      <c r="A1322" t="s">
        <v>2806</v>
      </c>
      <c r="B1322" t="s">
        <v>2807</v>
      </c>
      <c r="C1322" t="str">
        <f>IFERROR(VLOOKUP(Table1[[#This Row],[Ticker]],[1]!Table2[[Symbol]:[Industry]],2,FALSE),"-")</f>
        <v>-</v>
      </c>
      <c r="D1322" t="s">
        <v>286</v>
      </c>
      <c r="E1322">
        <v>1316.74829</v>
      </c>
      <c r="F1322">
        <v>84.93</v>
      </c>
      <c r="G1322">
        <v>-9.0196803098101395</v>
      </c>
      <c r="H1322">
        <v>2.1027437889164302</v>
      </c>
      <c r="I1322">
        <v>-29.302286178364401</v>
      </c>
      <c r="J1322">
        <v>3.6404915033259302</v>
      </c>
      <c r="K1322">
        <v>84.603735920808703</v>
      </c>
      <c r="L1322">
        <v>84.752326487764805</v>
      </c>
      <c r="M1322">
        <v>37.933500902702598</v>
      </c>
      <c r="N1322">
        <v>1.23190329046333</v>
      </c>
      <c r="O1322">
        <v>23.572353703049501</v>
      </c>
      <c r="P1322">
        <v>23.086956521739101</v>
      </c>
      <c r="Q1322">
        <v>3.2265470742396003E-2</v>
      </c>
    </row>
    <row r="1323" spans="1:17" hidden="1" x14ac:dyDescent="0.3">
      <c r="A1323" t="s">
        <v>2808</v>
      </c>
      <c r="B1323" t="s">
        <v>2809</v>
      </c>
      <c r="C1323" t="str">
        <f>IFERROR(VLOOKUP(Table1[[#This Row],[Ticker]],[1]!Table2[[Symbol]:[Industry]],2,FALSE),"-")</f>
        <v>-</v>
      </c>
      <c r="D1323" t="s">
        <v>21</v>
      </c>
      <c r="E1323">
        <v>1315.0889704000001</v>
      </c>
      <c r="F1323">
        <v>725</v>
      </c>
      <c r="G1323">
        <v>613.15927580275104</v>
      </c>
      <c r="H1323">
        <v>-13.159893709538601</v>
      </c>
      <c r="I1323">
        <v>297.82996257223402</v>
      </c>
      <c r="J1323">
        <v>2.0649929278273502</v>
      </c>
      <c r="K1323">
        <v>702.41543470051101</v>
      </c>
      <c r="M1323">
        <v>53.519889411337601</v>
      </c>
      <c r="N1323">
        <v>0.29553272871611003</v>
      </c>
      <c r="O1323">
        <v>37.655172413793103</v>
      </c>
      <c r="P1323">
        <v>677.47989276139401</v>
      </c>
    </row>
    <row r="1324" spans="1:17" hidden="1" x14ac:dyDescent="0.3">
      <c r="A1324" t="s">
        <v>2810</v>
      </c>
      <c r="B1324" t="s">
        <v>2811</v>
      </c>
      <c r="C1324" t="str">
        <f>IFERROR(VLOOKUP(Table1[[#This Row],[Ticker]],[1]!Table2[[Symbol]:[Industry]],2,FALSE),"-")</f>
        <v>-</v>
      </c>
      <c r="E1324">
        <v>1312.522172</v>
      </c>
      <c r="F1324">
        <v>2.78</v>
      </c>
      <c r="G1324">
        <v>327.91288754693801</v>
      </c>
      <c r="H1324">
        <v>15.509242796588399</v>
      </c>
      <c r="I1324">
        <v>-17.558141772180601</v>
      </c>
      <c r="J1324">
        <v>27.492343355177699</v>
      </c>
      <c r="K1324">
        <v>2.7016662166143601</v>
      </c>
      <c r="L1324">
        <v>2.49443125560598</v>
      </c>
      <c r="M1324">
        <v>54.090494876806801</v>
      </c>
      <c r="N1324">
        <v>1.62446724915645</v>
      </c>
      <c r="O1324">
        <v>48.5611510791367</v>
      </c>
      <c r="P1324">
        <v>535.42857142857099</v>
      </c>
    </row>
    <row r="1325" spans="1:17" hidden="1" x14ac:dyDescent="0.3">
      <c r="A1325" t="s">
        <v>2812</v>
      </c>
      <c r="B1325" t="s">
        <v>2813</v>
      </c>
      <c r="C1325" t="str">
        <f>IFERROR(VLOOKUP(Table1[[#This Row],[Ticker]],[1]!Table2[[Symbol]:[Industry]],2,FALSE),"-")</f>
        <v>-</v>
      </c>
      <c r="D1325" t="s">
        <v>133</v>
      </c>
      <c r="E1325">
        <v>1305.2775999999999</v>
      </c>
      <c r="F1325">
        <v>652.20000000000005</v>
      </c>
      <c r="G1325">
        <v>-7.8383687234154404</v>
      </c>
      <c r="H1325">
        <v>4.1570192625467497</v>
      </c>
      <c r="I1325">
        <v>-9.1933668272870204</v>
      </c>
      <c r="J1325">
        <v>-3.1361723786011</v>
      </c>
      <c r="K1325">
        <v>651.71716079343105</v>
      </c>
      <c r="L1325">
        <v>636.18299454580199</v>
      </c>
      <c r="M1325">
        <v>44.522797645185904</v>
      </c>
      <c r="N1325">
        <v>1.2848423462460601</v>
      </c>
      <c r="O1325">
        <v>14.5354185832566</v>
      </c>
      <c r="P1325">
        <v>22.801732253812801</v>
      </c>
      <c r="Q1325">
        <v>9.2485358940682993E-2</v>
      </c>
    </row>
    <row r="1326" spans="1:17" hidden="1" x14ac:dyDescent="0.3">
      <c r="A1326" t="s">
        <v>2814</v>
      </c>
      <c r="B1326" t="s">
        <v>2815</v>
      </c>
      <c r="C1326" t="str">
        <f>IFERROR(VLOOKUP(Table1[[#This Row],[Ticker]],[1]!Table2[[Symbol]:[Industry]],2,FALSE),"-")</f>
        <v>-</v>
      </c>
      <c r="D1326" t="s">
        <v>583</v>
      </c>
      <c r="E1326">
        <v>1304.89844408</v>
      </c>
      <c r="F1326">
        <v>202.73</v>
      </c>
      <c r="G1326">
        <v>-32.9783169598252</v>
      </c>
      <c r="H1326">
        <v>-8.2112147216944393</v>
      </c>
      <c r="I1326">
        <v>-31.867738134849599</v>
      </c>
      <c r="J1326">
        <v>-5.5885123696569998</v>
      </c>
      <c r="K1326">
        <v>219.957222830571</v>
      </c>
      <c r="L1326">
        <v>229.979199543346</v>
      </c>
      <c r="M1326">
        <v>24.554574920339999</v>
      </c>
      <c r="N1326">
        <v>0.71941434247722402</v>
      </c>
      <c r="O1326">
        <v>51.852217234745702</v>
      </c>
      <c r="P1326">
        <v>8.9653319000268592</v>
      </c>
      <c r="Q1326">
        <v>8.7791052380352994E-2</v>
      </c>
    </row>
    <row r="1327" spans="1:17" hidden="1" x14ac:dyDescent="0.3">
      <c r="A1327" t="s">
        <v>2816</v>
      </c>
      <c r="B1327" t="s">
        <v>2817</v>
      </c>
      <c r="C1327" t="str">
        <f>IFERROR(VLOOKUP(Table1[[#This Row],[Ticker]],[1]!Table2[[Symbol]:[Industry]],2,FALSE),"-")</f>
        <v>-</v>
      </c>
      <c r="D1327" t="s">
        <v>95</v>
      </c>
      <c r="E1327">
        <v>1302.15318</v>
      </c>
      <c r="F1327">
        <v>806.5</v>
      </c>
      <c r="G1327">
        <v>-18.2918005354889</v>
      </c>
      <c r="H1327">
        <v>-3.8013858774948797E-2</v>
      </c>
      <c r="I1327">
        <v>-16.815289218374001</v>
      </c>
      <c r="J1327">
        <v>-2.7315996793764001</v>
      </c>
      <c r="K1327">
        <v>806.19253301514698</v>
      </c>
      <c r="L1327">
        <v>805.01524023997104</v>
      </c>
      <c r="M1327">
        <v>53.278635518662099</v>
      </c>
      <c r="N1327">
        <v>1.7352985298529799</v>
      </c>
      <c r="O1327">
        <v>29.745815251084899</v>
      </c>
      <c r="P1327">
        <v>15.569248405817801</v>
      </c>
      <c r="Q1327">
        <v>-7.8107690656734993E-2</v>
      </c>
    </row>
    <row r="1328" spans="1:17" hidden="1" x14ac:dyDescent="0.3">
      <c r="A1328" t="s">
        <v>2818</v>
      </c>
      <c r="B1328" t="s">
        <v>2819</v>
      </c>
      <c r="C1328" t="str">
        <f>IFERROR(VLOOKUP(Table1[[#This Row],[Ticker]],[1]!Table2[[Symbol]:[Industry]],2,FALSE),"-")</f>
        <v>-</v>
      </c>
      <c r="D1328" t="s">
        <v>622</v>
      </c>
      <c r="E1328">
        <v>1301.30969</v>
      </c>
      <c r="F1328">
        <v>562.5</v>
      </c>
      <c r="G1328">
        <v>30.448484167035399</v>
      </c>
      <c r="H1328">
        <v>6.9759642523963397</v>
      </c>
      <c r="I1328">
        <v>22.863936149897199</v>
      </c>
      <c r="J1328">
        <v>6.6092261954648599</v>
      </c>
      <c r="K1328">
        <v>484.398686060758</v>
      </c>
      <c r="L1328">
        <v>433.04817690230499</v>
      </c>
      <c r="M1328">
        <v>54.578800513005497</v>
      </c>
      <c r="N1328">
        <v>1.3416040859375</v>
      </c>
      <c r="O1328">
        <v>2.2222222222222099</v>
      </c>
      <c r="P1328">
        <v>64.931828177686498</v>
      </c>
    </row>
    <row r="1329" spans="1:17" hidden="1" x14ac:dyDescent="0.3">
      <c r="A1329" t="s">
        <v>2820</v>
      </c>
      <c r="B1329" t="s">
        <v>2821</v>
      </c>
      <c r="C1329" t="str">
        <f>IFERROR(VLOOKUP(Table1[[#This Row],[Ticker]],[1]!Table2[[Symbol]:[Industry]],2,FALSE),"-")</f>
        <v>-</v>
      </c>
      <c r="D1329" t="s">
        <v>923</v>
      </c>
      <c r="E1329">
        <v>1297.916532</v>
      </c>
      <c r="F1329">
        <v>85.84</v>
      </c>
      <c r="G1329">
        <v>-18.0842125434752</v>
      </c>
      <c r="H1329">
        <v>-3.7765898158284701</v>
      </c>
      <c r="I1329">
        <v>-18.248517288137499</v>
      </c>
      <c r="J1329">
        <v>-1.57119784127113</v>
      </c>
      <c r="K1329">
        <v>87.791138143453594</v>
      </c>
      <c r="L1329">
        <v>89.072132053716899</v>
      </c>
      <c r="M1329">
        <v>37.890607733226901</v>
      </c>
      <c r="N1329">
        <v>2.4604197859539099</v>
      </c>
      <c r="O1329">
        <v>34.727399813606702</v>
      </c>
      <c r="P1329">
        <v>16</v>
      </c>
      <c r="Q1329">
        <v>-3.388778655328E-3</v>
      </c>
    </row>
    <row r="1330" spans="1:17" hidden="1" x14ac:dyDescent="0.3">
      <c r="A1330" t="s">
        <v>2822</v>
      </c>
      <c r="B1330" t="s">
        <v>2823</v>
      </c>
      <c r="C1330" t="str">
        <f>IFERROR(VLOOKUP(Table1[[#This Row],[Ticker]],[1]!Table2[[Symbol]:[Industry]],2,FALSE),"-")</f>
        <v>-</v>
      </c>
      <c r="D1330" t="s">
        <v>368</v>
      </c>
      <c r="E1330">
        <v>1291.0624737999999</v>
      </c>
      <c r="F1330">
        <v>250.69</v>
      </c>
      <c r="G1330">
        <v>12.9182643686145</v>
      </c>
      <c r="H1330">
        <v>15.113984238691501</v>
      </c>
      <c r="I1330">
        <v>0.23810427033405299</v>
      </c>
      <c r="J1330">
        <v>9.7134184125360203</v>
      </c>
      <c r="K1330">
        <v>221.07750388082599</v>
      </c>
      <c r="L1330">
        <v>216.972393196339</v>
      </c>
      <c r="M1330">
        <v>73.397074148465904</v>
      </c>
      <c r="N1330">
        <v>2.0477719257611802</v>
      </c>
      <c r="O1330">
        <v>7.6827954844628898</v>
      </c>
      <c r="P1330">
        <v>40.837078651685403</v>
      </c>
      <c r="Q1330">
        <v>8.1166788115021996E-2</v>
      </c>
    </row>
    <row r="1331" spans="1:17" hidden="1" x14ac:dyDescent="0.3">
      <c r="A1331" t="s">
        <v>2824</v>
      </c>
      <c r="B1331" t="s">
        <v>2825</v>
      </c>
      <c r="C1331" t="str">
        <f>IFERROR(VLOOKUP(Table1[[#This Row],[Ticker]],[1]!Table2[[Symbol]:[Industry]],2,FALSE),"-")</f>
        <v>-</v>
      </c>
      <c r="D1331" t="s">
        <v>701</v>
      </c>
      <c r="E1331">
        <v>1284.78242449</v>
      </c>
      <c r="F1331">
        <v>149.26</v>
      </c>
      <c r="G1331">
        <v>-50.390983279958299</v>
      </c>
      <c r="H1331">
        <v>-11.3493353727146</v>
      </c>
      <c r="I1331">
        <v>-18.797060597141499</v>
      </c>
      <c r="J1331">
        <v>-4.67167986214083</v>
      </c>
      <c r="K1331">
        <v>159.15323730576699</v>
      </c>
      <c r="L1331">
        <v>163.05841038143299</v>
      </c>
      <c r="M1331">
        <v>29.5718604562175</v>
      </c>
      <c r="N1331">
        <v>0.84746866898075002</v>
      </c>
      <c r="O1331">
        <v>51.313144847916398</v>
      </c>
      <c r="P1331">
        <v>18.085443037974599</v>
      </c>
      <c r="Q1331">
        <v>5.3672447395794E-2</v>
      </c>
    </row>
    <row r="1332" spans="1:17" hidden="1" x14ac:dyDescent="0.3">
      <c r="A1332" t="s">
        <v>2826</v>
      </c>
      <c r="B1332" t="s">
        <v>2827</v>
      </c>
      <c r="C1332" t="str">
        <f>IFERROR(VLOOKUP(Table1[[#This Row],[Ticker]],[1]!Table2[[Symbol]:[Industry]],2,FALSE),"-")</f>
        <v>-</v>
      </c>
      <c r="D1332" t="s">
        <v>136</v>
      </c>
      <c r="E1332">
        <v>1282.8157734599999</v>
      </c>
      <c r="F1332">
        <v>815.2</v>
      </c>
      <c r="G1332">
        <v>-15.437154190422399</v>
      </c>
      <c r="H1332">
        <v>-0.60853718718197602</v>
      </c>
      <c r="I1332">
        <v>-24.1659972963167</v>
      </c>
      <c r="J1332">
        <v>-3.00632481063891</v>
      </c>
      <c r="K1332">
        <v>845.24916287367603</v>
      </c>
      <c r="L1332">
        <v>851.71416009165603</v>
      </c>
      <c r="M1332">
        <v>28.762961977144101</v>
      </c>
      <c r="N1332">
        <v>0.886167678066627</v>
      </c>
      <c r="O1332">
        <v>32.482826300294398</v>
      </c>
      <c r="P1332">
        <v>14.9707354911501</v>
      </c>
      <c r="Q1332">
        <v>9.0070770297607003E-2</v>
      </c>
    </row>
    <row r="1333" spans="1:17" hidden="1" x14ac:dyDescent="0.3">
      <c r="A1333" t="s">
        <v>2828</v>
      </c>
      <c r="B1333" t="s">
        <v>2829</v>
      </c>
      <c r="C1333" t="str">
        <f>IFERROR(VLOOKUP(Table1[[#This Row],[Ticker]],[1]!Table2[[Symbol]:[Industry]],2,FALSE),"-")</f>
        <v>-</v>
      </c>
      <c r="D1333" t="s">
        <v>521</v>
      </c>
      <c r="E1333">
        <v>1282.45785467</v>
      </c>
      <c r="F1333">
        <v>542</v>
      </c>
      <c r="G1333">
        <v>-16.9280308474662</v>
      </c>
      <c r="H1333">
        <v>-6.84374485327369</v>
      </c>
      <c r="I1333">
        <v>12.3483910888976</v>
      </c>
      <c r="J1333">
        <v>-0.65477407765393503</v>
      </c>
      <c r="K1333">
        <v>561.77699051293996</v>
      </c>
      <c r="L1333">
        <v>484.74773768427298</v>
      </c>
      <c r="M1333">
        <v>34.095853732984303</v>
      </c>
      <c r="N1333">
        <v>0.33196026838649001</v>
      </c>
      <c r="O1333">
        <v>25.461254612546099</v>
      </c>
      <c r="P1333">
        <v>60.568804621537502</v>
      </c>
      <c r="Q1333">
        <v>0.153373654782614</v>
      </c>
    </row>
    <row r="1334" spans="1:17" hidden="1" x14ac:dyDescent="0.3">
      <c r="A1334" t="s">
        <v>2830</v>
      </c>
      <c r="B1334" t="s">
        <v>2831</v>
      </c>
      <c r="C1334" t="str">
        <f>IFERROR(VLOOKUP(Table1[[#This Row],[Ticker]],[1]!Table2[[Symbol]:[Industry]],2,FALSE),"-")</f>
        <v>-</v>
      </c>
      <c r="D1334" t="s">
        <v>315</v>
      </c>
      <c r="E1334">
        <v>1282.260503555</v>
      </c>
      <c r="F1334">
        <v>19.98</v>
      </c>
      <c r="G1334">
        <v>18.423815262886698</v>
      </c>
      <c r="H1334">
        <v>-13.431306390294999</v>
      </c>
      <c r="I1334">
        <v>-55.845578180055</v>
      </c>
      <c r="J1334">
        <v>-7.9340494241561696</v>
      </c>
      <c r="K1334">
        <v>23.4783161992139</v>
      </c>
      <c r="L1334">
        <v>24.602657795117299</v>
      </c>
      <c r="M1334">
        <v>18.019890250180001</v>
      </c>
      <c r="N1334">
        <v>1.57863509974947</v>
      </c>
      <c r="O1334">
        <v>110.21021021020999</v>
      </c>
      <c r="P1334">
        <v>50.225563909774401</v>
      </c>
      <c r="Q1334">
        <v>8.5353248109406005E-2</v>
      </c>
    </row>
    <row r="1335" spans="1:17" hidden="1" x14ac:dyDescent="0.3">
      <c r="A1335" t="s">
        <v>2832</v>
      </c>
      <c r="B1335" t="s">
        <v>2833</v>
      </c>
      <c r="C1335" t="str">
        <f>IFERROR(VLOOKUP(Table1[[#This Row],[Ticker]],[1]!Table2[[Symbol]:[Industry]],2,FALSE),"-")</f>
        <v>-</v>
      </c>
      <c r="D1335" t="s">
        <v>54</v>
      </c>
      <c r="E1335">
        <v>1280.1242074500001</v>
      </c>
      <c r="F1335">
        <v>1360</v>
      </c>
      <c r="G1335">
        <v>38.904265534077098</v>
      </c>
      <c r="H1335">
        <v>10.407429771577901</v>
      </c>
      <c r="I1335">
        <v>-4.9076746806512999</v>
      </c>
      <c r="J1335">
        <v>3.4910672160786098</v>
      </c>
      <c r="K1335">
        <v>1270.5142083593501</v>
      </c>
      <c r="L1335">
        <v>1214.37119541022</v>
      </c>
      <c r="M1335">
        <v>54.5812353118327</v>
      </c>
      <c r="N1335">
        <v>0.803736517719568</v>
      </c>
      <c r="O1335">
        <v>17.279411764705799</v>
      </c>
      <c r="P1335">
        <v>69.713608286017305</v>
      </c>
      <c r="Q1335">
        <v>0.11758890651833399</v>
      </c>
    </row>
    <row r="1336" spans="1:17" hidden="1" x14ac:dyDescent="0.3">
      <c r="A1336" t="s">
        <v>2834</v>
      </c>
      <c r="B1336" t="s">
        <v>2835</v>
      </c>
      <c r="C1336" t="str">
        <f>IFERROR(VLOOKUP(Table1[[#This Row],[Ticker]],[1]!Table2[[Symbol]:[Industry]],2,FALSE),"-")</f>
        <v>-</v>
      </c>
      <c r="D1336" t="s">
        <v>212</v>
      </c>
      <c r="E1336">
        <v>1278.1033104399901</v>
      </c>
      <c r="F1336">
        <v>1126.9000000000001</v>
      </c>
      <c r="G1336">
        <v>110.362632630045</v>
      </c>
      <c r="H1336">
        <v>10.5746731533713</v>
      </c>
      <c r="I1336">
        <v>38.7962824190055</v>
      </c>
      <c r="J1336">
        <v>8.1539346825299699</v>
      </c>
      <c r="K1336">
        <v>962.50496178560297</v>
      </c>
      <c r="L1336">
        <v>808.47738582519901</v>
      </c>
      <c r="M1336">
        <v>54.1242543658676</v>
      </c>
      <c r="N1336">
        <v>1.03536315464908</v>
      </c>
      <c r="O1336">
        <v>7.8445292395066</v>
      </c>
      <c r="P1336">
        <v>152.66816143497701</v>
      </c>
      <c r="Q1336">
        <v>0.169653276658327</v>
      </c>
    </row>
    <row r="1337" spans="1:17" hidden="1" x14ac:dyDescent="0.3">
      <c r="A1337" t="s">
        <v>2836</v>
      </c>
      <c r="B1337" t="s">
        <v>2837</v>
      </c>
      <c r="C1337" t="str">
        <f>IFERROR(VLOOKUP(Table1[[#This Row],[Ticker]],[1]!Table2[[Symbol]:[Industry]],2,FALSE),"-")</f>
        <v>-</v>
      </c>
      <c r="D1337" t="s">
        <v>622</v>
      </c>
      <c r="E1337">
        <v>1277.321491015</v>
      </c>
      <c r="F1337">
        <v>22.54</v>
      </c>
      <c r="G1337">
        <v>-81.550201640095693</v>
      </c>
      <c r="H1337">
        <v>9.25971576283359</v>
      </c>
      <c r="I1337">
        <v>-7.0247039456393798</v>
      </c>
      <c r="J1337">
        <v>-3.2113603485259201</v>
      </c>
      <c r="K1337">
        <v>21.666753260586098</v>
      </c>
      <c r="L1337">
        <v>24.999884582379099</v>
      </c>
      <c r="M1337">
        <v>68.102943171314394</v>
      </c>
      <c r="N1337">
        <v>1.51950992878144</v>
      </c>
      <c r="O1337">
        <v>135.13753327417899</v>
      </c>
      <c r="P1337">
        <v>50.266666666666602</v>
      </c>
      <c r="Q1337">
        <v>0.22168208446708801</v>
      </c>
    </row>
    <row r="1338" spans="1:17" hidden="1" x14ac:dyDescent="0.3">
      <c r="A1338" t="s">
        <v>2838</v>
      </c>
      <c r="B1338" t="s">
        <v>2839</v>
      </c>
      <c r="C1338" t="str">
        <f>IFERROR(VLOOKUP(Table1[[#This Row],[Ticker]],[1]!Table2[[Symbol]:[Industry]],2,FALSE),"-")</f>
        <v>-</v>
      </c>
      <c r="D1338" t="s">
        <v>212</v>
      </c>
      <c r="E1338">
        <v>1271.835572</v>
      </c>
      <c r="F1338">
        <v>143.1</v>
      </c>
      <c r="G1338">
        <v>14.7415739844109</v>
      </c>
      <c r="H1338">
        <v>5.0095773536168604</v>
      </c>
      <c r="I1338">
        <v>-6.1502990428276201</v>
      </c>
      <c r="J1338">
        <v>-0.43671246120198098</v>
      </c>
      <c r="K1338">
        <v>137.498500226972</v>
      </c>
      <c r="L1338">
        <v>128.908466770237</v>
      </c>
      <c r="M1338">
        <v>44.342678740448399</v>
      </c>
      <c r="N1338">
        <v>1.6725599190283</v>
      </c>
      <c r="O1338">
        <v>9.0146750524109098</v>
      </c>
      <c r="P1338">
        <v>42.388059701492502</v>
      </c>
      <c r="Q1338">
        <v>8.6407679724466002E-2</v>
      </c>
    </row>
    <row r="1339" spans="1:17" hidden="1" x14ac:dyDescent="0.3">
      <c r="A1339" t="s">
        <v>2840</v>
      </c>
      <c r="B1339" t="s">
        <v>2841</v>
      </c>
      <c r="C1339" t="str">
        <f>IFERROR(VLOOKUP(Table1[[#This Row],[Ticker]],[1]!Table2[[Symbol]:[Industry]],2,FALSE),"-")</f>
        <v>-</v>
      </c>
      <c r="D1339" t="s">
        <v>133</v>
      </c>
      <c r="E1339">
        <v>1269.55701</v>
      </c>
      <c r="F1339">
        <v>34.67</v>
      </c>
      <c r="G1339">
        <v>146.604376696093</v>
      </c>
      <c r="H1339">
        <v>25.750495917012199</v>
      </c>
      <c r="I1339">
        <v>3.3520161450195101</v>
      </c>
      <c r="J1339">
        <v>-8.0124356173431206</v>
      </c>
      <c r="K1339">
        <v>29.315440048539401</v>
      </c>
      <c r="L1339">
        <v>25.3339192834271</v>
      </c>
      <c r="M1339">
        <v>51.270267529598698</v>
      </c>
      <c r="N1339">
        <v>2.7340935954821401</v>
      </c>
      <c r="O1339">
        <v>7.5858090568214402</v>
      </c>
      <c r="P1339">
        <v>202.79475982532699</v>
      </c>
      <c r="Q1339">
        <v>0.100544940708404</v>
      </c>
    </row>
    <row r="1340" spans="1:17" hidden="1" x14ac:dyDescent="0.3">
      <c r="A1340" t="s">
        <v>2842</v>
      </c>
      <c r="B1340" t="s">
        <v>2843</v>
      </c>
      <c r="C1340" t="str">
        <f>IFERROR(VLOOKUP(Table1[[#This Row],[Ticker]],[1]!Table2[[Symbol]:[Industry]],2,FALSE),"-")</f>
        <v>-</v>
      </c>
      <c r="D1340" t="s">
        <v>396</v>
      </c>
      <c r="E1340">
        <v>1259.1751303200001</v>
      </c>
      <c r="F1340">
        <v>77.510000000000005</v>
      </c>
      <c r="G1340">
        <v>29.547942933777001</v>
      </c>
      <c r="H1340">
        <v>3.0242269117887401</v>
      </c>
      <c r="I1340">
        <v>1.5479188338799501</v>
      </c>
      <c r="J1340">
        <v>-1.15972745837488</v>
      </c>
      <c r="K1340">
        <v>75.988233634403798</v>
      </c>
      <c r="L1340">
        <v>67.573066525860895</v>
      </c>
      <c r="M1340">
        <v>40.242223432547398</v>
      </c>
      <c r="N1340">
        <v>1.8321070094782399</v>
      </c>
      <c r="O1340">
        <v>14.8238936911366</v>
      </c>
      <c r="P1340">
        <v>68.134490238611704</v>
      </c>
      <c r="Q1340">
        <v>5.2197819277411003E-2</v>
      </c>
    </row>
    <row r="1341" spans="1:17" hidden="1" x14ac:dyDescent="0.3">
      <c r="A1341" t="s">
        <v>2844</v>
      </c>
      <c r="B1341" t="s">
        <v>2845</v>
      </c>
      <c r="C1341" t="str">
        <f>IFERROR(VLOOKUP(Table1[[#This Row],[Ticker]],[1]!Table2[[Symbol]:[Industry]],2,FALSE),"-")</f>
        <v>-</v>
      </c>
      <c r="D1341" t="s">
        <v>465</v>
      </c>
      <c r="E1341">
        <v>1258.4449814750001</v>
      </c>
      <c r="F1341">
        <v>1.51</v>
      </c>
      <c r="G1341">
        <v>-62.7654106554672</v>
      </c>
      <c r="H1341">
        <v>-4.9917902612627802</v>
      </c>
      <c r="I1341">
        <v>-73.738747149516499</v>
      </c>
      <c r="J1341">
        <v>10.640491503325901</v>
      </c>
      <c r="K1341">
        <v>1.6891969660658399</v>
      </c>
      <c r="L1341">
        <v>2.3583789601445599</v>
      </c>
      <c r="M1341">
        <v>55.5148367287509</v>
      </c>
      <c r="N1341">
        <v>2.11050945572822</v>
      </c>
      <c r="O1341">
        <v>184.76821192052901</v>
      </c>
      <c r="P1341">
        <v>18.8976377952755</v>
      </c>
    </row>
    <row r="1342" spans="1:17" hidden="1" x14ac:dyDescent="0.3">
      <c r="A1342" t="s">
        <v>2846</v>
      </c>
      <c r="B1342" t="s">
        <v>2847</v>
      </c>
      <c r="C1342" t="str">
        <f>IFERROR(VLOOKUP(Table1[[#This Row],[Ticker]],[1]!Table2[[Symbol]:[Industry]],2,FALSE),"-")</f>
        <v>-</v>
      </c>
      <c r="D1342" t="s">
        <v>304</v>
      </c>
      <c r="E1342">
        <v>1252.77843411</v>
      </c>
      <c r="F1342">
        <v>338.65</v>
      </c>
      <c r="G1342">
        <v>57.9349725708066</v>
      </c>
      <c r="H1342">
        <v>39.424193345294498</v>
      </c>
      <c r="I1342">
        <v>60.363936149897199</v>
      </c>
      <c r="J1342">
        <v>12.6779956292779</v>
      </c>
      <c r="K1342">
        <v>260.95828974368698</v>
      </c>
      <c r="M1342">
        <v>65.230976770864203</v>
      </c>
      <c r="N1342">
        <v>2.7078466643624499</v>
      </c>
      <c r="O1342">
        <v>3.32201387863575</v>
      </c>
      <c r="P1342">
        <v>97.636416690983296</v>
      </c>
    </row>
    <row r="1343" spans="1:17" hidden="1" x14ac:dyDescent="0.3">
      <c r="A1343" t="s">
        <v>2848</v>
      </c>
      <c r="B1343" t="s">
        <v>2849</v>
      </c>
      <c r="C1343" t="str">
        <f>IFERROR(VLOOKUP(Table1[[#This Row],[Ticker]],[1]!Table2[[Symbol]:[Industry]],2,FALSE),"-")</f>
        <v>-</v>
      </c>
      <c r="D1343" t="s">
        <v>54</v>
      </c>
      <c r="E1343">
        <v>1251.04836</v>
      </c>
      <c r="F1343">
        <v>2196.75</v>
      </c>
      <c r="G1343">
        <v>59.117118600672498</v>
      </c>
      <c r="H1343">
        <v>8.7409853292883994</v>
      </c>
      <c r="I1343">
        <v>9.9983065503399402</v>
      </c>
      <c r="J1343">
        <v>2.4089226703420001</v>
      </c>
      <c r="K1343">
        <v>1990.3118161740199</v>
      </c>
      <c r="L1343">
        <v>1672.4017663565401</v>
      </c>
      <c r="M1343">
        <v>56.799658536803101</v>
      </c>
      <c r="N1343">
        <v>1.2047429670545799</v>
      </c>
      <c r="O1343">
        <v>6.8851712757482497</v>
      </c>
      <c r="P1343">
        <v>116.962962962962</v>
      </c>
    </row>
    <row r="1344" spans="1:17" hidden="1" x14ac:dyDescent="0.3">
      <c r="A1344" t="s">
        <v>2850</v>
      </c>
      <c r="B1344" t="s">
        <v>2851</v>
      </c>
      <c r="C1344" t="str">
        <f>IFERROR(VLOOKUP(Table1[[#This Row],[Ticker]],[1]!Table2[[Symbol]:[Industry]],2,FALSE),"-")</f>
        <v>-</v>
      </c>
      <c r="D1344" t="s">
        <v>1547</v>
      </c>
      <c r="E1344">
        <v>1250.6957788540001</v>
      </c>
      <c r="F1344">
        <v>214.52</v>
      </c>
      <c r="G1344">
        <v>-54.600198359576098</v>
      </c>
      <c r="H1344">
        <v>0.27092455527228498</v>
      </c>
      <c r="I1344">
        <v>-24.230538003400401</v>
      </c>
      <c r="J1344">
        <v>0.45688609697171401</v>
      </c>
      <c r="K1344">
        <v>220.515906416528</v>
      </c>
      <c r="L1344">
        <v>241.53755848352799</v>
      </c>
      <c r="M1344">
        <v>47.515145599731497</v>
      </c>
      <c r="N1344">
        <v>1.6325397358578999</v>
      </c>
      <c r="O1344">
        <v>51.454409845235801</v>
      </c>
      <c r="P1344">
        <v>7.6097316277903202</v>
      </c>
      <c r="Q1344">
        <v>1.2774716828197001E-2</v>
      </c>
    </row>
    <row r="1345" spans="1:17" hidden="1" x14ac:dyDescent="0.3">
      <c r="A1345" t="s">
        <v>2852</v>
      </c>
      <c r="B1345" t="s">
        <v>2853</v>
      </c>
      <c r="C1345" t="str">
        <f>IFERROR(VLOOKUP(Table1[[#This Row],[Ticker]],[1]!Table2[[Symbol]:[Industry]],2,FALSE),"-")</f>
        <v>-</v>
      </c>
      <c r="D1345" t="s">
        <v>159</v>
      </c>
      <c r="E1345">
        <v>1249.6180999999999</v>
      </c>
      <c r="F1345">
        <v>69.16</v>
      </c>
      <c r="G1345">
        <v>862.57396453122703</v>
      </c>
      <c r="H1345">
        <v>48.221771411805904</v>
      </c>
      <c r="I1345">
        <v>221.35874094645001</v>
      </c>
      <c r="J1345">
        <v>16.768851183374402</v>
      </c>
      <c r="K1345">
        <v>55.8420129672323</v>
      </c>
      <c r="L1345">
        <v>39.841747405140801</v>
      </c>
      <c r="M1345">
        <v>89.250376224456502</v>
      </c>
      <c r="N1345">
        <v>2.0012034873043301</v>
      </c>
      <c r="O1345">
        <v>13.5193753614806</v>
      </c>
      <c r="P1345">
        <v>1199.99999999999</v>
      </c>
      <c r="Q1345">
        <v>0.19413022134958099</v>
      </c>
    </row>
    <row r="1346" spans="1:17" hidden="1" x14ac:dyDescent="0.3">
      <c r="A1346" t="s">
        <v>2854</v>
      </c>
      <c r="B1346" t="s">
        <v>2855</v>
      </c>
      <c r="C1346" t="str">
        <f>IFERROR(VLOOKUP(Table1[[#This Row],[Ticker]],[1]!Table2[[Symbol]:[Industry]],2,FALSE),"-")</f>
        <v>-</v>
      </c>
      <c r="D1346" t="s">
        <v>556</v>
      </c>
      <c r="E1346">
        <v>1247.7291992200001</v>
      </c>
      <c r="F1346">
        <v>242.25</v>
      </c>
      <c r="G1346">
        <v>9.4923990418438091</v>
      </c>
      <c r="H1346">
        <v>-10.6142714849301</v>
      </c>
      <c r="I1346">
        <v>-13.0208297004747</v>
      </c>
      <c r="J1346">
        <v>0.61713902095705198</v>
      </c>
      <c r="K1346">
        <v>244.13351624000001</v>
      </c>
      <c r="L1346">
        <v>224.96099967496301</v>
      </c>
      <c r="M1346">
        <v>33.756590479173099</v>
      </c>
      <c r="N1346">
        <v>0.60115523180518904</v>
      </c>
      <c r="O1346">
        <v>20.7017543859649</v>
      </c>
      <c r="P1346">
        <v>38.865004299226101</v>
      </c>
      <c r="Q1346">
        <v>4.5517575767672999E-2</v>
      </c>
    </row>
    <row r="1347" spans="1:17" hidden="1" x14ac:dyDescent="0.3">
      <c r="A1347" t="s">
        <v>2856</v>
      </c>
      <c r="B1347" t="s">
        <v>2857</v>
      </c>
      <c r="C1347" t="str">
        <f>IFERROR(VLOOKUP(Table1[[#This Row],[Ticker]],[1]!Table2[[Symbol]:[Industry]],2,FALSE),"-")</f>
        <v>-</v>
      </c>
      <c r="D1347" t="s">
        <v>536</v>
      </c>
      <c r="E1347">
        <v>1246.2184534799901</v>
      </c>
      <c r="F1347">
        <v>352</v>
      </c>
      <c r="G1347">
        <v>50.011422831028298</v>
      </c>
      <c r="H1347">
        <v>12.432479232146701</v>
      </c>
      <c r="I1347">
        <v>23.493048580606001</v>
      </c>
      <c r="J1347">
        <v>16.929267273558299</v>
      </c>
      <c r="K1347">
        <v>297.63866337099</v>
      </c>
      <c r="L1347">
        <v>256.10388848171198</v>
      </c>
      <c r="M1347">
        <v>82.909546062361898</v>
      </c>
      <c r="N1347">
        <v>1.4696916549956101</v>
      </c>
      <c r="O1347">
        <v>0.90909090909090295</v>
      </c>
      <c r="P1347">
        <v>98.870056497175099</v>
      </c>
      <c r="Q1347">
        <v>5.5264025568057998E-2</v>
      </c>
    </row>
    <row r="1348" spans="1:17" hidden="1" x14ac:dyDescent="0.3">
      <c r="A1348" t="s">
        <v>2858</v>
      </c>
      <c r="B1348" t="s">
        <v>2859</v>
      </c>
      <c r="C1348" t="str">
        <f>IFERROR(VLOOKUP(Table1[[#This Row],[Ticker]],[1]!Table2[[Symbol]:[Industry]],2,FALSE),"-")</f>
        <v>-</v>
      </c>
      <c r="D1348" t="s">
        <v>384</v>
      </c>
      <c r="E1348">
        <v>1243.559105712</v>
      </c>
      <c r="F1348">
        <v>62.31</v>
      </c>
      <c r="G1348">
        <v>-47.623925098440097</v>
      </c>
      <c r="H1348">
        <v>-7.5047823001836003</v>
      </c>
      <c r="I1348">
        <v>-21.847873147064799</v>
      </c>
      <c r="J1348">
        <v>-3.5467835460180699</v>
      </c>
      <c r="K1348">
        <v>67.668010425121196</v>
      </c>
      <c r="L1348">
        <v>71.011547882368504</v>
      </c>
      <c r="M1348">
        <v>23.783015554658402</v>
      </c>
      <c r="N1348">
        <v>0.78222287116789502</v>
      </c>
      <c r="O1348">
        <v>36.414700690097803</v>
      </c>
      <c r="P1348">
        <v>12.169216921692099</v>
      </c>
      <c r="Q1348">
        <v>-1.0804076108991E-2</v>
      </c>
    </row>
    <row r="1349" spans="1:17" hidden="1" x14ac:dyDescent="0.3">
      <c r="A1349" t="s">
        <v>2860</v>
      </c>
      <c r="B1349" t="s">
        <v>2861</v>
      </c>
      <c r="C1349" t="str">
        <f>IFERROR(VLOOKUP(Table1[[#This Row],[Ticker]],[1]!Table2[[Symbol]:[Industry]],2,FALSE),"-")</f>
        <v>-</v>
      </c>
      <c r="D1349" t="s">
        <v>622</v>
      </c>
      <c r="E1349">
        <v>1241.8432703999999</v>
      </c>
      <c r="F1349">
        <v>184</v>
      </c>
      <c r="G1349">
        <v>54.1074789608898</v>
      </c>
      <c r="H1349">
        <v>-7.1362138201600196</v>
      </c>
      <c r="I1349">
        <v>11.861777885491099</v>
      </c>
      <c r="J1349">
        <v>-4.3182587160877901</v>
      </c>
      <c r="K1349">
        <v>181.81355321027399</v>
      </c>
      <c r="L1349">
        <v>148.70655484947599</v>
      </c>
      <c r="M1349">
        <v>26.835461475172799</v>
      </c>
      <c r="N1349">
        <v>0.79926470760049195</v>
      </c>
      <c r="O1349">
        <v>20.081521739130402</v>
      </c>
      <c r="P1349">
        <v>100</v>
      </c>
      <c r="Q1349">
        <v>0.15123643240531301</v>
      </c>
    </row>
    <row r="1350" spans="1:17" hidden="1" x14ac:dyDescent="0.3">
      <c r="A1350" t="s">
        <v>2862</v>
      </c>
      <c r="B1350" t="s">
        <v>2863</v>
      </c>
      <c r="C1350" t="str">
        <f>IFERROR(VLOOKUP(Table1[[#This Row],[Ticker]],[1]!Table2[[Symbol]:[Industry]],2,FALSE),"-")</f>
        <v>-</v>
      </c>
      <c r="D1350" t="s">
        <v>416</v>
      </c>
      <c r="E1350">
        <v>1237.9648990399901</v>
      </c>
      <c r="F1350">
        <v>3994.45</v>
      </c>
      <c r="G1350">
        <v>8.0723092636420493</v>
      </c>
      <c r="H1350">
        <v>-6.78530865058383</v>
      </c>
      <c r="I1350">
        <v>5.3357179024077199</v>
      </c>
      <c r="J1350">
        <v>-2.1802658211627302</v>
      </c>
      <c r="K1350">
        <v>3825.3344760960999</v>
      </c>
      <c r="L1350">
        <v>3346.4413216760099</v>
      </c>
      <c r="M1350">
        <v>37.799183880317301</v>
      </c>
      <c r="N1350">
        <v>0.41624246897239497</v>
      </c>
      <c r="O1350">
        <v>14.000675937863701</v>
      </c>
      <c r="P1350">
        <v>64.719587628865895</v>
      </c>
      <c r="Q1350">
        <v>1.2344865789073E-2</v>
      </c>
    </row>
    <row r="1351" spans="1:17" hidden="1" x14ac:dyDescent="0.3">
      <c r="A1351" t="s">
        <v>2864</v>
      </c>
      <c r="B1351" t="s">
        <v>2865</v>
      </c>
      <c r="C1351" t="str">
        <f>IFERROR(VLOOKUP(Table1[[#This Row],[Ticker]],[1]!Table2[[Symbol]:[Industry]],2,FALSE),"-")</f>
        <v>-</v>
      </c>
      <c r="D1351" t="s">
        <v>988</v>
      </c>
      <c r="E1351">
        <v>1237.0099221999999</v>
      </c>
      <c r="F1351">
        <v>323.7</v>
      </c>
      <c r="G1351">
        <v>-28.813175269649999</v>
      </c>
      <c r="H1351">
        <v>-6.6027839566346103</v>
      </c>
      <c r="I1351">
        <v>-17.9884368442907</v>
      </c>
      <c r="J1351">
        <v>-7.0913543339238494E-2</v>
      </c>
      <c r="K1351">
        <v>332.93799376519701</v>
      </c>
      <c r="L1351">
        <v>347.789139427713</v>
      </c>
      <c r="M1351">
        <v>48.860964068342803</v>
      </c>
      <c r="N1351">
        <v>0.81981586884371405</v>
      </c>
      <c r="O1351">
        <v>65.523632993512393</v>
      </c>
      <c r="P1351">
        <v>17.709090909090801</v>
      </c>
      <c r="Q1351">
        <v>5.0458050533700997E-2</v>
      </c>
    </row>
    <row r="1352" spans="1:17" hidden="1" x14ac:dyDescent="0.3">
      <c r="A1352" t="s">
        <v>2866</v>
      </c>
      <c r="B1352" t="s">
        <v>2867</v>
      </c>
      <c r="C1352" t="str">
        <f>IFERROR(VLOOKUP(Table1[[#This Row],[Ticker]],[1]!Table2[[Symbol]:[Industry]],2,FALSE),"-")</f>
        <v>-</v>
      </c>
      <c r="D1352" t="s">
        <v>304</v>
      </c>
      <c r="E1352">
        <v>1234.7435862780001</v>
      </c>
      <c r="F1352">
        <v>147.79</v>
      </c>
      <c r="G1352">
        <v>30.9090237134624</v>
      </c>
      <c r="H1352">
        <v>31.293628799828099</v>
      </c>
      <c r="I1352">
        <v>34.1221028854509</v>
      </c>
      <c r="J1352">
        <v>4.9519899855017897</v>
      </c>
      <c r="K1352">
        <v>124.45389269396399</v>
      </c>
      <c r="L1352">
        <v>110.827926245211</v>
      </c>
      <c r="M1352">
        <v>41.748927205990199</v>
      </c>
      <c r="N1352">
        <v>2.9076037636640701</v>
      </c>
      <c r="O1352">
        <v>9.0060220583260104</v>
      </c>
      <c r="P1352">
        <v>80.4517704517704</v>
      </c>
      <c r="Q1352">
        <v>-1.0948727900731E-2</v>
      </c>
    </row>
    <row r="1353" spans="1:17" hidden="1" x14ac:dyDescent="0.3">
      <c r="A1353" t="s">
        <v>2868</v>
      </c>
      <c r="B1353" t="s">
        <v>2869</v>
      </c>
      <c r="C1353" t="str">
        <f>IFERROR(VLOOKUP(Table1[[#This Row],[Ticker]],[1]!Table2[[Symbol]:[Industry]],2,FALSE),"-")</f>
        <v>-</v>
      </c>
      <c r="D1353" t="s">
        <v>590</v>
      </c>
      <c r="E1353">
        <v>1232.85267</v>
      </c>
      <c r="F1353">
        <v>109.89</v>
      </c>
      <c r="G1353">
        <v>-37.264307315973198</v>
      </c>
      <c r="H1353">
        <v>23.566423744778099</v>
      </c>
      <c r="I1353">
        <v>-11.0309170553007</v>
      </c>
      <c r="J1353">
        <v>7.5260233839102497</v>
      </c>
      <c r="K1353">
        <v>96.744191904083905</v>
      </c>
      <c r="L1353">
        <v>97.483533332111406</v>
      </c>
      <c r="M1353">
        <v>64.787911362944797</v>
      </c>
      <c r="N1353">
        <v>1.85717668031448</v>
      </c>
      <c r="O1353">
        <v>32.496132496132397</v>
      </c>
      <c r="P1353">
        <v>31.762589928057501</v>
      </c>
    </row>
    <row r="1354" spans="1:17" hidden="1" x14ac:dyDescent="0.3">
      <c r="A1354" t="s">
        <v>2870</v>
      </c>
      <c r="B1354" t="s">
        <v>2871</v>
      </c>
      <c r="C1354" t="str">
        <f>IFERROR(VLOOKUP(Table1[[#This Row],[Ticker]],[1]!Table2[[Symbol]:[Industry]],2,FALSE),"-")</f>
        <v>-</v>
      </c>
      <c r="D1354" t="s">
        <v>133</v>
      </c>
      <c r="E1354">
        <v>1231.0669800000001</v>
      </c>
      <c r="F1354">
        <v>141.88</v>
      </c>
      <c r="G1354">
        <v>-7.6232889865217004</v>
      </c>
      <c r="H1354">
        <v>-4.0459346462895196</v>
      </c>
      <c r="I1354">
        <v>-20.750782464821299</v>
      </c>
      <c r="J1354">
        <v>1.4080984885494801</v>
      </c>
      <c r="K1354">
        <v>146.44795574582901</v>
      </c>
      <c r="L1354">
        <v>145.17021962536899</v>
      </c>
      <c r="M1354">
        <v>41.825451343544202</v>
      </c>
      <c r="N1354">
        <v>0.68332776658459304</v>
      </c>
      <c r="O1354">
        <v>36.946715534254302</v>
      </c>
      <c r="P1354">
        <v>22.999566536627601</v>
      </c>
      <c r="Q1354">
        <v>5.2509598445219997E-2</v>
      </c>
    </row>
    <row r="1355" spans="1:17" hidden="1" x14ac:dyDescent="0.3">
      <c r="A1355" t="s">
        <v>2872</v>
      </c>
      <c r="B1355" t="s">
        <v>2873</v>
      </c>
      <c r="C1355" t="str">
        <f>IFERROR(VLOOKUP(Table1[[#This Row],[Ticker]],[1]!Table2[[Symbol]:[Industry]],2,FALSE),"-")</f>
        <v>-</v>
      </c>
      <c r="D1355" t="s">
        <v>21</v>
      </c>
      <c r="E1355">
        <v>1226.4614487589999</v>
      </c>
      <c r="F1355">
        <v>196.4</v>
      </c>
      <c r="G1355">
        <v>12.916153670408701</v>
      </c>
      <c r="H1355">
        <v>24.5448816630274</v>
      </c>
      <c r="I1355">
        <v>13.6114788033222</v>
      </c>
      <c r="J1355">
        <v>-2.6169828384857499</v>
      </c>
      <c r="K1355">
        <v>165.81465781914901</v>
      </c>
      <c r="L1355">
        <v>148.555298606962</v>
      </c>
      <c r="M1355">
        <v>53.041094104603303</v>
      </c>
      <c r="N1355">
        <v>2.3341474700903801</v>
      </c>
      <c r="O1355">
        <v>9.3177189409368406</v>
      </c>
      <c r="P1355">
        <v>66.935826604334807</v>
      </c>
      <c r="Q1355">
        <v>9.2094848877956006E-2</v>
      </c>
    </row>
    <row r="1356" spans="1:17" hidden="1" x14ac:dyDescent="0.3">
      <c r="A1356" t="s">
        <v>2874</v>
      </c>
      <c r="B1356" t="s">
        <v>2875</v>
      </c>
      <c r="C1356" t="str">
        <f>IFERROR(VLOOKUP(Table1[[#This Row],[Ticker]],[1]!Table2[[Symbol]:[Industry]],2,FALSE),"-")</f>
        <v>-</v>
      </c>
      <c r="D1356" t="s">
        <v>21</v>
      </c>
      <c r="E1356">
        <v>1225.19904</v>
      </c>
      <c r="F1356">
        <v>1033</v>
      </c>
      <c r="G1356">
        <v>-31.837258896653498</v>
      </c>
      <c r="H1356">
        <v>-14.753610919001201</v>
      </c>
      <c r="I1356">
        <v>-25.438185725189999</v>
      </c>
      <c r="J1356">
        <v>-0.43087254364787198</v>
      </c>
      <c r="K1356">
        <v>1106.51242730749</v>
      </c>
      <c r="L1356">
        <v>1100.7486036811999</v>
      </c>
      <c r="M1356">
        <v>38.195737014816601</v>
      </c>
      <c r="N1356">
        <v>0.82483314495617799</v>
      </c>
      <c r="O1356">
        <v>42.052274927395899</v>
      </c>
      <c r="P1356">
        <v>8.1052796818586099</v>
      </c>
      <c r="Q1356">
        <v>0.11847218417331901</v>
      </c>
    </row>
    <row r="1357" spans="1:17" hidden="1" x14ac:dyDescent="0.3">
      <c r="A1357" t="s">
        <v>2876</v>
      </c>
      <c r="B1357" t="s">
        <v>2877</v>
      </c>
      <c r="C1357" t="str">
        <f>IFERROR(VLOOKUP(Table1[[#This Row],[Ticker]],[1]!Table2[[Symbol]:[Industry]],2,FALSE),"-")</f>
        <v>-</v>
      </c>
      <c r="D1357" t="s">
        <v>70</v>
      </c>
      <c r="E1357">
        <v>1220.4000000000001</v>
      </c>
      <c r="F1357">
        <v>203.25</v>
      </c>
      <c r="G1357">
        <v>98.938596381762295</v>
      </c>
      <c r="H1357">
        <v>10.7958113647534</v>
      </c>
      <c r="I1357">
        <v>5.5875479057670798</v>
      </c>
      <c r="J1357">
        <v>-1.4273748804126101</v>
      </c>
      <c r="K1357">
        <v>181.57515566458301</v>
      </c>
      <c r="L1357">
        <v>150.45224707903</v>
      </c>
      <c r="M1357">
        <v>50.081795103847199</v>
      </c>
      <c r="N1357">
        <v>1.07204294935899</v>
      </c>
      <c r="O1357">
        <v>23.9852398523985</v>
      </c>
      <c r="P1357">
        <v>128.370786516853</v>
      </c>
      <c r="Q1357">
        <v>6.5578996771107997E-2</v>
      </c>
    </row>
    <row r="1358" spans="1:17" hidden="1" x14ac:dyDescent="0.3">
      <c r="A1358" t="s">
        <v>2878</v>
      </c>
      <c r="B1358" t="s">
        <v>2879</v>
      </c>
      <c r="C1358" t="str">
        <f>IFERROR(VLOOKUP(Table1[[#This Row],[Ticker]],[1]!Table2[[Symbol]:[Industry]],2,FALSE),"-")</f>
        <v>-</v>
      </c>
      <c r="D1358" t="s">
        <v>751</v>
      </c>
      <c r="E1358">
        <v>1219.2479499999999</v>
      </c>
      <c r="F1358">
        <v>237.4</v>
      </c>
      <c r="G1358">
        <v>-55.462652044663599</v>
      </c>
      <c r="H1358">
        <v>-14.7994143747379</v>
      </c>
      <c r="I1358">
        <v>-42.779359461243999</v>
      </c>
      <c r="J1358">
        <v>0.31269243989467599</v>
      </c>
      <c r="K1358">
        <v>265.12189305304099</v>
      </c>
      <c r="M1358">
        <v>30.2957717599452</v>
      </c>
      <c r="N1358">
        <v>0.69114063916914203</v>
      </c>
      <c r="O1358">
        <v>96.293176074136397</v>
      </c>
      <c r="P1358">
        <v>5.4080454666548299</v>
      </c>
    </row>
    <row r="1359" spans="1:17" hidden="1" x14ac:dyDescent="0.3">
      <c r="A1359" t="s">
        <v>2880</v>
      </c>
      <c r="B1359" t="s">
        <v>2881</v>
      </c>
      <c r="C1359" t="str">
        <f>IFERROR(VLOOKUP(Table1[[#This Row],[Ticker]],[1]!Table2[[Symbol]:[Industry]],2,FALSE),"-")</f>
        <v>-</v>
      </c>
      <c r="D1359" t="s">
        <v>89</v>
      </c>
      <c r="E1359">
        <v>1218.859504625</v>
      </c>
      <c r="F1359">
        <v>2962.3</v>
      </c>
      <c r="G1359">
        <v>198.02835667825599</v>
      </c>
      <c r="H1359">
        <v>2.2436510236601301</v>
      </c>
      <c r="I1359">
        <v>90.982179986221496</v>
      </c>
      <c r="J1359">
        <v>-2.4351015956082702</v>
      </c>
      <c r="K1359">
        <v>2851.66004197034</v>
      </c>
      <c r="L1359">
        <v>2102.5233198753999</v>
      </c>
      <c r="M1359">
        <v>42.948712790070502</v>
      </c>
      <c r="N1359">
        <v>0.71241908994299996</v>
      </c>
      <c r="O1359">
        <v>19.7717989400128</v>
      </c>
      <c r="P1359">
        <v>262.91577335375098</v>
      </c>
      <c r="Q1359">
        <v>0.14630094505923599</v>
      </c>
    </row>
    <row r="1360" spans="1:17" hidden="1" x14ac:dyDescent="0.3">
      <c r="A1360" t="s">
        <v>2882</v>
      </c>
      <c r="B1360" t="s">
        <v>2883</v>
      </c>
      <c r="C1360" t="str">
        <f>IFERROR(VLOOKUP(Table1[[#This Row],[Ticker]],[1]!Table2[[Symbol]:[Industry]],2,FALSE),"-")</f>
        <v>-</v>
      </c>
      <c r="D1360" t="s">
        <v>2884</v>
      </c>
      <c r="E1360">
        <v>1214.734465</v>
      </c>
      <c r="F1360">
        <v>1139.8499999999999</v>
      </c>
      <c r="G1360">
        <v>-42.937320850197501</v>
      </c>
      <c r="H1360">
        <v>-15.7111445968834</v>
      </c>
      <c r="I1360">
        <v>-42.2663097968667</v>
      </c>
      <c r="J1360">
        <v>0.55187507688252402</v>
      </c>
      <c r="K1360">
        <v>1264.5020020423001</v>
      </c>
      <c r="L1360">
        <v>1336.2415830073901</v>
      </c>
      <c r="M1360">
        <v>30.621840742619099</v>
      </c>
      <c r="N1360">
        <v>1.29291867465767</v>
      </c>
      <c r="O1360">
        <v>59.231477826029703</v>
      </c>
      <c r="P1360">
        <v>13.4179104477611</v>
      </c>
      <c r="Q1360">
        <v>0.22091197341829499</v>
      </c>
    </row>
    <row r="1361" spans="1:17" hidden="1" x14ac:dyDescent="0.3">
      <c r="A1361" t="s">
        <v>2885</v>
      </c>
      <c r="B1361" t="s">
        <v>2886</v>
      </c>
      <c r="C1361" t="str">
        <f>IFERROR(VLOOKUP(Table1[[#This Row],[Ticker]],[1]!Table2[[Symbol]:[Industry]],2,FALSE),"-")</f>
        <v>-</v>
      </c>
      <c r="D1361" t="s">
        <v>2887</v>
      </c>
      <c r="E1361">
        <v>1212.5980999999999</v>
      </c>
      <c r="F1361">
        <v>497.85</v>
      </c>
      <c r="G1361">
        <v>215.909675786256</v>
      </c>
      <c r="H1361">
        <v>13.2180129951822</v>
      </c>
      <c r="I1361">
        <v>41.672509091677497</v>
      </c>
      <c r="J1361">
        <v>8.5923449889244594</v>
      </c>
      <c r="K1361">
        <v>433.24382768783101</v>
      </c>
      <c r="L1361">
        <v>344.97947834571698</v>
      </c>
      <c r="M1361">
        <v>72.075529493633098</v>
      </c>
      <c r="N1361">
        <v>1.3035436137071601</v>
      </c>
      <c r="O1361">
        <v>7.4620869739881304</v>
      </c>
      <c r="P1361">
        <v>247.66061452513901</v>
      </c>
    </row>
    <row r="1362" spans="1:17" hidden="1" x14ac:dyDescent="0.3">
      <c r="A1362" t="s">
        <v>2888</v>
      </c>
      <c r="B1362" t="s">
        <v>2889</v>
      </c>
      <c r="C1362" t="str">
        <f>IFERROR(VLOOKUP(Table1[[#This Row],[Ticker]],[1]!Table2[[Symbol]:[Industry]],2,FALSE),"-")</f>
        <v>-</v>
      </c>
      <c r="E1362">
        <v>1211.5919633999999</v>
      </c>
      <c r="F1362">
        <v>800</v>
      </c>
      <c r="G1362">
        <v>5880.6888140746396</v>
      </c>
      <c r="H1362">
        <v>0.63320973873721798</v>
      </c>
      <c r="I1362">
        <v>269.41188033732601</v>
      </c>
      <c r="J1362">
        <v>-2.43983124179094</v>
      </c>
      <c r="K1362">
        <v>759.29147500337103</v>
      </c>
      <c r="L1362">
        <v>481.650527720713</v>
      </c>
      <c r="M1362">
        <v>62.181509433141599</v>
      </c>
      <c r="N1362">
        <v>1.7726216527938199</v>
      </c>
      <c r="O1362">
        <v>5</v>
      </c>
      <c r="P1362">
        <v>5906.0060060059996</v>
      </c>
    </row>
    <row r="1363" spans="1:17" hidden="1" x14ac:dyDescent="0.3">
      <c r="A1363" t="s">
        <v>2890</v>
      </c>
      <c r="B1363" t="s">
        <v>2891</v>
      </c>
      <c r="C1363" t="str">
        <f>IFERROR(VLOOKUP(Table1[[#This Row],[Ticker]],[1]!Table2[[Symbol]:[Industry]],2,FALSE),"-")</f>
        <v>-</v>
      </c>
      <c r="D1363" t="s">
        <v>141</v>
      </c>
      <c r="E1363">
        <v>1210.5983755259999</v>
      </c>
      <c r="F1363">
        <v>51</v>
      </c>
      <c r="G1363">
        <v>77.870059064657994</v>
      </c>
      <c r="H1363">
        <v>44.093125350551503</v>
      </c>
      <c r="I1363">
        <v>21.2865551975163</v>
      </c>
      <c r="J1363">
        <v>5.0386396514740701</v>
      </c>
      <c r="K1363">
        <v>38.632247370936199</v>
      </c>
      <c r="L1363">
        <v>33.532426676527599</v>
      </c>
      <c r="M1363">
        <v>58.5142516367385</v>
      </c>
      <c r="N1363">
        <v>3.6822434368710302</v>
      </c>
      <c r="O1363">
        <v>6.2745098039215597</v>
      </c>
      <c r="P1363">
        <v>120.77922077922</v>
      </c>
      <c r="Q1363">
        <v>6.8680099436829997E-2</v>
      </c>
    </row>
    <row r="1364" spans="1:17" hidden="1" x14ac:dyDescent="0.3">
      <c r="A1364" t="s">
        <v>2892</v>
      </c>
      <c r="B1364" t="s">
        <v>2893</v>
      </c>
      <c r="C1364" t="str">
        <f>IFERROR(VLOOKUP(Table1[[#This Row],[Ticker]],[1]!Table2[[Symbol]:[Industry]],2,FALSE),"-")</f>
        <v>-</v>
      </c>
      <c r="D1364" t="s">
        <v>384</v>
      </c>
      <c r="E1364">
        <v>1200.81792688</v>
      </c>
      <c r="F1364">
        <v>361.9</v>
      </c>
      <c r="G1364">
        <v>45.028771824819998</v>
      </c>
      <c r="H1364">
        <v>17.4505112235661</v>
      </c>
      <c r="I1364">
        <v>39.561431558037299</v>
      </c>
      <c r="J1364">
        <v>10.1596198022665</v>
      </c>
      <c r="K1364">
        <v>297.61876662914602</v>
      </c>
      <c r="L1364">
        <v>254.778129060277</v>
      </c>
      <c r="M1364">
        <v>66.682099767252694</v>
      </c>
      <c r="N1364">
        <v>1.2196120860105699</v>
      </c>
      <c r="O1364">
        <v>3.7441282122133202</v>
      </c>
      <c r="P1364">
        <v>83.752221375983694</v>
      </c>
    </row>
    <row r="1365" spans="1:17" hidden="1" x14ac:dyDescent="0.3">
      <c r="A1365" t="s">
        <v>2894</v>
      </c>
      <c r="B1365" t="s">
        <v>2895</v>
      </c>
      <c r="C1365" t="str">
        <f>IFERROR(VLOOKUP(Table1[[#This Row],[Ticker]],[1]!Table2[[Symbol]:[Industry]],2,FALSE),"-")</f>
        <v>-</v>
      </c>
      <c r="D1365" t="s">
        <v>304</v>
      </c>
      <c r="E1365">
        <v>1193.9313291399999</v>
      </c>
      <c r="F1365">
        <v>843.6</v>
      </c>
      <c r="G1365">
        <v>131.111160323935</v>
      </c>
      <c r="H1365">
        <v>26.4873049199993</v>
      </c>
      <c r="I1365">
        <v>93.992383258069907</v>
      </c>
      <c r="J1365">
        <v>-5.90009608460094</v>
      </c>
      <c r="K1365">
        <v>741.489248259953</v>
      </c>
      <c r="L1365">
        <v>573.897605974513</v>
      </c>
      <c r="M1365">
        <v>43.441419786876402</v>
      </c>
      <c r="N1365">
        <v>1.1524056038188799</v>
      </c>
      <c r="O1365">
        <v>14.8293029871977</v>
      </c>
      <c r="P1365">
        <v>165.03298774740799</v>
      </c>
      <c r="Q1365">
        <v>0.15407320961736801</v>
      </c>
    </row>
    <row r="1366" spans="1:17" hidden="1" x14ac:dyDescent="0.3">
      <c r="A1366" t="s">
        <v>2896</v>
      </c>
      <c r="B1366" t="s">
        <v>2897</v>
      </c>
      <c r="C1366" t="str">
        <f>IFERROR(VLOOKUP(Table1[[#This Row],[Ticker]],[1]!Table2[[Symbol]:[Industry]],2,FALSE),"-")</f>
        <v>-</v>
      </c>
      <c r="D1366" t="s">
        <v>212</v>
      </c>
      <c r="E1366">
        <v>1191.2861661249999</v>
      </c>
      <c r="F1366">
        <v>656.9</v>
      </c>
      <c r="G1366">
        <v>-1.9574897442941099</v>
      </c>
      <c r="H1366">
        <v>-4.0395518343291004</v>
      </c>
      <c r="I1366">
        <v>5.44021431676871</v>
      </c>
      <c r="J1366">
        <v>-6.8359562827260403</v>
      </c>
      <c r="K1366">
        <v>672.26433188044496</v>
      </c>
      <c r="L1366">
        <v>617.24576290646905</v>
      </c>
      <c r="M1366">
        <v>41.360749113588099</v>
      </c>
      <c r="N1366">
        <v>2.1528821679330901</v>
      </c>
      <c r="O1366">
        <v>15.694930735271701</v>
      </c>
      <c r="P1366">
        <v>34.033870638645098</v>
      </c>
      <c r="Q1366">
        <v>5.2540094652169002E-2</v>
      </c>
    </row>
    <row r="1367" spans="1:17" hidden="1" x14ac:dyDescent="0.3">
      <c r="A1367" t="s">
        <v>2898</v>
      </c>
      <c r="B1367" t="s">
        <v>2899</v>
      </c>
      <c r="C1367" t="str">
        <f>IFERROR(VLOOKUP(Table1[[#This Row],[Ticker]],[1]!Table2[[Symbol]:[Industry]],2,FALSE),"-")</f>
        <v>-</v>
      </c>
      <c r="D1367" t="s">
        <v>396</v>
      </c>
      <c r="E1367">
        <v>1189.48125312</v>
      </c>
      <c r="F1367">
        <v>51.99</v>
      </c>
      <c r="G1367">
        <v>-65.777567561224998</v>
      </c>
      <c r="H1367">
        <v>6.7785751940251</v>
      </c>
      <c r="I1367">
        <v>-63.016261052178898</v>
      </c>
      <c r="J1367">
        <v>0.53032262603376701</v>
      </c>
      <c r="K1367">
        <v>53.975034121824699</v>
      </c>
      <c r="L1367">
        <v>63.026755430842499</v>
      </c>
      <c r="M1367">
        <v>40.845115197562002</v>
      </c>
      <c r="N1367">
        <v>1.3748617661453799</v>
      </c>
      <c r="O1367">
        <v>111.579149836507</v>
      </c>
      <c r="P1367">
        <v>18.132242672119901</v>
      </c>
      <c r="Q1367">
        <v>0.12325145381218799</v>
      </c>
    </row>
    <row r="1368" spans="1:17" hidden="1" x14ac:dyDescent="0.3">
      <c r="A1368" t="s">
        <v>2900</v>
      </c>
      <c r="B1368" t="s">
        <v>2901</v>
      </c>
      <c r="C1368" t="str">
        <f>IFERROR(VLOOKUP(Table1[[#This Row],[Ticker]],[1]!Table2[[Symbol]:[Industry]],2,FALSE),"-")</f>
        <v>-</v>
      </c>
      <c r="D1368" t="s">
        <v>237</v>
      </c>
      <c r="E1368">
        <v>1186.6160136000001</v>
      </c>
      <c r="F1368">
        <v>770.9</v>
      </c>
      <c r="G1368">
        <v>469.89967065477902</v>
      </c>
      <c r="H1368">
        <v>9.4175179303691898</v>
      </c>
      <c r="I1368">
        <v>191.76625108455499</v>
      </c>
      <c r="J1368">
        <v>5.8357826078026198</v>
      </c>
      <c r="K1368">
        <v>686.50420853397702</v>
      </c>
      <c r="L1368">
        <v>474.97463810915002</v>
      </c>
      <c r="M1368">
        <v>78.447987540497095</v>
      </c>
      <c r="N1368">
        <v>0.500699629411957</v>
      </c>
      <c r="O1368">
        <v>5.9151640939162098</v>
      </c>
      <c r="P1368">
        <v>558.32621690862504</v>
      </c>
      <c r="Q1368">
        <v>0.24484500087814901</v>
      </c>
    </row>
    <row r="1369" spans="1:17" hidden="1" x14ac:dyDescent="0.3">
      <c r="A1369" t="s">
        <v>2902</v>
      </c>
      <c r="B1369" t="s">
        <v>2903</v>
      </c>
      <c r="C1369" t="str">
        <f>IFERROR(VLOOKUP(Table1[[#This Row],[Ticker]],[1]!Table2[[Symbol]:[Industry]],2,FALSE),"-")</f>
        <v>-</v>
      </c>
      <c r="D1369" t="s">
        <v>701</v>
      </c>
      <c r="E1369">
        <v>1183.382396</v>
      </c>
      <c r="F1369">
        <v>313.2</v>
      </c>
      <c r="G1369">
        <v>92.485311545693506</v>
      </c>
      <c r="H1369">
        <v>21.7937513248107</v>
      </c>
      <c r="I1369">
        <v>-24.196721560340599</v>
      </c>
      <c r="J1369">
        <v>-0.179102284009795</v>
      </c>
      <c r="K1369">
        <v>274.72055293893902</v>
      </c>
      <c r="L1369">
        <v>258.67625497869801</v>
      </c>
      <c r="M1369">
        <v>51.146571635997802</v>
      </c>
      <c r="N1369">
        <v>2.8080801897765699</v>
      </c>
      <c r="O1369">
        <v>27.394636015325599</v>
      </c>
      <c r="P1369">
        <v>138.084378563283</v>
      </c>
    </row>
    <row r="1370" spans="1:17" hidden="1" x14ac:dyDescent="0.3">
      <c r="A1370" t="s">
        <v>2904</v>
      </c>
      <c r="B1370" t="s">
        <v>2905</v>
      </c>
      <c r="C1370" t="str">
        <f>IFERROR(VLOOKUP(Table1[[#This Row],[Ticker]],[1]!Table2[[Symbol]:[Industry]],2,FALSE),"-")</f>
        <v>-</v>
      </c>
      <c r="E1370">
        <v>1181.3944349999999</v>
      </c>
      <c r="F1370">
        <v>221.2</v>
      </c>
      <c r="G1370">
        <v>686.49233187816503</v>
      </c>
      <c r="H1370">
        <v>-24.825930952079901</v>
      </c>
      <c r="I1370">
        <v>128.70245399294501</v>
      </c>
      <c r="J1370">
        <v>-4.3425186581383599</v>
      </c>
      <c r="K1370">
        <v>260.83013825694701</v>
      </c>
      <c r="L1370">
        <v>173.51677990326499</v>
      </c>
      <c r="M1370">
        <v>21.803505220633301</v>
      </c>
      <c r="N1370">
        <v>0.52332294591183004</v>
      </c>
      <c r="O1370">
        <v>85.533453887884207</v>
      </c>
      <c r="P1370">
        <v>789.88505747126396</v>
      </c>
      <c r="Q1370">
        <v>0.13867612909867699</v>
      </c>
    </row>
    <row r="1371" spans="1:17" hidden="1" x14ac:dyDescent="0.3">
      <c r="A1371" t="s">
        <v>2906</v>
      </c>
      <c r="B1371" t="s">
        <v>2907</v>
      </c>
      <c r="C1371" t="str">
        <f>IFERROR(VLOOKUP(Table1[[#This Row],[Ticker]],[1]!Table2[[Symbol]:[Industry]],2,FALSE),"-")</f>
        <v>-</v>
      </c>
      <c r="D1371" t="s">
        <v>54</v>
      </c>
      <c r="E1371">
        <v>1180.8626850000001</v>
      </c>
      <c r="F1371">
        <v>112.66</v>
      </c>
      <c r="G1371">
        <v>-3.12630256042512</v>
      </c>
      <c r="H1371">
        <v>-2.1706898385209898</v>
      </c>
      <c r="I1371">
        <v>-16.232871070303201</v>
      </c>
      <c r="J1371">
        <v>-3.2461429572215699</v>
      </c>
      <c r="K1371">
        <v>112.09349250592</v>
      </c>
      <c r="L1371">
        <v>110.260063744134</v>
      </c>
      <c r="M1371">
        <v>44.141912641343602</v>
      </c>
      <c r="N1371">
        <v>1.3701811118991101</v>
      </c>
      <c r="O1371">
        <v>32.788922421445001</v>
      </c>
      <c r="P1371">
        <v>45.6496444731739</v>
      </c>
      <c r="Q1371">
        <v>-1.4676150576138001E-2</v>
      </c>
    </row>
    <row r="1372" spans="1:17" hidden="1" x14ac:dyDescent="0.3">
      <c r="A1372" t="s">
        <v>2908</v>
      </c>
      <c r="B1372" t="s">
        <v>2909</v>
      </c>
      <c r="C1372" t="str">
        <f>IFERROR(VLOOKUP(Table1[[#This Row],[Ticker]],[1]!Table2[[Symbol]:[Industry]],2,FALSE),"-")</f>
        <v>-</v>
      </c>
      <c r="D1372" t="s">
        <v>46</v>
      </c>
      <c r="E1372">
        <v>1176.9718260239999</v>
      </c>
      <c r="F1372">
        <v>208.65</v>
      </c>
      <c r="G1372">
        <v>368.63050420811902</v>
      </c>
      <c r="H1372">
        <v>20.892575732973501</v>
      </c>
      <c r="I1372">
        <v>70.487060947537302</v>
      </c>
      <c r="J1372">
        <v>17.225376893910301</v>
      </c>
      <c r="K1372">
        <v>175.57305510457101</v>
      </c>
      <c r="L1372">
        <v>127.825144281692</v>
      </c>
      <c r="M1372">
        <v>53.9866362160097</v>
      </c>
      <c r="N1372">
        <v>1.0454056097676201</v>
      </c>
      <c r="O1372">
        <v>4.0019170860292297</v>
      </c>
      <c r="P1372">
        <v>520.98214285714198</v>
      </c>
      <c r="Q1372">
        <v>0.19981356111590301</v>
      </c>
    </row>
    <row r="1373" spans="1:17" hidden="1" x14ac:dyDescent="0.3">
      <c r="A1373" t="s">
        <v>2910</v>
      </c>
      <c r="B1373" t="s">
        <v>2911</v>
      </c>
      <c r="C1373" t="str">
        <f>IFERROR(VLOOKUP(Table1[[#This Row],[Ticker]],[1]!Table2[[Symbol]:[Industry]],2,FALSE),"-")</f>
        <v>-</v>
      </c>
      <c r="D1373" t="s">
        <v>622</v>
      </c>
      <c r="E1373">
        <v>1173.964726896</v>
      </c>
      <c r="F1373">
        <v>46.13</v>
      </c>
      <c r="G1373">
        <v>-18.904273822937999</v>
      </c>
      <c r="H1373">
        <v>1.13429906335596</v>
      </c>
      <c r="I1373">
        <v>-23.338963896100999</v>
      </c>
      <c r="J1373">
        <v>1.4137786948556099</v>
      </c>
      <c r="K1373">
        <v>45.626432355982999</v>
      </c>
      <c r="L1373">
        <v>47.179062339472701</v>
      </c>
      <c r="M1373">
        <v>40.854907830672701</v>
      </c>
      <c r="N1373">
        <v>1.30053287499001</v>
      </c>
      <c r="O1373">
        <v>45.458486884890497</v>
      </c>
      <c r="P1373">
        <v>26.730769230769202</v>
      </c>
      <c r="Q1373">
        <v>-2.4854466539529E-2</v>
      </c>
    </row>
    <row r="1374" spans="1:17" hidden="1" x14ac:dyDescent="0.3">
      <c r="A1374" t="s">
        <v>2912</v>
      </c>
      <c r="B1374" t="s">
        <v>2913</v>
      </c>
      <c r="C1374" t="str">
        <f>IFERROR(VLOOKUP(Table1[[#This Row],[Ticker]],[1]!Table2[[Symbol]:[Industry]],2,FALSE),"-")</f>
        <v>-</v>
      </c>
      <c r="D1374" t="s">
        <v>539</v>
      </c>
      <c r="E1374">
        <v>1172.9236363529999</v>
      </c>
      <c r="F1374">
        <v>169.33</v>
      </c>
      <c r="G1374">
        <v>-26.993459212463801</v>
      </c>
      <c r="H1374">
        <v>3.2636721910070499</v>
      </c>
      <c r="I1374">
        <v>-28.908308392131399</v>
      </c>
      <c r="J1374">
        <v>2.67207523429617</v>
      </c>
      <c r="K1374">
        <v>161.740847668969</v>
      </c>
      <c r="L1374">
        <v>162.86118316462799</v>
      </c>
      <c r="M1374">
        <v>46.261932255209501</v>
      </c>
      <c r="N1374">
        <v>1.32074979941104</v>
      </c>
      <c r="O1374">
        <v>28.1816571192346</v>
      </c>
      <c r="P1374">
        <v>33.383221740842799</v>
      </c>
      <c r="Q1374">
        <v>6.6915969493059002E-2</v>
      </c>
    </row>
    <row r="1375" spans="1:17" hidden="1" x14ac:dyDescent="0.3">
      <c r="A1375" t="s">
        <v>2914</v>
      </c>
      <c r="B1375" t="s">
        <v>2915</v>
      </c>
      <c r="C1375" t="str">
        <f>IFERROR(VLOOKUP(Table1[[#This Row],[Ticker]],[1]!Table2[[Symbol]:[Industry]],2,FALSE),"-")</f>
        <v>-</v>
      </c>
      <c r="D1375" t="s">
        <v>1566</v>
      </c>
      <c r="E1375">
        <v>1172.2005360600001</v>
      </c>
      <c r="F1375">
        <v>1664.9</v>
      </c>
      <c r="G1375">
        <v>24.240971186127201</v>
      </c>
      <c r="H1375">
        <v>4.7545355673801204</v>
      </c>
      <c r="I1375">
        <v>3.5837366745758299</v>
      </c>
      <c r="J1375">
        <v>1.6827162874336998E-2</v>
      </c>
      <c r="K1375">
        <v>1530.30774758591</v>
      </c>
      <c r="L1375">
        <v>1303.0774882815299</v>
      </c>
      <c r="M1375">
        <v>36.905359272661002</v>
      </c>
      <c r="N1375">
        <v>0.85552311765903999</v>
      </c>
      <c r="O1375">
        <v>6.7091116583578501</v>
      </c>
      <c r="P1375">
        <v>70.750217937541606</v>
      </c>
      <c r="Q1375">
        <v>5.5558348983751997E-2</v>
      </c>
    </row>
    <row r="1376" spans="1:17" hidden="1" x14ac:dyDescent="0.3">
      <c r="A1376" t="s">
        <v>2916</v>
      </c>
      <c r="B1376" t="s">
        <v>2917</v>
      </c>
      <c r="C1376" t="str">
        <f>IFERROR(VLOOKUP(Table1[[#This Row],[Ticker]],[1]!Table2[[Symbol]:[Industry]],2,FALSE),"-")</f>
        <v>-</v>
      </c>
      <c r="D1376" t="s">
        <v>141</v>
      </c>
      <c r="E1376">
        <v>1169.1693375</v>
      </c>
      <c r="F1376">
        <v>286.95</v>
      </c>
      <c r="G1376">
        <v>51.430575238337198</v>
      </c>
      <c r="H1376">
        <v>-15.622444719164401</v>
      </c>
      <c r="I1376">
        <v>-7.4052636657793096</v>
      </c>
      <c r="J1376">
        <v>-4.8385643787526202</v>
      </c>
      <c r="K1376">
        <v>297.94563862896001</v>
      </c>
      <c r="L1376">
        <v>251.448372588686</v>
      </c>
      <c r="M1376">
        <v>31.225521266776301</v>
      </c>
      <c r="N1376">
        <v>0.53512880395839801</v>
      </c>
      <c r="O1376">
        <v>31.538595574141802</v>
      </c>
      <c r="P1376">
        <v>89.781746031745996</v>
      </c>
    </row>
    <row r="1377" spans="1:17" hidden="1" x14ac:dyDescent="0.3">
      <c r="A1377" t="s">
        <v>2918</v>
      </c>
      <c r="B1377" t="s">
        <v>2919</v>
      </c>
      <c r="C1377" t="str">
        <f>IFERROR(VLOOKUP(Table1[[#This Row],[Ticker]],[1]!Table2[[Symbol]:[Industry]],2,FALSE),"-")</f>
        <v>-</v>
      </c>
      <c r="D1377" t="s">
        <v>436</v>
      </c>
      <c r="E1377">
        <v>1168.88995998</v>
      </c>
      <c r="F1377">
        <v>498.3</v>
      </c>
      <c r="G1377">
        <v>55.081479164987599</v>
      </c>
      <c r="H1377">
        <v>-0.69352293453010505</v>
      </c>
      <c r="I1377">
        <v>0.92483191731098202</v>
      </c>
      <c r="J1377">
        <v>1.74318510601953</v>
      </c>
      <c r="K1377">
        <v>469.58683550861002</v>
      </c>
      <c r="L1377">
        <v>403.34512846918699</v>
      </c>
      <c r="M1377">
        <v>49.335926860253998</v>
      </c>
      <c r="N1377">
        <v>0.79787370482062503</v>
      </c>
      <c r="O1377">
        <v>8.3082480433473709</v>
      </c>
      <c r="P1377">
        <v>103.38775510204</v>
      </c>
      <c r="Q1377">
        <v>0.11486961640895101</v>
      </c>
    </row>
    <row r="1378" spans="1:17" hidden="1" x14ac:dyDescent="0.3">
      <c r="A1378" t="s">
        <v>2920</v>
      </c>
      <c r="B1378" t="s">
        <v>2921</v>
      </c>
      <c r="C1378" t="str">
        <f>IFERROR(VLOOKUP(Table1[[#This Row],[Ticker]],[1]!Table2[[Symbol]:[Industry]],2,FALSE),"-")</f>
        <v>-</v>
      </c>
      <c r="D1378" t="s">
        <v>141</v>
      </c>
      <c r="E1378">
        <v>1168.1205445799999</v>
      </c>
      <c r="F1378">
        <v>303.25</v>
      </c>
      <c r="G1378">
        <v>38.067954873478001</v>
      </c>
      <c r="H1378">
        <v>-17.185218445544599</v>
      </c>
      <c r="I1378">
        <v>-29.456877073612301</v>
      </c>
      <c r="J1378">
        <v>-3.05631907971219</v>
      </c>
      <c r="K1378">
        <v>337.94003973152599</v>
      </c>
      <c r="L1378">
        <v>313.87403332100303</v>
      </c>
      <c r="M1378">
        <v>23.186484469394799</v>
      </c>
      <c r="N1378">
        <v>0.91343828780161496</v>
      </c>
      <c r="O1378">
        <v>37.180544105523403</v>
      </c>
      <c r="P1378">
        <v>91.264585304320406</v>
      </c>
      <c r="Q1378">
        <v>9.4773710441215006E-2</v>
      </c>
    </row>
    <row r="1379" spans="1:17" hidden="1" x14ac:dyDescent="0.3">
      <c r="A1379" t="s">
        <v>2922</v>
      </c>
      <c r="B1379" t="s">
        <v>2923</v>
      </c>
      <c r="C1379" t="str">
        <f>IFERROR(VLOOKUP(Table1[[#This Row],[Ticker]],[1]!Table2[[Symbol]:[Industry]],2,FALSE),"-")</f>
        <v>-</v>
      </c>
      <c r="D1379" t="s">
        <v>21</v>
      </c>
      <c r="E1379">
        <v>1159.531344576</v>
      </c>
      <c r="F1379">
        <v>107.03</v>
      </c>
      <c r="G1379">
        <v>220.24213010253999</v>
      </c>
      <c r="H1379">
        <v>30.2094809251779</v>
      </c>
      <c r="I1379">
        <v>36.162837565725901</v>
      </c>
      <c r="J1379">
        <v>29.313029895376499</v>
      </c>
      <c r="K1379">
        <v>79.007314244187299</v>
      </c>
      <c r="L1379">
        <v>60.787249536349499</v>
      </c>
      <c r="M1379">
        <v>80.984117470866195</v>
      </c>
      <c r="N1379">
        <v>2.8660172287571402</v>
      </c>
      <c r="O1379">
        <v>0</v>
      </c>
      <c r="P1379">
        <v>272.27826086956497</v>
      </c>
    </row>
    <row r="1380" spans="1:17" hidden="1" x14ac:dyDescent="0.3">
      <c r="A1380" t="s">
        <v>2924</v>
      </c>
      <c r="B1380" t="s">
        <v>2925</v>
      </c>
      <c r="C1380" t="str">
        <f>IFERROR(VLOOKUP(Table1[[#This Row],[Ticker]],[1]!Table2[[Symbol]:[Industry]],2,FALSE),"-")</f>
        <v>-</v>
      </c>
      <c r="D1380" t="s">
        <v>54</v>
      </c>
      <c r="E1380">
        <v>1158.3176981449999</v>
      </c>
      <c r="F1380">
        <v>1772.9</v>
      </c>
      <c r="G1380">
        <v>155.52596238328201</v>
      </c>
      <c r="H1380">
        <v>12.399955207610301</v>
      </c>
      <c r="I1380">
        <v>84.146193757803204</v>
      </c>
      <c r="J1380">
        <v>5.5255451301014098</v>
      </c>
      <c r="K1380">
        <v>1580.6208617581201</v>
      </c>
      <c r="L1380">
        <v>1213.93580305817</v>
      </c>
      <c r="M1380">
        <v>60.103349883445198</v>
      </c>
      <c r="N1380">
        <v>1.99510246915184</v>
      </c>
      <c r="O1380">
        <v>4.5744260815612803</v>
      </c>
      <c r="P1380">
        <v>245.49352041313401</v>
      </c>
      <c r="Q1380">
        <v>0.13887876449462699</v>
      </c>
    </row>
    <row r="1381" spans="1:17" hidden="1" x14ac:dyDescent="0.3">
      <c r="A1381" t="s">
        <v>2926</v>
      </c>
      <c r="B1381" t="s">
        <v>2927</v>
      </c>
      <c r="C1381" t="str">
        <f>IFERROR(VLOOKUP(Table1[[#This Row],[Ticker]],[1]!Table2[[Symbol]:[Industry]],2,FALSE),"-")</f>
        <v>-</v>
      </c>
      <c r="D1381" t="s">
        <v>263</v>
      </c>
      <c r="E1381">
        <v>1153.53006525</v>
      </c>
      <c r="F1381">
        <v>419.45</v>
      </c>
      <c r="G1381">
        <v>42.553140444514099</v>
      </c>
      <c r="H1381">
        <v>-1.8202786333558001</v>
      </c>
      <c r="I1381">
        <v>-22.820507470879999</v>
      </c>
      <c r="J1381">
        <v>-1.3423127294782999</v>
      </c>
      <c r="K1381">
        <v>413.88455712803</v>
      </c>
      <c r="L1381">
        <v>368.55198343664898</v>
      </c>
      <c r="M1381">
        <v>38.511568016435099</v>
      </c>
      <c r="N1381">
        <v>0.97987794406823103</v>
      </c>
      <c r="O1381">
        <v>25.163905113839501</v>
      </c>
      <c r="P1381">
        <v>89.325208756488294</v>
      </c>
      <c r="Q1381">
        <v>0.113606538657711</v>
      </c>
    </row>
    <row r="1382" spans="1:17" hidden="1" x14ac:dyDescent="0.3">
      <c r="A1382" t="s">
        <v>2928</v>
      </c>
      <c r="B1382" t="s">
        <v>2929</v>
      </c>
      <c r="C1382" t="str">
        <f>IFERROR(VLOOKUP(Table1[[#This Row],[Ticker]],[1]!Table2[[Symbol]:[Industry]],2,FALSE),"-")</f>
        <v>-</v>
      </c>
      <c r="D1382" t="s">
        <v>136</v>
      </c>
      <c r="E1382">
        <v>1153.45306153</v>
      </c>
      <c r="F1382">
        <v>961</v>
      </c>
      <c r="G1382">
        <v>156.06808945392299</v>
      </c>
      <c r="H1382">
        <v>-15.303895535882701</v>
      </c>
      <c r="I1382">
        <v>40.1244339853951</v>
      </c>
      <c r="J1382">
        <v>-6.0390145721069697</v>
      </c>
      <c r="K1382">
        <v>1016.1028347397</v>
      </c>
      <c r="L1382">
        <v>713.76317744814401</v>
      </c>
      <c r="M1382">
        <v>30.069874604861798</v>
      </c>
      <c r="N1382">
        <v>0.61090410190050004</v>
      </c>
      <c r="O1382">
        <v>50.104058272632599</v>
      </c>
      <c r="P1382">
        <v>206.53907496012701</v>
      </c>
    </row>
    <row r="1383" spans="1:17" hidden="1" x14ac:dyDescent="0.3">
      <c r="A1383" t="s">
        <v>2930</v>
      </c>
      <c r="B1383" t="s">
        <v>2931</v>
      </c>
      <c r="C1383" t="str">
        <f>IFERROR(VLOOKUP(Table1[[#This Row],[Ticker]],[1]!Table2[[Symbol]:[Industry]],2,FALSE),"-")</f>
        <v>-</v>
      </c>
      <c r="D1383" t="s">
        <v>701</v>
      </c>
      <c r="E1383">
        <v>1152.5999999999999</v>
      </c>
      <c r="F1383">
        <v>119.85</v>
      </c>
      <c r="G1383">
        <v>-32.229813290581099</v>
      </c>
      <c r="H1383">
        <v>-10.225845672196201</v>
      </c>
      <c r="I1383">
        <v>-17.1409416014593</v>
      </c>
      <c r="J1383">
        <v>-2.6505050853680201</v>
      </c>
      <c r="K1383">
        <v>124.290543164854</v>
      </c>
      <c r="L1383">
        <v>123.37897311101401</v>
      </c>
      <c r="M1383">
        <v>22.131418568632402</v>
      </c>
      <c r="N1383">
        <v>0.51327441491160097</v>
      </c>
      <c r="O1383">
        <v>29.328327075511002</v>
      </c>
      <c r="P1383">
        <v>19.491525423728799</v>
      </c>
      <c r="Q1383">
        <v>5.8497953737959999E-3</v>
      </c>
    </row>
    <row r="1384" spans="1:17" hidden="1" x14ac:dyDescent="0.3">
      <c r="A1384" t="s">
        <v>2932</v>
      </c>
      <c r="B1384" t="s">
        <v>2933</v>
      </c>
      <c r="C1384" t="str">
        <f>IFERROR(VLOOKUP(Table1[[#This Row],[Ticker]],[1]!Table2[[Symbol]:[Industry]],2,FALSE),"-")</f>
        <v>-</v>
      </c>
      <c r="D1384" t="s">
        <v>101</v>
      </c>
      <c r="E1384">
        <v>1150.51839</v>
      </c>
      <c r="F1384">
        <v>473.9</v>
      </c>
      <c r="G1384">
        <v>-2.9322822888304998</v>
      </c>
      <c r="H1384">
        <v>19.703561497531101</v>
      </c>
      <c r="I1384">
        <v>9.7510102945891308</v>
      </c>
      <c r="J1384">
        <v>1.8103787819088499</v>
      </c>
      <c r="M1384">
        <v>52.314658473000499</v>
      </c>
      <c r="O1384">
        <v>24.066258704368</v>
      </c>
      <c r="P1384">
        <v>31.2742382271468</v>
      </c>
    </row>
    <row r="1385" spans="1:17" hidden="1" x14ac:dyDescent="0.3">
      <c r="A1385" t="s">
        <v>2934</v>
      </c>
      <c r="B1385" t="s">
        <v>2935</v>
      </c>
      <c r="C1385" t="str">
        <f>IFERROR(VLOOKUP(Table1[[#This Row],[Ticker]],[1]!Table2[[Symbol]:[Industry]],2,FALSE),"-")</f>
        <v>-</v>
      </c>
      <c r="D1385" t="s">
        <v>539</v>
      </c>
      <c r="E1385">
        <v>1142.5738685219901</v>
      </c>
      <c r="F1385">
        <v>139.01</v>
      </c>
      <c r="G1385">
        <v>-34.609198456643298</v>
      </c>
      <c r="H1385">
        <v>-5.4411145855871101</v>
      </c>
      <c r="I1385">
        <v>-43.084854761950901</v>
      </c>
      <c r="J1385">
        <v>-5.4414671346092902</v>
      </c>
      <c r="K1385">
        <v>148.21045575116199</v>
      </c>
      <c r="L1385">
        <v>160.96280540938301</v>
      </c>
      <c r="M1385">
        <v>30.163464041497001</v>
      </c>
      <c r="N1385">
        <v>1.0354394886393801</v>
      </c>
      <c r="O1385">
        <v>61.247392273937102</v>
      </c>
      <c r="P1385">
        <v>3.58420268256334</v>
      </c>
      <c r="Q1385">
        <v>1.9204858266013002E-2</v>
      </c>
    </row>
    <row r="1386" spans="1:17" hidden="1" x14ac:dyDescent="0.3">
      <c r="A1386" t="s">
        <v>2936</v>
      </c>
      <c r="B1386" t="s">
        <v>2937</v>
      </c>
      <c r="C1386" t="str">
        <f>IFERROR(VLOOKUP(Table1[[#This Row],[Ticker]],[1]!Table2[[Symbol]:[Industry]],2,FALSE),"-")</f>
        <v>-</v>
      </c>
      <c r="D1386" t="s">
        <v>2938</v>
      </c>
      <c r="E1386">
        <v>1140.9553177</v>
      </c>
      <c r="F1386">
        <v>509.2</v>
      </c>
      <c r="G1386">
        <v>175.366924665905</v>
      </c>
      <c r="H1386">
        <v>0.73149949694441296</v>
      </c>
      <c r="I1386">
        <v>35.201725103655797</v>
      </c>
      <c r="J1386">
        <v>-8.8310991003401504</v>
      </c>
      <c r="K1386">
        <v>431.43464798838801</v>
      </c>
      <c r="L1386">
        <v>320.97740113119102</v>
      </c>
      <c r="M1386">
        <v>51.208781222841601</v>
      </c>
      <c r="N1386">
        <v>1.5290635908332</v>
      </c>
      <c r="O1386">
        <v>13.3150039277297</v>
      </c>
      <c r="P1386">
        <v>227.354548376727</v>
      </c>
    </row>
    <row r="1387" spans="1:17" hidden="1" x14ac:dyDescent="0.3">
      <c r="A1387" t="s">
        <v>2939</v>
      </c>
      <c r="B1387" t="s">
        <v>2940</v>
      </c>
      <c r="C1387" t="str">
        <f>IFERROR(VLOOKUP(Table1[[#This Row],[Ticker]],[1]!Table2[[Symbol]:[Industry]],2,FALSE),"-")</f>
        <v>-</v>
      </c>
      <c r="D1387" t="s">
        <v>622</v>
      </c>
      <c r="E1387">
        <v>1139.6635748000001</v>
      </c>
      <c r="F1387">
        <v>323.55</v>
      </c>
      <c r="G1387">
        <v>6.9834151442125698</v>
      </c>
      <c r="H1387">
        <v>5.9383358575329899</v>
      </c>
      <c r="I1387">
        <v>-5.0594312628318399</v>
      </c>
      <c r="J1387">
        <v>-4.1512133558755497</v>
      </c>
      <c r="K1387">
        <v>314.03558727395199</v>
      </c>
      <c r="L1387">
        <v>294.077145219508</v>
      </c>
      <c r="M1387">
        <v>38.096058376644699</v>
      </c>
      <c r="N1387">
        <v>2.4638789726228398</v>
      </c>
      <c r="O1387">
        <v>18.837892134136901</v>
      </c>
      <c r="P1387">
        <v>43.8</v>
      </c>
      <c r="Q1387">
        <v>-2.3284712500363999E-2</v>
      </c>
    </row>
    <row r="1388" spans="1:17" hidden="1" x14ac:dyDescent="0.3">
      <c r="A1388" t="s">
        <v>2941</v>
      </c>
      <c r="B1388" t="s">
        <v>2942</v>
      </c>
      <c r="C1388" t="str">
        <f>IFERROR(VLOOKUP(Table1[[#This Row],[Ticker]],[1]!Table2[[Symbol]:[Industry]],2,FALSE),"-")</f>
        <v>-</v>
      </c>
      <c r="D1388" t="s">
        <v>212</v>
      </c>
      <c r="E1388">
        <v>1138.79</v>
      </c>
      <c r="F1388">
        <v>107.25</v>
      </c>
      <c r="G1388">
        <v>-37.386733890568799</v>
      </c>
      <c r="H1388">
        <v>-0.98132103825572203</v>
      </c>
      <c r="I1388">
        <v>-26.227328506049101</v>
      </c>
      <c r="J1388">
        <v>-3.66702201291882</v>
      </c>
      <c r="K1388">
        <v>110.86517734428</v>
      </c>
      <c r="L1388">
        <v>111.057279617451</v>
      </c>
      <c r="M1388">
        <v>33.949993678797803</v>
      </c>
      <c r="N1388">
        <v>2.0955377006591198</v>
      </c>
      <c r="O1388">
        <v>34.265734265734203</v>
      </c>
      <c r="P1388">
        <v>18.836565096952899</v>
      </c>
      <c r="Q1388">
        <v>2.7368710226197E-2</v>
      </c>
    </row>
    <row r="1389" spans="1:17" hidden="1" x14ac:dyDescent="0.3">
      <c r="A1389" t="s">
        <v>2943</v>
      </c>
      <c r="B1389" t="s">
        <v>2944</v>
      </c>
      <c r="C1389" t="str">
        <f>IFERROR(VLOOKUP(Table1[[#This Row],[Ticker]],[1]!Table2[[Symbol]:[Industry]],2,FALSE),"-")</f>
        <v>-</v>
      </c>
      <c r="D1389" t="s">
        <v>21</v>
      </c>
      <c r="E1389">
        <v>1137.3035348010001</v>
      </c>
      <c r="F1389">
        <v>210.46</v>
      </c>
      <c r="G1389">
        <v>34.4247435525131</v>
      </c>
      <c r="H1389">
        <v>-8.3570605315330404</v>
      </c>
      <c r="I1389">
        <v>15.3174570599195</v>
      </c>
      <c r="J1389">
        <v>-0.69555177082030795</v>
      </c>
      <c r="K1389">
        <v>197.43126029074699</v>
      </c>
      <c r="L1389">
        <v>161.11829054582901</v>
      </c>
      <c r="M1389">
        <v>38.930727643836398</v>
      </c>
      <c r="N1389">
        <v>0.57777383619825196</v>
      </c>
      <c r="O1389">
        <v>20.688016725268401</v>
      </c>
      <c r="P1389">
        <v>90.461538461538396</v>
      </c>
      <c r="Q1389">
        <v>0.11307471911320099</v>
      </c>
    </row>
    <row r="1390" spans="1:17" hidden="1" x14ac:dyDescent="0.3">
      <c r="A1390" t="s">
        <v>2945</v>
      </c>
      <c r="B1390" t="s">
        <v>2946</v>
      </c>
      <c r="C1390" t="str">
        <f>IFERROR(VLOOKUP(Table1[[#This Row],[Ticker]],[1]!Table2[[Symbol]:[Industry]],2,FALSE),"-")</f>
        <v>-</v>
      </c>
      <c r="D1390" t="s">
        <v>583</v>
      </c>
      <c r="E1390">
        <v>1135.31739072</v>
      </c>
      <c r="F1390">
        <v>438.7</v>
      </c>
      <c r="G1390">
        <v>30129.855221861701</v>
      </c>
      <c r="H1390">
        <v>49.115041495830198</v>
      </c>
      <c r="I1390">
        <v>920.73792513243097</v>
      </c>
      <c r="J1390">
        <v>9.1747257499075197</v>
      </c>
      <c r="K1390">
        <v>294.613537863906</v>
      </c>
      <c r="L1390">
        <v>137.50966131899199</v>
      </c>
      <c r="M1390">
        <v>99.998547218889996</v>
      </c>
      <c r="N1390">
        <v>0.86883596108688299</v>
      </c>
      <c r="O1390">
        <v>0</v>
      </c>
      <c r="P1390">
        <v>34996</v>
      </c>
      <c r="Q1390">
        <v>0.26448220766837199</v>
      </c>
    </row>
    <row r="1391" spans="1:17" hidden="1" x14ac:dyDescent="0.3">
      <c r="A1391" t="s">
        <v>2947</v>
      </c>
      <c r="B1391" t="s">
        <v>2948</v>
      </c>
      <c r="C1391" t="str">
        <f>IFERROR(VLOOKUP(Table1[[#This Row],[Ticker]],[1]!Table2[[Symbol]:[Industry]],2,FALSE),"-")</f>
        <v>-</v>
      </c>
      <c r="D1391" t="s">
        <v>133</v>
      </c>
      <c r="E1391">
        <v>1135.12987112</v>
      </c>
      <c r="F1391">
        <v>873.35</v>
      </c>
      <c r="G1391">
        <v>708.37489978600297</v>
      </c>
      <c r="H1391">
        <v>36.250169470791697</v>
      </c>
      <c r="I1391">
        <v>105.40550831330199</v>
      </c>
      <c r="J1391">
        <v>-1.5637290492362601</v>
      </c>
      <c r="K1391">
        <v>790.83112501959295</v>
      </c>
      <c r="L1391">
        <v>570.38743625321001</v>
      </c>
      <c r="M1391">
        <v>64.703082628189804</v>
      </c>
      <c r="N1391">
        <v>0.94820012273862198</v>
      </c>
      <c r="O1391">
        <v>8.7937253105856605</v>
      </c>
      <c r="P1391">
        <v>717.36078614880603</v>
      </c>
      <c r="Q1391">
        <v>0.16829157856323301</v>
      </c>
    </row>
    <row r="1392" spans="1:17" hidden="1" x14ac:dyDescent="0.3">
      <c r="A1392" t="s">
        <v>2949</v>
      </c>
      <c r="B1392" t="s">
        <v>2950</v>
      </c>
      <c r="C1392" t="str">
        <f>IFERROR(VLOOKUP(Table1[[#This Row],[Ticker]],[1]!Table2[[Symbol]:[Industry]],2,FALSE),"-")</f>
        <v>-</v>
      </c>
      <c r="D1392" t="s">
        <v>590</v>
      </c>
      <c r="E1392">
        <v>1134.6290004139901</v>
      </c>
      <c r="F1392">
        <v>97.17</v>
      </c>
      <c r="G1392">
        <v>44.116112340656002</v>
      </c>
      <c r="H1392">
        <v>17.733715884796499</v>
      </c>
      <c r="I1392">
        <v>-7.2008284817964903</v>
      </c>
      <c r="J1392">
        <v>18.751602614437001</v>
      </c>
      <c r="K1392">
        <v>82.700122331551</v>
      </c>
      <c r="L1392">
        <v>80.054376467645696</v>
      </c>
      <c r="M1392">
        <v>65.141746839548304</v>
      </c>
      <c r="N1392">
        <v>1.5704967306487401</v>
      </c>
      <c r="O1392">
        <v>30.441494288360602</v>
      </c>
      <c r="P1392">
        <v>73.983885407341006</v>
      </c>
      <c r="Q1392">
        <v>-5.7822071349072003E-2</v>
      </c>
    </row>
    <row r="1393" spans="1:17" hidden="1" x14ac:dyDescent="0.3">
      <c r="A1393" t="s">
        <v>2951</v>
      </c>
      <c r="B1393" t="s">
        <v>2952</v>
      </c>
      <c r="C1393" t="str">
        <f>IFERROR(VLOOKUP(Table1[[#This Row],[Ticker]],[1]!Table2[[Symbol]:[Industry]],2,FALSE),"-")</f>
        <v>-</v>
      </c>
      <c r="D1393" t="s">
        <v>95</v>
      </c>
      <c r="E1393">
        <v>1133.3583260820001</v>
      </c>
      <c r="F1393">
        <v>228.55</v>
      </c>
      <c r="G1393">
        <v>-17.651298659896099</v>
      </c>
      <c r="H1393">
        <v>4.0494993314974002</v>
      </c>
      <c r="I1393">
        <v>-25.128713604019602</v>
      </c>
      <c r="J1393">
        <v>-4.0180794639841304</v>
      </c>
      <c r="K1393">
        <v>234.122138940284</v>
      </c>
      <c r="L1393">
        <v>267.29771819188102</v>
      </c>
      <c r="M1393">
        <v>49.3255661991262</v>
      </c>
      <c r="N1393">
        <v>1.55909408984868</v>
      </c>
      <c r="O1393">
        <v>67.140669437759698</v>
      </c>
      <c r="P1393">
        <v>38.515151515151501</v>
      </c>
    </row>
    <row r="1394" spans="1:17" hidden="1" x14ac:dyDescent="0.3">
      <c r="A1394" t="s">
        <v>2953</v>
      </c>
      <c r="B1394" t="s">
        <v>2954</v>
      </c>
      <c r="C1394" t="str">
        <f>IFERROR(VLOOKUP(Table1[[#This Row],[Ticker]],[1]!Table2[[Symbol]:[Industry]],2,FALSE),"-")</f>
        <v>-</v>
      </c>
      <c r="D1394" t="s">
        <v>159</v>
      </c>
      <c r="E1394">
        <v>1133.1792</v>
      </c>
      <c r="F1394">
        <v>476.85</v>
      </c>
      <c r="G1394">
        <v>79.732641955685295</v>
      </c>
      <c r="H1394">
        <v>-7.3370872909657496</v>
      </c>
      <c r="I1394">
        <v>92.415934539104896</v>
      </c>
      <c r="J1394">
        <v>-0.83339058610691397</v>
      </c>
      <c r="M1394">
        <v>46.337076917806101</v>
      </c>
      <c r="O1394">
        <v>16.388801509908699</v>
      </c>
      <c r="P1394">
        <v>133.97939156035301</v>
      </c>
    </row>
    <row r="1395" spans="1:17" hidden="1" x14ac:dyDescent="0.3">
      <c r="A1395" t="s">
        <v>2955</v>
      </c>
      <c r="B1395" t="s">
        <v>2956</v>
      </c>
      <c r="C1395" t="str">
        <f>IFERROR(VLOOKUP(Table1[[#This Row],[Ticker]],[1]!Table2[[Symbol]:[Industry]],2,FALSE),"-")</f>
        <v>-</v>
      </c>
      <c r="D1395" t="s">
        <v>539</v>
      </c>
      <c r="E1395">
        <v>1133.0475175649999</v>
      </c>
      <c r="F1395">
        <v>179.78</v>
      </c>
      <c r="G1395">
        <v>-28.762725989136801</v>
      </c>
      <c r="H1395">
        <v>-12.010133312769099</v>
      </c>
      <c r="I1395">
        <v>-18.548155546285301</v>
      </c>
      <c r="J1395">
        <v>-6.5604179456618503</v>
      </c>
      <c r="K1395">
        <v>195.73289229702601</v>
      </c>
      <c r="L1395">
        <v>200.65933222420301</v>
      </c>
      <c r="M1395">
        <v>33.225349120308003</v>
      </c>
      <c r="N1395">
        <v>1.0245563896740799</v>
      </c>
      <c r="O1395">
        <v>34.7758371342752</v>
      </c>
      <c r="P1395">
        <v>12.4327704815509</v>
      </c>
      <c r="Q1395">
        <v>-1.5848446123043002E-2</v>
      </c>
    </row>
    <row r="1396" spans="1:17" hidden="1" x14ac:dyDescent="0.3">
      <c r="A1396" t="s">
        <v>2957</v>
      </c>
      <c r="B1396" t="s">
        <v>2958</v>
      </c>
      <c r="C1396" t="str">
        <f>IFERROR(VLOOKUP(Table1[[#This Row],[Ticker]],[1]!Table2[[Symbol]:[Industry]],2,FALSE),"-")</f>
        <v>-</v>
      </c>
      <c r="D1396" t="s">
        <v>21</v>
      </c>
      <c r="E1396">
        <v>1130.114393505</v>
      </c>
      <c r="F1396">
        <v>640.6</v>
      </c>
      <c r="G1396">
        <v>205.485803162884</v>
      </c>
      <c r="H1396">
        <v>19.229895844448599</v>
      </c>
      <c r="I1396">
        <v>48.7026996723556</v>
      </c>
      <c r="J1396">
        <v>13.5812209613925</v>
      </c>
      <c r="K1396">
        <v>560.01539605559901</v>
      </c>
      <c r="L1396">
        <v>479.51249467077201</v>
      </c>
      <c r="M1396">
        <v>75.674742845200797</v>
      </c>
      <c r="N1396">
        <v>1.08774162471052</v>
      </c>
      <c r="O1396">
        <v>9.1164533250078108</v>
      </c>
      <c r="P1396">
        <v>248.15217391304299</v>
      </c>
      <c r="Q1396">
        <v>0.12533183564289199</v>
      </c>
    </row>
    <row r="1397" spans="1:17" hidden="1" x14ac:dyDescent="0.3">
      <c r="A1397" t="s">
        <v>2959</v>
      </c>
      <c r="B1397" t="s">
        <v>2960</v>
      </c>
      <c r="C1397" t="str">
        <f>IFERROR(VLOOKUP(Table1[[#This Row],[Ticker]],[1]!Table2[[Symbol]:[Industry]],2,FALSE),"-")</f>
        <v>-</v>
      </c>
      <c r="D1397" t="s">
        <v>396</v>
      </c>
      <c r="E1397">
        <v>1128.9709327799901</v>
      </c>
      <c r="F1397">
        <v>46.98</v>
      </c>
      <c r="G1397">
        <v>-11.1495127090006</v>
      </c>
      <c r="H1397">
        <v>-9.3840283382595295</v>
      </c>
      <c r="I1397">
        <v>-39.755231623909602</v>
      </c>
      <c r="J1397">
        <v>-7.3452264823920501</v>
      </c>
      <c r="K1397">
        <v>51.570238542830701</v>
      </c>
      <c r="L1397">
        <v>52.013803424336601</v>
      </c>
      <c r="M1397">
        <v>19.749450418965701</v>
      </c>
      <c r="N1397">
        <v>0.68434966219713</v>
      </c>
      <c r="O1397">
        <v>75.606641123882497</v>
      </c>
      <c r="P1397">
        <v>50.095846645367303</v>
      </c>
    </row>
    <row r="1398" spans="1:17" hidden="1" x14ac:dyDescent="0.3">
      <c r="A1398" t="s">
        <v>2961</v>
      </c>
      <c r="B1398" t="s">
        <v>2962</v>
      </c>
      <c r="C1398" t="str">
        <f>IFERROR(VLOOKUP(Table1[[#This Row],[Ticker]],[1]!Table2[[Symbol]:[Industry]],2,FALSE),"-")</f>
        <v>-</v>
      </c>
      <c r="D1398" t="s">
        <v>436</v>
      </c>
      <c r="E1398">
        <v>1128.82730464</v>
      </c>
      <c r="F1398">
        <v>237.1</v>
      </c>
      <c r="G1398">
        <v>91.209925100040806</v>
      </c>
      <c r="H1398">
        <v>18.593408743712299</v>
      </c>
      <c r="I1398">
        <v>37.231099005700202</v>
      </c>
      <c r="J1398">
        <v>0.29127246965978498</v>
      </c>
      <c r="K1398">
        <v>194.42089567013801</v>
      </c>
      <c r="L1398">
        <v>149.96256062250899</v>
      </c>
      <c r="M1398">
        <v>51.457688308040098</v>
      </c>
      <c r="N1398">
        <v>1.0026041616038499</v>
      </c>
      <c r="O1398">
        <v>9.23660902572753</v>
      </c>
      <c r="P1398">
        <v>168.21266968325699</v>
      </c>
      <c r="Q1398">
        <v>6.8596484149113998E-2</v>
      </c>
    </row>
    <row r="1399" spans="1:17" hidden="1" x14ac:dyDescent="0.3">
      <c r="A1399" t="s">
        <v>2963</v>
      </c>
      <c r="B1399" t="s">
        <v>2964</v>
      </c>
      <c r="C1399" t="str">
        <f>IFERROR(VLOOKUP(Table1[[#This Row],[Ticker]],[1]!Table2[[Symbol]:[Industry]],2,FALSE),"-")</f>
        <v>-</v>
      </c>
      <c r="D1399" t="s">
        <v>396</v>
      </c>
      <c r="E1399">
        <v>1124.5484133479999</v>
      </c>
      <c r="F1399">
        <v>47.22</v>
      </c>
      <c r="G1399">
        <v>19.307616644446099</v>
      </c>
      <c r="H1399">
        <v>-2.9994433224872701</v>
      </c>
      <c r="I1399">
        <v>-20.6338993479382</v>
      </c>
      <c r="J1399">
        <v>-8.6231250544082698</v>
      </c>
      <c r="K1399">
        <v>46.9973852707734</v>
      </c>
      <c r="L1399">
        <v>46.066126619296902</v>
      </c>
      <c r="M1399">
        <v>37.535012901871497</v>
      </c>
      <c r="N1399">
        <v>2.2135075860499902</v>
      </c>
      <c r="O1399">
        <v>28.123676408301499</v>
      </c>
      <c r="P1399">
        <v>72.335766423357597</v>
      </c>
    </row>
    <row r="1400" spans="1:17" hidden="1" x14ac:dyDescent="0.3">
      <c r="A1400" t="s">
        <v>2965</v>
      </c>
      <c r="B1400" t="s">
        <v>2966</v>
      </c>
      <c r="C1400" t="str">
        <f>IFERROR(VLOOKUP(Table1[[#This Row],[Ticker]],[1]!Table2[[Symbol]:[Industry]],2,FALSE),"-")</f>
        <v>-</v>
      </c>
      <c r="D1400" t="s">
        <v>21</v>
      </c>
      <c r="E1400">
        <v>1122.6030558</v>
      </c>
      <c r="F1400">
        <v>1360</v>
      </c>
      <c r="G1400">
        <v>689.63049117775995</v>
      </c>
      <c r="H1400">
        <v>-16.9425478370203</v>
      </c>
      <c r="I1400">
        <v>29.656527627737699</v>
      </c>
      <c r="J1400">
        <v>-7.41825690025005</v>
      </c>
      <c r="K1400">
        <v>1472.68225212778</v>
      </c>
      <c r="L1400">
        <v>1007.2732346348999</v>
      </c>
      <c r="M1400">
        <v>19.709250145109099</v>
      </c>
      <c r="N1400">
        <v>0.50462308886681795</v>
      </c>
      <c r="O1400">
        <v>36.867647058823501</v>
      </c>
      <c r="P1400">
        <v>783.11688311688295</v>
      </c>
    </row>
    <row r="1401" spans="1:17" hidden="1" x14ac:dyDescent="0.3">
      <c r="A1401" t="s">
        <v>2967</v>
      </c>
      <c r="B1401" t="s">
        <v>2968</v>
      </c>
      <c r="C1401" t="str">
        <f>IFERROR(VLOOKUP(Table1[[#This Row],[Ticker]],[1]!Table2[[Symbol]:[Industry]],2,FALSE),"-")</f>
        <v>-</v>
      </c>
      <c r="D1401" t="s">
        <v>304</v>
      </c>
      <c r="E1401">
        <v>1120.046865</v>
      </c>
      <c r="F1401">
        <v>36.520000000000003</v>
      </c>
      <c r="G1401">
        <v>-22.429522280765799</v>
      </c>
      <c r="H1401">
        <v>-8.7239508470160594</v>
      </c>
      <c r="I1401">
        <v>-27.881282792276899</v>
      </c>
      <c r="J1401">
        <v>-6.2555621165966304</v>
      </c>
      <c r="K1401">
        <v>38.4458437197246</v>
      </c>
      <c r="L1401">
        <v>35.811191861261399</v>
      </c>
      <c r="M1401">
        <v>26.2905873511062</v>
      </c>
      <c r="N1401">
        <v>0.487252115750195</v>
      </c>
      <c r="O1401">
        <v>34.173055859802801</v>
      </c>
      <c r="P1401">
        <v>35.259259259259203</v>
      </c>
    </row>
    <row r="1402" spans="1:17" hidden="1" x14ac:dyDescent="0.3">
      <c r="A1402" t="s">
        <v>2969</v>
      </c>
      <c r="B1402" t="s">
        <v>2970</v>
      </c>
      <c r="C1402" t="str">
        <f>IFERROR(VLOOKUP(Table1[[#This Row],[Ticker]],[1]!Table2[[Symbol]:[Industry]],2,FALSE),"-")</f>
        <v>-</v>
      </c>
      <c r="D1402" t="s">
        <v>539</v>
      </c>
      <c r="E1402">
        <v>1115.6781943599999</v>
      </c>
      <c r="F1402">
        <v>166.98</v>
      </c>
      <c r="G1402">
        <v>17.432694997633501</v>
      </c>
      <c r="H1402">
        <v>24.8373156595941</v>
      </c>
      <c r="I1402">
        <v>-8.5719145144400404</v>
      </c>
      <c r="J1402">
        <v>7.6981100402035301</v>
      </c>
      <c r="K1402">
        <v>142.477266890533</v>
      </c>
      <c r="L1402">
        <v>132.7301684331</v>
      </c>
      <c r="M1402">
        <v>54.038694532999401</v>
      </c>
      <c r="N1402">
        <v>2.04819831769812</v>
      </c>
      <c r="O1402">
        <v>10.5521619355611</v>
      </c>
      <c r="P1402">
        <v>64.999999999999901</v>
      </c>
      <c r="Q1402">
        <v>3.5803173533583997E-2</v>
      </c>
    </row>
    <row r="1403" spans="1:17" hidden="1" x14ac:dyDescent="0.3">
      <c r="A1403" t="s">
        <v>2971</v>
      </c>
      <c r="B1403" t="s">
        <v>2972</v>
      </c>
      <c r="C1403" t="str">
        <f>IFERROR(VLOOKUP(Table1[[#This Row],[Ticker]],[1]!Table2[[Symbol]:[Industry]],2,FALSE),"-")</f>
        <v>-</v>
      </c>
      <c r="D1403" t="s">
        <v>95</v>
      </c>
      <c r="E1403">
        <v>1114.26789276</v>
      </c>
      <c r="F1403">
        <v>164.39</v>
      </c>
      <c r="G1403">
        <v>50.500989886823902</v>
      </c>
      <c r="H1403">
        <v>9.5007594076113797</v>
      </c>
      <c r="I1403">
        <v>22.627340020226999</v>
      </c>
      <c r="J1403">
        <v>9.4889763518107699</v>
      </c>
      <c r="K1403">
        <v>137.352948477463</v>
      </c>
      <c r="L1403">
        <v>121.468674560617</v>
      </c>
      <c r="M1403">
        <v>68.652059649657204</v>
      </c>
      <c r="N1403">
        <v>2.0701534797114198</v>
      </c>
      <c r="O1403">
        <v>9.3740495163939492</v>
      </c>
      <c r="P1403">
        <v>80.252192982456094</v>
      </c>
      <c r="Q1403">
        <v>8.1889210890369005E-2</v>
      </c>
    </row>
    <row r="1404" spans="1:17" hidden="1" x14ac:dyDescent="0.3">
      <c r="A1404" t="s">
        <v>2973</v>
      </c>
      <c r="B1404" t="s">
        <v>2974</v>
      </c>
      <c r="C1404" t="str">
        <f>IFERROR(VLOOKUP(Table1[[#This Row],[Ticker]],[1]!Table2[[Symbol]:[Industry]],2,FALSE),"-")</f>
        <v>-</v>
      </c>
      <c r="D1404" t="s">
        <v>257</v>
      </c>
      <c r="E1404">
        <v>1113.5803699999999</v>
      </c>
      <c r="F1404">
        <v>180.12</v>
      </c>
      <c r="G1404">
        <v>160.233760844118</v>
      </c>
      <c r="H1404">
        <v>6.6547530903176604</v>
      </c>
      <c r="I1404">
        <v>120.224213347241</v>
      </c>
      <c r="J1404">
        <v>9.8435752208680007</v>
      </c>
      <c r="K1404">
        <v>146.65047834906599</v>
      </c>
      <c r="L1404">
        <v>103.992104998241</v>
      </c>
      <c r="M1404">
        <v>54.834458611796002</v>
      </c>
      <c r="N1404">
        <v>0.32013717403466402</v>
      </c>
      <c r="O1404">
        <v>2.5149900066622202</v>
      </c>
      <c r="P1404">
        <v>221.06951871657699</v>
      </c>
      <c r="Q1404">
        <v>0.13411766694514199</v>
      </c>
    </row>
    <row r="1405" spans="1:17" hidden="1" x14ac:dyDescent="0.3">
      <c r="A1405" t="s">
        <v>2975</v>
      </c>
      <c r="B1405" t="s">
        <v>2976</v>
      </c>
      <c r="C1405" t="str">
        <f>IFERROR(VLOOKUP(Table1[[#This Row],[Ticker]],[1]!Table2[[Symbol]:[Industry]],2,FALSE),"-")</f>
        <v>-</v>
      </c>
      <c r="D1405" t="s">
        <v>384</v>
      </c>
      <c r="E1405">
        <v>1111.9685796609999</v>
      </c>
      <c r="F1405">
        <v>164.64</v>
      </c>
      <c r="G1405">
        <v>-27.7340366063655</v>
      </c>
      <c r="H1405">
        <v>-3.80697831628629</v>
      </c>
      <c r="I1405">
        <v>3.9890036425796298</v>
      </c>
      <c r="J1405">
        <v>2.33580946279482</v>
      </c>
      <c r="K1405">
        <v>163.00291760849899</v>
      </c>
      <c r="L1405">
        <v>156.31286769518599</v>
      </c>
      <c r="M1405">
        <v>38.446445335143302</v>
      </c>
      <c r="N1405">
        <v>0.52853118919230802</v>
      </c>
      <c r="O1405">
        <v>10.5442176870748</v>
      </c>
      <c r="P1405">
        <v>25.153933865450298</v>
      </c>
      <c r="Q1405">
        <v>1.1627908568856E-2</v>
      </c>
    </row>
    <row r="1406" spans="1:17" hidden="1" x14ac:dyDescent="0.3">
      <c r="A1406" t="s">
        <v>2977</v>
      </c>
      <c r="B1406" t="s">
        <v>2978</v>
      </c>
      <c r="C1406" t="str">
        <f>IFERROR(VLOOKUP(Table1[[#This Row],[Ticker]],[1]!Table2[[Symbol]:[Industry]],2,FALSE),"-")</f>
        <v>-</v>
      </c>
      <c r="D1406" t="s">
        <v>539</v>
      </c>
      <c r="E1406">
        <v>1110.5720157650001</v>
      </c>
      <c r="F1406">
        <v>1083.8</v>
      </c>
      <c r="G1406">
        <v>159.74330254523301</v>
      </c>
      <c r="H1406">
        <v>-17.229617089606801</v>
      </c>
      <c r="I1406">
        <v>-30.9395748202341</v>
      </c>
      <c r="J1406">
        <v>3.00017811301253</v>
      </c>
      <c r="K1406">
        <v>1300.8427474029199</v>
      </c>
      <c r="L1406">
        <v>1190.8696389817901</v>
      </c>
      <c r="M1406">
        <v>36.572274307422902</v>
      </c>
      <c r="N1406">
        <v>1.6188245781399</v>
      </c>
      <c r="O1406">
        <v>103.85680014762799</v>
      </c>
      <c r="P1406">
        <v>237.21219663970101</v>
      </c>
      <c r="Q1406">
        <v>0.222222002637887</v>
      </c>
    </row>
    <row r="1407" spans="1:17" hidden="1" x14ac:dyDescent="0.3">
      <c r="A1407" t="s">
        <v>2979</v>
      </c>
      <c r="B1407" t="s">
        <v>2980</v>
      </c>
      <c r="C1407" t="str">
        <f>IFERROR(VLOOKUP(Table1[[#This Row],[Ticker]],[1]!Table2[[Symbol]:[Industry]],2,FALSE),"-")</f>
        <v>-</v>
      </c>
      <c r="D1407" t="s">
        <v>2981</v>
      </c>
      <c r="E1407">
        <v>1105.7881488600001</v>
      </c>
      <c r="F1407">
        <v>178.1</v>
      </c>
      <c r="G1407">
        <v>-70.438908779532099</v>
      </c>
      <c r="H1407">
        <v>3.70033936836683</v>
      </c>
      <c r="I1407">
        <v>-40.782358144331504</v>
      </c>
      <c r="J1407">
        <v>12.517886139341201</v>
      </c>
      <c r="K1407">
        <v>169.76341571695801</v>
      </c>
      <c r="M1407">
        <v>51.388657160081998</v>
      </c>
      <c r="N1407">
        <v>2.8220869231852999</v>
      </c>
      <c r="O1407">
        <v>82.369455362156103</v>
      </c>
      <c r="P1407">
        <v>22.658402203856699</v>
      </c>
    </row>
    <row r="1408" spans="1:17" hidden="1" x14ac:dyDescent="0.3">
      <c r="A1408" t="s">
        <v>2982</v>
      </c>
      <c r="B1408" t="s">
        <v>2983</v>
      </c>
      <c r="C1408" t="str">
        <f>IFERROR(VLOOKUP(Table1[[#This Row],[Ticker]],[1]!Table2[[Symbol]:[Industry]],2,FALSE),"-")</f>
        <v>-</v>
      </c>
      <c r="D1408" t="s">
        <v>304</v>
      </c>
      <c r="E1408">
        <v>1097.76270069</v>
      </c>
      <c r="F1408">
        <v>401.95</v>
      </c>
      <c r="G1408">
        <v>-37.984220720059596</v>
      </c>
      <c r="H1408">
        <v>1.3725581096645301</v>
      </c>
      <c r="I1408">
        <v>-24.353602197478001</v>
      </c>
      <c r="J1408">
        <v>0.83230555652612503</v>
      </c>
      <c r="K1408">
        <v>402.07849994644903</v>
      </c>
      <c r="L1408">
        <v>436.17799746271299</v>
      </c>
      <c r="M1408">
        <v>54.177209815812397</v>
      </c>
      <c r="N1408">
        <v>0.78528088326991297</v>
      </c>
      <c r="O1408">
        <v>32.093543973130998</v>
      </c>
      <c r="P1408">
        <v>9.1958706873132208</v>
      </c>
      <c r="Q1408">
        <v>-0.13720099504819899</v>
      </c>
    </row>
    <row r="1409" spans="1:17" hidden="1" x14ac:dyDescent="0.3">
      <c r="A1409" t="s">
        <v>2984</v>
      </c>
      <c r="B1409" t="s">
        <v>2985</v>
      </c>
      <c r="C1409" t="str">
        <f>IFERROR(VLOOKUP(Table1[[#This Row],[Ticker]],[1]!Table2[[Symbol]:[Industry]],2,FALSE),"-")</f>
        <v>-</v>
      </c>
      <c r="D1409" t="s">
        <v>198</v>
      </c>
      <c r="E1409">
        <v>1097.1112997549999</v>
      </c>
      <c r="F1409">
        <v>502.65</v>
      </c>
      <c r="G1409">
        <v>-29.490313542511998</v>
      </c>
      <c r="H1409">
        <v>-2.4984148517426399</v>
      </c>
      <c r="I1409">
        <v>-13.634199437965201</v>
      </c>
      <c r="J1409">
        <v>-2.5170740732461301</v>
      </c>
      <c r="K1409">
        <v>510.199892896432</v>
      </c>
      <c r="L1409">
        <v>483.72819966188899</v>
      </c>
      <c r="M1409">
        <v>33.513919776821801</v>
      </c>
      <c r="N1409">
        <v>1.1323332820688701</v>
      </c>
      <c r="O1409">
        <v>23.9729433999801</v>
      </c>
      <c r="P1409">
        <v>28.785549577248201</v>
      </c>
      <c r="Q1409">
        <v>4.5977234610652E-2</v>
      </c>
    </row>
    <row r="1410" spans="1:17" hidden="1" x14ac:dyDescent="0.3">
      <c r="A1410" t="s">
        <v>2986</v>
      </c>
      <c r="B1410" t="s">
        <v>2987</v>
      </c>
      <c r="C1410" t="str">
        <f>IFERROR(VLOOKUP(Table1[[#This Row],[Ticker]],[1]!Table2[[Symbol]:[Industry]],2,FALSE),"-")</f>
        <v>-</v>
      </c>
      <c r="D1410" t="s">
        <v>226</v>
      </c>
      <c r="E1410">
        <v>1095.8052157499999</v>
      </c>
      <c r="F1410">
        <v>72.959999999999994</v>
      </c>
      <c r="G1410">
        <v>26.499047384881401</v>
      </c>
      <c r="H1410">
        <v>4.0492267479505299</v>
      </c>
      <c r="I1410">
        <v>-23.765856821359101</v>
      </c>
      <c r="J1410">
        <v>-8.2686851892902595</v>
      </c>
      <c r="K1410">
        <v>73.028285662827898</v>
      </c>
      <c r="L1410">
        <v>69.756749120842997</v>
      </c>
      <c r="N1410">
        <v>1.11225831888124</v>
      </c>
      <c r="O1410">
        <v>77.768640350877106</v>
      </c>
      <c r="P1410">
        <v>69.084588644264102</v>
      </c>
    </row>
    <row r="1411" spans="1:17" hidden="1" x14ac:dyDescent="0.3">
      <c r="A1411" t="s">
        <v>2988</v>
      </c>
      <c r="B1411" t="s">
        <v>2989</v>
      </c>
      <c r="C1411" t="str">
        <f>IFERROR(VLOOKUP(Table1[[#This Row],[Ticker]],[1]!Table2[[Symbol]:[Industry]],2,FALSE),"-")</f>
        <v>-</v>
      </c>
      <c r="D1411" t="s">
        <v>2990</v>
      </c>
      <c r="E1411">
        <v>1094.9341252500001</v>
      </c>
      <c r="F1411">
        <v>1207.3499999999999</v>
      </c>
      <c r="G1411">
        <v>132.02017569345301</v>
      </c>
      <c r="H1411">
        <v>10.357388409160199</v>
      </c>
      <c r="I1411">
        <v>52.266249298090301</v>
      </c>
      <c r="J1411">
        <v>3.5387697920258701</v>
      </c>
      <c r="K1411">
        <v>1082.5856178198901</v>
      </c>
      <c r="L1411">
        <v>878.76051258565201</v>
      </c>
      <c r="M1411">
        <v>71.947302374097703</v>
      </c>
      <c r="N1411">
        <v>0.59582143520943498</v>
      </c>
      <c r="O1411">
        <v>6.4314407586863798</v>
      </c>
      <c r="P1411">
        <v>148.93814432989601</v>
      </c>
      <c r="Q1411">
        <v>8.0637662297182E-2</v>
      </c>
    </row>
    <row r="1412" spans="1:17" hidden="1" x14ac:dyDescent="0.3">
      <c r="A1412" t="s">
        <v>2991</v>
      </c>
      <c r="B1412" t="s">
        <v>2992</v>
      </c>
      <c r="C1412" t="str">
        <f>IFERROR(VLOOKUP(Table1[[#This Row],[Ticker]],[1]!Table2[[Symbol]:[Industry]],2,FALSE),"-")</f>
        <v>-</v>
      </c>
      <c r="D1412" t="s">
        <v>226</v>
      </c>
      <c r="E1412">
        <v>1091.3264726</v>
      </c>
      <c r="F1412">
        <v>712.05</v>
      </c>
      <c r="G1412">
        <v>18.415145573688498</v>
      </c>
      <c r="H1412">
        <v>-12.6424738371716</v>
      </c>
      <c r="I1412">
        <v>25.1487483261329</v>
      </c>
      <c r="J1412">
        <v>-22.138622980397098</v>
      </c>
      <c r="K1412">
        <v>775.50227542908794</v>
      </c>
      <c r="L1412">
        <v>632.85231812205097</v>
      </c>
      <c r="M1412">
        <v>26.3008283054426</v>
      </c>
      <c r="N1412">
        <v>1.1930690384262601</v>
      </c>
      <c r="O1412">
        <v>34.814970858788001</v>
      </c>
      <c r="P1412">
        <v>64.047920746457706</v>
      </c>
      <c r="Q1412">
        <v>0.18368743944704799</v>
      </c>
    </row>
    <row r="1413" spans="1:17" hidden="1" x14ac:dyDescent="0.3">
      <c r="A1413" t="s">
        <v>2993</v>
      </c>
      <c r="B1413" t="s">
        <v>2994</v>
      </c>
      <c r="C1413" t="str">
        <f>IFERROR(VLOOKUP(Table1[[#This Row],[Ticker]],[1]!Table2[[Symbol]:[Industry]],2,FALSE),"-")</f>
        <v>-</v>
      </c>
      <c r="D1413" t="s">
        <v>54</v>
      </c>
      <c r="E1413">
        <v>1090.4127840000001</v>
      </c>
      <c r="F1413">
        <v>399.75</v>
      </c>
      <c r="G1413">
        <v>-4.0522139243807596</v>
      </c>
      <c r="H1413">
        <v>2.45440179171734</v>
      </c>
      <c r="I1413">
        <v>12.338423916335</v>
      </c>
      <c r="J1413">
        <v>10.139614581836099</v>
      </c>
      <c r="K1413">
        <v>352.33896170520302</v>
      </c>
      <c r="L1413">
        <v>343.84335773091198</v>
      </c>
      <c r="M1413">
        <v>64.099282019146798</v>
      </c>
      <c r="N1413">
        <v>0.80609573291964298</v>
      </c>
      <c r="O1413">
        <v>28.4302689180737</v>
      </c>
      <c r="P1413">
        <v>51.823015571591299</v>
      </c>
      <c r="Q1413">
        <v>-6.7951990591339998E-3</v>
      </c>
    </row>
    <row r="1414" spans="1:17" hidden="1" x14ac:dyDescent="0.3">
      <c r="A1414" t="s">
        <v>2995</v>
      </c>
      <c r="B1414" t="s">
        <v>2996</v>
      </c>
      <c r="C1414" t="str">
        <f>IFERROR(VLOOKUP(Table1[[#This Row],[Ticker]],[1]!Table2[[Symbol]:[Industry]],2,FALSE),"-")</f>
        <v>-</v>
      </c>
      <c r="D1414" t="s">
        <v>257</v>
      </c>
      <c r="E1414">
        <v>1090.1862280799901</v>
      </c>
      <c r="F1414">
        <v>938.7</v>
      </c>
      <c r="G1414">
        <v>12.825686384930799</v>
      </c>
      <c r="H1414">
        <v>-3.6835936861646599</v>
      </c>
      <c r="I1414">
        <v>-3.8588047887296102</v>
      </c>
      <c r="J1414">
        <v>-1.1313987301027599</v>
      </c>
      <c r="K1414">
        <v>955.56692658240297</v>
      </c>
      <c r="L1414">
        <v>891.73923720276002</v>
      </c>
      <c r="M1414">
        <v>45.341794795051598</v>
      </c>
      <c r="N1414">
        <v>1.64924200250791</v>
      </c>
      <c r="O1414">
        <v>17.721316714605202</v>
      </c>
      <c r="P1414">
        <v>44.637904468412898</v>
      </c>
      <c r="Q1414">
        <v>5.8148468344744998E-2</v>
      </c>
    </row>
    <row r="1415" spans="1:17" hidden="1" x14ac:dyDescent="0.3">
      <c r="A1415" t="s">
        <v>2997</v>
      </c>
      <c r="B1415" t="s">
        <v>2998</v>
      </c>
      <c r="C1415" t="str">
        <f>IFERROR(VLOOKUP(Table1[[#This Row],[Ticker]],[1]!Table2[[Symbol]:[Industry]],2,FALSE),"-")</f>
        <v>-</v>
      </c>
      <c r="D1415" t="s">
        <v>212</v>
      </c>
      <c r="E1415">
        <v>1082.263224</v>
      </c>
      <c r="F1415">
        <v>1257.75</v>
      </c>
      <c r="G1415">
        <v>21.092529438471502</v>
      </c>
      <c r="H1415">
        <v>21.003580109107499</v>
      </c>
      <c r="I1415">
        <v>21.796394802856302</v>
      </c>
      <c r="J1415">
        <v>18.340942298686599</v>
      </c>
      <c r="K1415">
        <v>1096.4546373324499</v>
      </c>
      <c r="L1415">
        <v>958.44351229776896</v>
      </c>
      <c r="M1415">
        <v>55.439141343100303</v>
      </c>
      <c r="N1415">
        <v>1.4896571644709</v>
      </c>
      <c r="O1415">
        <v>2.5641025641025501</v>
      </c>
      <c r="P1415">
        <v>76.861421641004</v>
      </c>
      <c r="Q1415">
        <v>9.4412895719795997E-2</v>
      </c>
    </row>
    <row r="1416" spans="1:17" hidden="1" x14ac:dyDescent="0.3">
      <c r="A1416" t="s">
        <v>2999</v>
      </c>
      <c r="B1416" t="s">
        <v>3000</v>
      </c>
      <c r="C1416" t="str">
        <f>IFERROR(VLOOKUP(Table1[[#This Row],[Ticker]],[1]!Table2[[Symbol]:[Industry]],2,FALSE),"-")</f>
        <v>-</v>
      </c>
      <c r="D1416" t="s">
        <v>212</v>
      </c>
      <c r="E1416">
        <v>1080.370228</v>
      </c>
      <c r="F1416">
        <v>1091.45</v>
      </c>
      <c r="G1416">
        <v>-39.617454357428102</v>
      </c>
      <c r="H1416">
        <v>-7.8252319286283702</v>
      </c>
      <c r="I1416">
        <v>-21.185119973080798</v>
      </c>
      <c r="J1416">
        <v>-4.7935158255577104</v>
      </c>
      <c r="K1416">
        <v>1143.5932384923799</v>
      </c>
      <c r="L1416">
        <v>1159.1828640358999</v>
      </c>
      <c r="M1416">
        <v>18.9884327548931</v>
      </c>
      <c r="N1416">
        <v>1.0011249564125499</v>
      </c>
      <c r="O1416">
        <v>39.722387649457097</v>
      </c>
      <c r="P1416">
        <v>7.9574678536102796</v>
      </c>
      <c r="Q1416">
        <v>7.7707834013947E-2</v>
      </c>
    </row>
    <row r="1417" spans="1:17" hidden="1" x14ac:dyDescent="0.3">
      <c r="A1417" t="s">
        <v>3001</v>
      </c>
      <c r="B1417" t="s">
        <v>3002</v>
      </c>
      <c r="C1417" t="str">
        <f>IFERROR(VLOOKUP(Table1[[#This Row],[Ticker]],[1]!Table2[[Symbol]:[Industry]],2,FALSE),"-")</f>
        <v>-</v>
      </c>
      <c r="D1417" t="s">
        <v>536</v>
      </c>
      <c r="E1417">
        <v>1075.972205328</v>
      </c>
      <c r="F1417">
        <v>93.25</v>
      </c>
      <c r="G1417">
        <v>101.97281237480099</v>
      </c>
      <c r="H1417">
        <v>0.58265173541951198</v>
      </c>
      <c r="I1417">
        <v>14.726878927065099</v>
      </c>
      <c r="J1417">
        <v>3.62281615512781</v>
      </c>
      <c r="K1417">
        <v>88.425684456249797</v>
      </c>
      <c r="L1417">
        <v>73.355836546451499</v>
      </c>
      <c r="M1417">
        <v>46.210060531293998</v>
      </c>
      <c r="N1417">
        <v>0.37783496968536001</v>
      </c>
      <c r="O1417">
        <v>15.3887399463806</v>
      </c>
      <c r="P1417">
        <v>154.50804588799701</v>
      </c>
      <c r="Q1417">
        <v>8.7905284923013999E-2</v>
      </c>
    </row>
    <row r="1418" spans="1:17" hidden="1" x14ac:dyDescent="0.3">
      <c r="A1418" t="s">
        <v>3003</v>
      </c>
      <c r="B1418" t="s">
        <v>3004</v>
      </c>
      <c r="C1418" t="str">
        <f>IFERROR(VLOOKUP(Table1[[#This Row],[Ticker]],[1]!Table2[[Symbol]:[Industry]],2,FALSE),"-")</f>
        <v>-</v>
      </c>
      <c r="D1418" t="s">
        <v>622</v>
      </c>
      <c r="E1418">
        <v>1065.3775158599999</v>
      </c>
      <c r="F1418">
        <v>67.790000000000006</v>
      </c>
      <c r="G1418">
        <v>20.154911072933899</v>
      </c>
      <c r="H1418">
        <v>8.2193071835872509</v>
      </c>
      <c r="I1418">
        <v>0.56018246233156899</v>
      </c>
      <c r="J1418">
        <v>4.7436255845781803</v>
      </c>
      <c r="K1418">
        <v>63.139405581905798</v>
      </c>
      <c r="L1418">
        <v>59.590789051603998</v>
      </c>
      <c r="M1418">
        <v>46.6761955444262</v>
      </c>
      <c r="N1418">
        <v>1.92284726937091</v>
      </c>
      <c r="O1418">
        <v>8.3493140581206706</v>
      </c>
      <c r="P1418">
        <v>52.337078651685303</v>
      </c>
      <c r="Q1418">
        <v>-2.5709869353279999E-3</v>
      </c>
    </row>
    <row r="1419" spans="1:17" hidden="1" x14ac:dyDescent="0.3">
      <c r="A1419" t="s">
        <v>3005</v>
      </c>
      <c r="B1419" t="s">
        <v>3006</v>
      </c>
      <c r="C1419" t="str">
        <f>IFERROR(VLOOKUP(Table1[[#This Row],[Ticker]],[1]!Table2[[Symbol]:[Industry]],2,FALSE),"-")</f>
        <v>-</v>
      </c>
      <c r="D1419" t="s">
        <v>295</v>
      </c>
      <c r="E1419">
        <v>1063.95</v>
      </c>
      <c r="F1419">
        <v>539</v>
      </c>
      <c r="G1419">
        <v>-22.829040272589999</v>
      </c>
      <c r="H1419">
        <v>3.2998764054038801</v>
      </c>
      <c r="I1419">
        <v>-23.915950629989499</v>
      </c>
      <c r="J1419">
        <v>10.2213458743394</v>
      </c>
      <c r="K1419">
        <v>517.794091064589</v>
      </c>
      <c r="L1419">
        <v>521.08360913002696</v>
      </c>
      <c r="M1419">
        <v>56.172576615294297</v>
      </c>
      <c r="N1419">
        <v>1.24285714285714</v>
      </c>
      <c r="O1419">
        <v>48.413729128014801</v>
      </c>
      <c r="P1419">
        <v>19.7777777777777</v>
      </c>
      <c r="Q1419">
        <v>0.14151926829193201</v>
      </c>
    </row>
    <row r="1420" spans="1:17" hidden="1" x14ac:dyDescent="0.3">
      <c r="A1420" t="s">
        <v>3007</v>
      </c>
      <c r="B1420" t="s">
        <v>3008</v>
      </c>
      <c r="C1420" t="str">
        <f>IFERROR(VLOOKUP(Table1[[#This Row],[Ticker]],[1]!Table2[[Symbol]:[Industry]],2,FALSE),"-")</f>
        <v>-</v>
      </c>
      <c r="D1420" t="s">
        <v>237</v>
      </c>
      <c r="E1420">
        <v>1063.5176350479901</v>
      </c>
      <c r="F1420">
        <v>20.64</v>
      </c>
      <c r="G1420">
        <v>80.851962297497806</v>
      </c>
      <c r="H1420">
        <v>-1.0342509568320899</v>
      </c>
      <c r="I1420">
        <v>-39.958854464634797</v>
      </c>
      <c r="J1420">
        <v>0.46351649876471801</v>
      </c>
      <c r="K1420">
        <v>21.205740379518701</v>
      </c>
      <c r="L1420">
        <v>19.3663034015409</v>
      </c>
      <c r="M1420">
        <v>35.348909980905297</v>
      </c>
      <c r="N1420">
        <v>0.89503814739781296</v>
      </c>
      <c r="O1420">
        <v>101.79263565891399</v>
      </c>
      <c r="P1420">
        <v>134.54545454545399</v>
      </c>
      <c r="Q1420">
        <v>9.8747793207900003E-2</v>
      </c>
    </row>
    <row r="1421" spans="1:17" hidden="1" x14ac:dyDescent="0.3">
      <c r="A1421" t="s">
        <v>3009</v>
      </c>
      <c r="B1421" t="s">
        <v>3010</v>
      </c>
      <c r="C1421" t="str">
        <f>IFERROR(VLOOKUP(Table1[[#This Row],[Ticker]],[1]!Table2[[Symbol]:[Industry]],2,FALSE),"-")</f>
        <v>-</v>
      </c>
      <c r="D1421" t="s">
        <v>136</v>
      </c>
      <c r="E1421">
        <v>1063.3032186400001</v>
      </c>
      <c r="F1421">
        <v>223.8</v>
      </c>
      <c r="G1421">
        <v>27.291059006248599</v>
      </c>
      <c r="H1421">
        <v>6.7196716272468899</v>
      </c>
      <c r="I1421">
        <v>31.506120847282201</v>
      </c>
      <c r="J1421">
        <v>11.9217910011859</v>
      </c>
      <c r="K1421">
        <v>192.97566219304801</v>
      </c>
      <c r="L1421">
        <v>171.70804182952301</v>
      </c>
      <c r="M1421">
        <v>59.2796210477863</v>
      </c>
      <c r="N1421">
        <v>1.50152572417777</v>
      </c>
      <c r="O1421">
        <v>4.0348525469168797</v>
      </c>
      <c r="P1421">
        <v>73.085846867749396</v>
      </c>
    </row>
    <row r="1422" spans="1:17" hidden="1" x14ac:dyDescent="0.3">
      <c r="A1422" t="s">
        <v>3011</v>
      </c>
      <c r="B1422" t="s">
        <v>3012</v>
      </c>
      <c r="C1422" t="str">
        <f>IFERROR(VLOOKUP(Table1[[#This Row],[Ticker]],[1]!Table2[[Symbol]:[Industry]],2,FALSE),"-")</f>
        <v>-</v>
      </c>
      <c r="D1422" t="s">
        <v>988</v>
      </c>
      <c r="E1422">
        <v>1060.6065319500001</v>
      </c>
      <c r="F1422">
        <v>752</v>
      </c>
      <c r="G1422">
        <v>34.972694032619501</v>
      </c>
      <c r="H1422">
        <v>-4.5489867055951496</v>
      </c>
      <c r="I1422">
        <v>3.56062014260596</v>
      </c>
      <c r="J1422">
        <v>-5.4513428967133799E-2</v>
      </c>
      <c r="K1422">
        <v>745.77287278231199</v>
      </c>
      <c r="L1422">
        <v>662.94003749037097</v>
      </c>
      <c r="M1422">
        <v>45.839753299123103</v>
      </c>
      <c r="N1422">
        <v>0.53449895424213301</v>
      </c>
      <c r="O1422">
        <v>15.1130319148936</v>
      </c>
      <c r="P1422">
        <v>63.371714099500302</v>
      </c>
      <c r="Q1422">
        <v>0.100403530073992</v>
      </c>
    </row>
    <row r="1423" spans="1:17" hidden="1" x14ac:dyDescent="0.3">
      <c r="A1423" t="s">
        <v>3013</v>
      </c>
      <c r="B1423" t="s">
        <v>3014</v>
      </c>
      <c r="C1423" t="str">
        <f>IFERROR(VLOOKUP(Table1[[#This Row],[Ticker]],[1]!Table2[[Symbol]:[Industry]],2,FALSE),"-")</f>
        <v>-</v>
      </c>
      <c r="D1423" t="s">
        <v>54</v>
      </c>
      <c r="E1423">
        <v>1058.36544</v>
      </c>
      <c r="F1423">
        <v>216.05</v>
      </c>
      <c r="G1423">
        <v>27.560115343343501</v>
      </c>
      <c r="H1423">
        <v>-4.25342904620664</v>
      </c>
      <c r="I1423">
        <v>-5.3168261772065302</v>
      </c>
      <c r="J1423">
        <v>-8.0863603485259095</v>
      </c>
      <c r="K1423">
        <v>230.83138839367001</v>
      </c>
      <c r="L1423">
        <v>203.52706284645501</v>
      </c>
      <c r="M1423">
        <v>26.887538338209598</v>
      </c>
      <c r="N1423">
        <v>1.20952273097258</v>
      </c>
      <c r="O1423">
        <v>22.656792409164499</v>
      </c>
      <c r="P1423">
        <v>73.534136546184698</v>
      </c>
      <c r="Q1423">
        <v>4.9881789883647998E-2</v>
      </c>
    </row>
    <row r="1424" spans="1:17" hidden="1" x14ac:dyDescent="0.3">
      <c r="A1424" t="s">
        <v>3015</v>
      </c>
      <c r="B1424" t="s">
        <v>3016</v>
      </c>
      <c r="C1424" t="str">
        <f>IFERROR(VLOOKUP(Table1[[#This Row],[Ticker]],[1]!Table2[[Symbol]:[Industry]],2,FALSE),"-")</f>
        <v>-</v>
      </c>
      <c r="D1424" t="s">
        <v>539</v>
      </c>
      <c r="E1424">
        <v>1047.33658425</v>
      </c>
      <c r="F1424">
        <v>491.6</v>
      </c>
      <c r="G1424">
        <v>-14.1583451252527</v>
      </c>
      <c r="H1424">
        <v>8.8211144692827101</v>
      </c>
      <c r="I1424">
        <v>-29.162596919682102</v>
      </c>
      <c r="J1424">
        <v>3.51664645130408</v>
      </c>
      <c r="K1424">
        <v>468.60362918190202</v>
      </c>
      <c r="L1424">
        <v>463.39723450525798</v>
      </c>
      <c r="M1424">
        <v>31.7713746277194</v>
      </c>
      <c r="N1424">
        <v>0.43563226985571002</v>
      </c>
      <c r="O1424">
        <v>33.218063466232699</v>
      </c>
      <c r="P1424">
        <v>38.870056497175099</v>
      </c>
      <c r="Q1424">
        <v>-4.1170570880840002E-2</v>
      </c>
    </row>
    <row r="1425" spans="1:17" hidden="1" x14ac:dyDescent="0.3">
      <c r="A1425" t="s">
        <v>3017</v>
      </c>
      <c r="B1425" t="s">
        <v>3018</v>
      </c>
      <c r="C1425" t="str">
        <f>IFERROR(VLOOKUP(Table1[[#This Row],[Ticker]],[1]!Table2[[Symbol]:[Industry]],2,FALSE),"-")</f>
        <v>-</v>
      </c>
      <c r="D1425" t="s">
        <v>304</v>
      </c>
      <c r="E1425">
        <v>1044.1297348999999</v>
      </c>
      <c r="F1425">
        <v>180.44</v>
      </c>
      <c r="G1425">
        <v>43.8717438398563</v>
      </c>
      <c r="H1425">
        <v>11.536713119191999</v>
      </c>
      <c r="I1425">
        <v>31.101732835969798</v>
      </c>
      <c r="J1425">
        <v>6.8559571336565002</v>
      </c>
      <c r="K1425">
        <v>156.64756331122399</v>
      </c>
      <c r="L1425">
        <v>137.95648730463199</v>
      </c>
      <c r="M1425">
        <v>54.405632453514201</v>
      </c>
      <c r="N1425">
        <v>1.5039060563828801</v>
      </c>
      <c r="O1425">
        <v>8.0691642651296895</v>
      </c>
      <c r="P1425">
        <v>80.079840319361196</v>
      </c>
      <c r="Q1425">
        <v>0.118659259837698</v>
      </c>
    </row>
    <row r="1426" spans="1:17" hidden="1" x14ac:dyDescent="0.3">
      <c r="A1426" t="s">
        <v>3019</v>
      </c>
      <c r="B1426" t="s">
        <v>3020</v>
      </c>
      <c r="C1426" t="str">
        <f>IFERROR(VLOOKUP(Table1[[#This Row],[Ticker]],[1]!Table2[[Symbol]:[Industry]],2,FALSE),"-")</f>
        <v>-</v>
      </c>
      <c r="D1426" t="s">
        <v>539</v>
      </c>
      <c r="E1426">
        <v>1044.12759418</v>
      </c>
      <c r="F1426">
        <v>314.45</v>
      </c>
      <c r="G1426">
        <v>145.760394275538</v>
      </c>
      <c r="H1426">
        <v>44.546253216997997</v>
      </c>
      <c r="I1426">
        <v>85.756982314817293</v>
      </c>
      <c r="J1426">
        <v>11.3938321313308</v>
      </c>
      <c r="K1426">
        <v>233.85274193232399</v>
      </c>
      <c r="L1426">
        <v>181.30341465069901</v>
      </c>
      <c r="M1426">
        <v>57.5691128217723</v>
      </c>
      <c r="N1426">
        <v>2.1395350904690198</v>
      </c>
      <c r="O1426">
        <v>5.4221656861186096</v>
      </c>
      <c r="P1426">
        <v>185.863636363636</v>
      </c>
      <c r="Q1426">
        <v>0.16542629111405699</v>
      </c>
    </row>
    <row r="1427" spans="1:17" hidden="1" x14ac:dyDescent="0.3">
      <c r="A1427" t="s">
        <v>3021</v>
      </c>
      <c r="B1427" t="s">
        <v>3022</v>
      </c>
      <c r="C1427" t="str">
        <f>IFERROR(VLOOKUP(Table1[[#This Row],[Ticker]],[1]!Table2[[Symbol]:[Industry]],2,FALSE),"-")</f>
        <v>-</v>
      </c>
      <c r="D1427" t="s">
        <v>3023</v>
      </c>
      <c r="E1427">
        <v>1042.9629</v>
      </c>
      <c r="F1427">
        <v>503.2</v>
      </c>
      <c r="G1427">
        <v>234.10457677612499</v>
      </c>
      <c r="H1427">
        <v>-4.95778463274495</v>
      </c>
      <c r="I1427">
        <v>99.939023605189902</v>
      </c>
      <c r="J1427">
        <v>18.313580269051201</v>
      </c>
      <c r="K1427">
        <v>465.47225291566599</v>
      </c>
      <c r="M1427">
        <v>67.738562042476502</v>
      </c>
      <c r="N1427">
        <v>0.41220698402270201</v>
      </c>
      <c r="O1427">
        <v>33.127980922098502</v>
      </c>
      <c r="P1427">
        <v>259.42857142857099</v>
      </c>
    </row>
    <row r="1428" spans="1:17" hidden="1" x14ac:dyDescent="0.3">
      <c r="A1428" t="s">
        <v>3024</v>
      </c>
      <c r="B1428" t="s">
        <v>3025</v>
      </c>
      <c r="C1428" t="str">
        <f>IFERROR(VLOOKUP(Table1[[#This Row],[Ticker]],[1]!Table2[[Symbol]:[Industry]],2,FALSE),"-")</f>
        <v>-</v>
      </c>
      <c r="D1428" t="s">
        <v>416</v>
      </c>
      <c r="E1428">
        <v>1041.50580558</v>
      </c>
      <c r="F1428">
        <v>82</v>
      </c>
      <c r="G1428">
        <v>-12.4339250538657</v>
      </c>
      <c r="H1428">
        <v>39.828592526039898</v>
      </c>
      <c r="I1428">
        <v>24.017232476296101</v>
      </c>
      <c r="J1428">
        <v>-1.6967972417298101</v>
      </c>
      <c r="K1428">
        <v>66.542653833816203</v>
      </c>
      <c r="L1428">
        <v>64.846171206026</v>
      </c>
      <c r="M1428">
        <v>67.073425707477</v>
      </c>
      <c r="N1428">
        <v>3.06036883825759</v>
      </c>
      <c r="O1428">
        <v>19.512195121951201</v>
      </c>
      <c r="P1428">
        <v>75.965665236051507</v>
      </c>
      <c r="Q1428">
        <v>4.9034557740229003E-2</v>
      </c>
    </row>
    <row r="1429" spans="1:17" hidden="1" x14ac:dyDescent="0.3">
      <c r="A1429" t="s">
        <v>3026</v>
      </c>
      <c r="B1429" t="s">
        <v>3027</v>
      </c>
      <c r="C1429" t="str">
        <f>IFERROR(VLOOKUP(Table1[[#This Row],[Ticker]],[1]!Table2[[Symbol]:[Industry]],2,FALSE),"-")</f>
        <v>-</v>
      </c>
      <c r="D1429" t="s">
        <v>536</v>
      </c>
      <c r="E1429">
        <v>1033.8256960000001</v>
      </c>
      <c r="F1429">
        <v>6175.5</v>
      </c>
      <c r="G1429">
        <v>86.593452499360694</v>
      </c>
      <c r="H1429">
        <v>-1.0214069443853599</v>
      </c>
      <c r="I1429">
        <v>8.2522200097134295</v>
      </c>
      <c r="J1429">
        <v>5.95481460624687E-2</v>
      </c>
      <c r="K1429">
        <v>6038.5659594201497</v>
      </c>
      <c r="L1429">
        <v>5055.3736057018104</v>
      </c>
      <c r="M1429">
        <v>42.969658089705597</v>
      </c>
      <c r="N1429">
        <v>0.65840538232165002</v>
      </c>
      <c r="O1429">
        <v>12.941462229778899</v>
      </c>
      <c r="P1429">
        <v>137.42791234140699</v>
      </c>
      <c r="Q1429">
        <v>0.17549010987115701</v>
      </c>
    </row>
    <row r="1430" spans="1:17" hidden="1" x14ac:dyDescent="0.3">
      <c r="A1430" t="s">
        <v>3028</v>
      </c>
      <c r="B1430" t="s">
        <v>3029</v>
      </c>
      <c r="C1430" t="str">
        <f>IFERROR(VLOOKUP(Table1[[#This Row],[Ticker]],[1]!Table2[[Symbol]:[Industry]],2,FALSE),"-")</f>
        <v>-</v>
      </c>
      <c r="D1430" t="s">
        <v>536</v>
      </c>
      <c r="E1430">
        <v>1028.4472800000001</v>
      </c>
      <c r="F1430">
        <v>1208.9000000000001</v>
      </c>
      <c r="G1430">
        <v>70.101956030162896</v>
      </c>
      <c r="H1430">
        <v>1.5556958597039601</v>
      </c>
      <c r="I1430">
        <v>-27.845241603138899</v>
      </c>
      <c r="J1430">
        <v>-1.45067376658169</v>
      </c>
      <c r="K1430">
        <v>1208.3817550449301</v>
      </c>
      <c r="L1430">
        <v>1136.71207385804</v>
      </c>
      <c r="M1430">
        <v>79.393760148357003</v>
      </c>
      <c r="N1430">
        <v>1.1386601935034499</v>
      </c>
      <c r="O1430">
        <v>33.989577301679198</v>
      </c>
      <c r="P1430">
        <v>110.977312390924</v>
      </c>
      <c r="Q1430">
        <v>0.17095813811995</v>
      </c>
    </row>
    <row r="1431" spans="1:17" hidden="1" x14ac:dyDescent="0.3">
      <c r="A1431" t="s">
        <v>3030</v>
      </c>
      <c r="B1431" t="s">
        <v>3031</v>
      </c>
      <c r="C1431" t="str">
        <f>IFERROR(VLOOKUP(Table1[[#This Row],[Ticker]],[1]!Table2[[Symbol]:[Industry]],2,FALSE),"-")</f>
        <v>-</v>
      </c>
      <c r="D1431" t="s">
        <v>2276</v>
      </c>
      <c r="E1431">
        <v>1023.67704681</v>
      </c>
      <c r="F1431">
        <v>1031.8</v>
      </c>
      <c r="G1431">
        <v>369.91505186318602</v>
      </c>
      <c r="H1431">
        <v>-21.442162212021699</v>
      </c>
      <c r="I1431">
        <v>52.809450405756301</v>
      </c>
      <c r="J1431">
        <v>-3.8717377070164898</v>
      </c>
      <c r="K1431">
        <v>1100.8722510847399</v>
      </c>
      <c r="L1431">
        <v>750.11442916032001</v>
      </c>
      <c r="M1431">
        <v>27.181269563323301</v>
      </c>
      <c r="N1431">
        <v>0.54723895522209298</v>
      </c>
      <c r="O1431">
        <v>35.685210312075903</v>
      </c>
      <c r="P1431">
        <v>432.40454076367303</v>
      </c>
    </row>
    <row r="1432" spans="1:17" hidden="1" x14ac:dyDescent="0.3">
      <c r="A1432" t="s">
        <v>3032</v>
      </c>
      <c r="B1432" t="s">
        <v>3033</v>
      </c>
      <c r="C1432" t="str">
        <f>IFERROR(VLOOKUP(Table1[[#This Row],[Ticker]],[1]!Table2[[Symbol]:[Industry]],2,FALSE),"-")</f>
        <v>-</v>
      </c>
      <c r="D1432" t="s">
        <v>701</v>
      </c>
      <c r="E1432">
        <v>1021.2488211260001</v>
      </c>
      <c r="F1432">
        <v>49.07</v>
      </c>
      <c r="G1432">
        <v>-7.3604611621271001</v>
      </c>
      <c r="H1432">
        <v>-14.5732875828456</v>
      </c>
      <c r="I1432">
        <v>-13.702758546293801</v>
      </c>
      <c r="J1432">
        <v>-4.31167630429211</v>
      </c>
      <c r="K1432">
        <v>52.619321425363196</v>
      </c>
      <c r="L1432">
        <v>49.583166185277399</v>
      </c>
      <c r="M1432">
        <v>25.625945236683599</v>
      </c>
      <c r="N1432">
        <v>0.32082744812701702</v>
      </c>
      <c r="O1432">
        <v>26.757693091501899</v>
      </c>
      <c r="P1432">
        <v>22.064676616915399</v>
      </c>
      <c r="Q1432">
        <v>5.0015774096261997E-2</v>
      </c>
    </row>
    <row r="1433" spans="1:17" hidden="1" x14ac:dyDescent="0.3">
      <c r="A1433" t="s">
        <v>3034</v>
      </c>
      <c r="B1433" t="s">
        <v>3035</v>
      </c>
      <c r="C1433" t="str">
        <f>IFERROR(VLOOKUP(Table1[[#This Row],[Ticker]],[1]!Table2[[Symbol]:[Industry]],2,FALSE),"-")</f>
        <v>-</v>
      </c>
      <c r="D1433" t="s">
        <v>590</v>
      </c>
      <c r="E1433">
        <v>1020.72095336</v>
      </c>
      <c r="F1433">
        <v>750.3</v>
      </c>
      <c r="G1433">
        <v>-20.0636322764515</v>
      </c>
      <c r="H1433">
        <v>-0.51303532055132395</v>
      </c>
      <c r="I1433">
        <v>-10.150908536407</v>
      </c>
      <c r="J1433">
        <v>3.7257025885370001</v>
      </c>
      <c r="K1433">
        <v>751.54296949194304</v>
      </c>
      <c r="M1433">
        <v>51.570365220731702</v>
      </c>
      <c r="N1433">
        <v>0.57821649791963903</v>
      </c>
      <c r="O1433">
        <v>36.205517792882802</v>
      </c>
      <c r="P1433">
        <v>19.484035353133098</v>
      </c>
    </row>
    <row r="1434" spans="1:17" hidden="1" x14ac:dyDescent="0.3">
      <c r="A1434" t="s">
        <v>3036</v>
      </c>
      <c r="B1434" t="s">
        <v>3037</v>
      </c>
      <c r="C1434" t="str">
        <f>IFERROR(VLOOKUP(Table1[[#This Row],[Ticker]],[1]!Table2[[Symbol]:[Industry]],2,FALSE),"-")</f>
        <v>-</v>
      </c>
      <c r="D1434" t="s">
        <v>212</v>
      </c>
      <c r="E1434">
        <v>1018.2</v>
      </c>
      <c r="F1434">
        <v>103.05</v>
      </c>
      <c r="G1434">
        <v>44.382808068642099</v>
      </c>
      <c r="H1434">
        <v>16.017825123352502</v>
      </c>
      <c r="I1434">
        <v>-5.3985123021246402</v>
      </c>
      <c r="J1434">
        <v>-1.16281665920553</v>
      </c>
      <c r="K1434">
        <v>92.0647831054211</v>
      </c>
      <c r="L1434">
        <v>82.756479831214804</v>
      </c>
      <c r="M1434">
        <v>55.943099162831402</v>
      </c>
      <c r="N1434">
        <v>3.94205635557987</v>
      </c>
      <c r="O1434">
        <v>13.9737991266375</v>
      </c>
      <c r="P1434">
        <v>104.059405940594</v>
      </c>
      <c r="Q1434">
        <v>5.0306555609540997E-2</v>
      </c>
    </row>
    <row r="1435" spans="1:17" hidden="1" x14ac:dyDescent="0.3">
      <c r="A1435" t="s">
        <v>3038</v>
      </c>
      <c r="B1435" t="s">
        <v>3039</v>
      </c>
      <c r="C1435" t="str">
        <f>IFERROR(VLOOKUP(Table1[[#This Row],[Ticker]],[1]!Table2[[Symbol]:[Industry]],2,FALSE),"-")</f>
        <v>-</v>
      </c>
      <c r="D1435" t="s">
        <v>257</v>
      </c>
      <c r="E1435">
        <v>1016.2619999999999</v>
      </c>
      <c r="F1435">
        <v>2067.65</v>
      </c>
      <c r="G1435">
        <v>92.433321469726806</v>
      </c>
      <c r="H1435">
        <v>24.7008944766688</v>
      </c>
      <c r="I1435">
        <v>45.286992737230001</v>
      </c>
      <c r="J1435">
        <v>5.6439368090968198</v>
      </c>
      <c r="K1435">
        <v>1708.2856077588599</v>
      </c>
      <c r="L1435">
        <v>1394.10835981064</v>
      </c>
      <c r="M1435">
        <v>51.598488082551299</v>
      </c>
      <c r="N1435">
        <v>1.1052263949935699</v>
      </c>
      <c r="O1435">
        <v>10.3184774986095</v>
      </c>
      <c r="P1435">
        <v>120.890978046044</v>
      </c>
      <c r="Q1435">
        <v>6.8123182497948007E-2</v>
      </c>
    </row>
    <row r="1436" spans="1:17" hidden="1" x14ac:dyDescent="0.3">
      <c r="A1436" t="s">
        <v>3040</v>
      </c>
      <c r="B1436" t="s">
        <v>3041</v>
      </c>
      <c r="C1436" t="str">
        <f>IFERROR(VLOOKUP(Table1[[#This Row],[Ticker]],[1]!Table2[[Symbol]:[Industry]],2,FALSE),"-")</f>
        <v>-</v>
      </c>
      <c r="D1436" t="s">
        <v>622</v>
      </c>
      <c r="E1436">
        <v>1015.93300831499</v>
      </c>
      <c r="F1436">
        <v>2307.8000000000002</v>
      </c>
      <c r="G1436">
        <v>15.6973494215671</v>
      </c>
      <c r="H1436">
        <v>-12.463642196795201</v>
      </c>
      <c r="I1436">
        <v>-3.9243508061883299</v>
      </c>
      <c r="J1436">
        <v>-1.9874207135537401</v>
      </c>
      <c r="K1436">
        <v>2284.2357070314301</v>
      </c>
      <c r="L1436">
        <v>2016.0859369756399</v>
      </c>
      <c r="M1436">
        <v>38.290921737399302</v>
      </c>
      <c r="N1436">
        <v>0.43172489640409201</v>
      </c>
      <c r="O1436">
        <v>26.0637836900944</v>
      </c>
      <c r="P1436">
        <v>52.330033003300301</v>
      </c>
      <c r="Q1436">
        <v>6.1756178330482997E-2</v>
      </c>
    </row>
    <row r="1437" spans="1:17" hidden="1" x14ac:dyDescent="0.3">
      <c r="A1437" t="s">
        <v>3042</v>
      </c>
      <c r="B1437" t="s">
        <v>3043</v>
      </c>
      <c r="C1437" t="str">
        <f>IFERROR(VLOOKUP(Table1[[#This Row],[Ticker]],[1]!Table2[[Symbol]:[Industry]],2,FALSE),"-")</f>
        <v>-</v>
      </c>
      <c r="D1437" t="s">
        <v>257</v>
      </c>
      <c r="E1437">
        <v>1013.7735</v>
      </c>
      <c r="F1437">
        <v>980</v>
      </c>
      <c r="G1437">
        <v>70.458181587446802</v>
      </c>
      <c r="H1437">
        <v>14.5866981108302</v>
      </c>
      <c r="I1437">
        <v>34.197630791165302</v>
      </c>
      <c r="J1437">
        <v>11.045226134864601</v>
      </c>
      <c r="K1437">
        <v>882.36884071178895</v>
      </c>
      <c r="L1437">
        <v>718.04742953962</v>
      </c>
      <c r="M1437">
        <v>61.1298815169758</v>
      </c>
      <c r="N1437">
        <v>0.59468508056078595</v>
      </c>
      <c r="O1437">
        <v>13.3673469387755</v>
      </c>
      <c r="P1437">
        <v>172.222222222222</v>
      </c>
      <c r="Q1437">
        <v>0.15499364529712201</v>
      </c>
    </row>
    <row r="1438" spans="1:17" hidden="1" x14ac:dyDescent="0.3">
      <c r="A1438" t="s">
        <v>3044</v>
      </c>
      <c r="B1438" t="s">
        <v>3045</v>
      </c>
      <c r="C1438" t="str">
        <f>IFERROR(VLOOKUP(Table1[[#This Row],[Ticker]],[1]!Table2[[Symbol]:[Industry]],2,FALSE),"-")</f>
        <v>-</v>
      </c>
      <c r="D1438" t="s">
        <v>1694</v>
      </c>
      <c r="E1438">
        <v>1013.542357432</v>
      </c>
      <c r="F1438">
        <v>82.88</v>
      </c>
      <c r="G1438">
        <v>256.88855412980899</v>
      </c>
      <c r="H1438">
        <v>12.7695918250584</v>
      </c>
      <c r="I1438">
        <v>74.183767696229395</v>
      </c>
      <c r="J1438">
        <v>17.104128587948001</v>
      </c>
      <c r="K1438">
        <v>69.988308092784607</v>
      </c>
      <c r="L1438">
        <v>57.362887532250497</v>
      </c>
      <c r="M1438">
        <v>76.1905420083406</v>
      </c>
      <c r="N1438">
        <v>1.5235930881236599</v>
      </c>
      <c r="O1438">
        <v>1.35135135135135</v>
      </c>
      <c r="P1438">
        <v>299.42168674698701</v>
      </c>
      <c r="Q1438">
        <v>5.5901205804955001E-2</v>
      </c>
    </row>
    <row r="1439" spans="1:17" hidden="1" x14ac:dyDescent="0.3">
      <c r="A1439" t="s">
        <v>3046</v>
      </c>
      <c r="B1439" t="s">
        <v>3047</v>
      </c>
      <c r="C1439" t="str">
        <f>IFERROR(VLOOKUP(Table1[[#This Row],[Ticker]],[1]!Table2[[Symbol]:[Industry]],2,FALSE),"-")</f>
        <v>-</v>
      </c>
      <c r="D1439" t="s">
        <v>24</v>
      </c>
      <c r="E1439">
        <v>1012.0483359999999</v>
      </c>
      <c r="F1439">
        <v>40.700000000000003</v>
      </c>
      <c r="G1439">
        <v>52.412065710563503</v>
      </c>
      <c r="H1439">
        <v>-1.4360876626102199</v>
      </c>
      <c r="I1439">
        <v>-15.898711923512501</v>
      </c>
      <c r="J1439">
        <v>-8.9420336652341401</v>
      </c>
      <c r="K1439">
        <v>42.593080750599803</v>
      </c>
      <c r="L1439">
        <v>39.063542204405998</v>
      </c>
      <c r="M1439">
        <v>35.983643388572297</v>
      </c>
      <c r="N1439">
        <v>2.1614451310501201</v>
      </c>
      <c r="O1439">
        <v>44.963144963144899</v>
      </c>
      <c r="P1439">
        <v>91.079812206572697</v>
      </c>
      <c r="Q1439">
        <v>9.6157698584179996E-2</v>
      </c>
    </row>
    <row r="1440" spans="1:17" hidden="1" x14ac:dyDescent="0.3">
      <c r="A1440" t="s">
        <v>3048</v>
      </c>
      <c r="B1440" t="s">
        <v>3049</v>
      </c>
      <c r="C1440" t="str">
        <f>IFERROR(VLOOKUP(Table1[[#This Row],[Ticker]],[1]!Table2[[Symbol]:[Industry]],2,FALSE),"-")</f>
        <v>-</v>
      </c>
      <c r="D1440" t="s">
        <v>701</v>
      </c>
      <c r="E1440">
        <v>1008.9387</v>
      </c>
      <c r="F1440">
        <v>110.78</v>
      </c>
      <c r="G1440">
        <v>138.75908935588799</v>
      </c>
      <c r="H1440">
        <v>-9.4260579400806694</v>
      </c>
      <c r="I1440">
        <v>36.189630063826399</v>
      </c>
      <c r="J1440">
        <v>-7.6234580084059598</v>
      </c>
      <c r="K1440">
        <v>112.029854604627</v>
      </c>
      <c r="L1440">
        <v>83.957136513771403</v>
      </c>
      <c r="M1440">
        <v>28.554616909492001</v>
      </c>
      <c r="N1440">
        <v>0.296533232842633</v>
      </c>
      <c r="O1440">
        <v>23.217187217909299</v>
      </c>
      <c r="P1440">
        <v>170.19512195121899</v>
      </c>
      <c r="Q1440">
        <v>9.4686904502370994E-2</v>
      </c>
    </row>
    <row r="1441" spans="1:17" hidden="1" x14ac:dyDescent="0.3">
      <c r="A1441" t="s">
        <v>3050</v>
      </c>
      <c r="B1441" t="s">
        <v>3051</v>
      </c>
      <c r="C1441" t="str">
        <f>IFERROR(VLOOKUP(Table1[[#This Row],[Ticker]],[1]!Table2[[Symbol]:[Industry]],2,FALSE),"-")</f>
        <v>-</v>
      </c>
      <c r="D1441" t="s">
        <v>141</v>
      </c>
      <c r="E1441">
        <v>1006.7798952000001</v>
      </c>
      <c r="F1441">
        <v>844.2</v>
      </c>
      <c r="G1441">
        <v>12.0442548558743</v>
      </c>
      <c r="H1441">
        <v>-8.5437671305473302</v>
      </c>
      <c r="I1441">
        <v>-27.692650120974701</v>
      </c>
      <c r="J1441">
        <v>-0.357170037313915</v>
      </c>
      <c r="K1441">
        <v>863.67060258612503</v>
      </c>
      <c r="L1441">
        <v>831.29896289196495</v>
      </c>
      <c r="M1441">
        <v>42.518113379366497</v>
      </c>
      <c r="N1441">
        <v>1.0721336521901901</v>
      </c>
      <c r="O1441">
        <v>33.262260127931697</v>
      </c>
      <c r="P1441">
        <v>52.893235533822299</v>
      </c>
    </row>
    <row r="1442" spans="1:17" hidden="1" x14ac:dyDescent="0.3">
      <c r="A1442" t="s">
        <v>3052</v>
      </c>
      <c r="B1442" t="s">
        <v>3053</v>
      </c>
      <c r="C1442" t="str">
        <f>IFERROR(VLOOKUP(Table1[[#This Row],[Ticker]],[1]!Table2[[Symbol]:[Industry]],2,FALSE),"-")</f>
        <v>-</v>
      </c>
      <c r="D1442" t="s">
        <v>122</v>
      </c>
      <c r="E1442">
        <v>1006.110915</v>
      </c>
      <c r="F1442">
        <v>9303.6</v>
      </c>
      <c r="G1442">
        <v>212.608473836153</v>
      </c>
      <c r="H1442">
        <v>-3.1593106974413998</v>
      </c>
      <c r="I1442">
        <v>146.168357844876</v>
      </c>
      <c r="J1442">
        <v>3.6652037366955899</v>
      </c>
      <c r="K1442">
        <v>8393.72656945577</v>
      </c>
      <c r="L1442">
        <v>5928.6625888959998</v>
      </c>
      <c r="M1442">
        <v>66.057052142097803</v>
      </c>
      <c r="N1442">
        <v>0.61641249629848904</v>
      </c>
      <c r="O1442">
        <v>12.947138741992299</v>
      </c>
      <c r="P1442">
        <v>277.949301267468</v>
      </c>
      <c r="Q1442">
        <v>0.117033139264622</v>
      </c>
    </row>
    <row r="1443" spans="1:17" hidden="1" x14ac:dyDescent="0.3">
      <c r="A1443" t="s">
        <v>3054</v>
      </c>
      <c r="B1443" t="s">
        <v>3055</v>
      </c>
      <c r="C1443" t="str">
        <f>IFERROR(VLOOKUP(Table1[[#This Row],[Ticker]],[1]!Table2[[Symbol]:[Industry]],2,FALSE),"-")</f>
        <v>-</v>
      </c>
      <c r="D1443" t="s">
        <v>46</v>
      </c>
      <c r="E1443">
        <v>1006.06155408</v>
      </c>
      <c r="F1443">
        <v>484.05</v>
      </c>
      <c r="G1443">
        <v>-44.5546992309324</v>
      </c>
      <c r="H1443">
        <v>-0.90259172586815295</v>
      </c>
      <c r="I1443">
        <v>-44.733635005579103</v>
      </c>
      <c r="J1443">
        <v>4.48795180345574</v>
      </c>
      <c r="K1443">
        <v>479.38891736275298</v>
      </c>
      <c r="L1443">
        <v>542.89294789380006</v>
      </c>
      <c r="M1443">
        <v>59.574959831533299</v>
      </c>
      <c r="N1443">
        <v>1.3808656786517099</v>
      </c>
      <c r="O1443">
        <v>78.359673587439303</v>
      </c>
      <c r="P1443">
        <v>16.920289855072401</v>
      </c>
      <c r="Q1443">
        <v>0.17811332411848299</v>
      </c>
    </row>
    <row r="1444" spans="1:17" hidden="1" x14ac:dyDescent="0.3">
      <c r="A1444" t="s">
        <v>3056</v>
      </c>
      <c r="B1444" t="s">
        <v>3057</v>
      </c>
      <c r="C1444" t="str">
        <f>IFERROR(VLOOKUP(Table1[[#This Row],[Ticker]],[1]!Table2[[Symbol]:[Industry]],2,FALSE),"-")</f>
        <v>-</v>
      </c>
      <c r="D1444" t="s">
        <v>622</v>
      </c>
      <c r="E1444">
        <v>1005.85646182</v>
      </c>
      <c r="F1444">
        <v>223.5</v>
      </c>
      <c r="G1444">
        <v>-9.1311201141652703</v>
      </c>
      <c r="H1444">
        <v>1.39966600564433</v>
      </c>
      <c r="I1444">
        <v>-5.5912928316474897</v>
      </c>
      <c r="J1444">
        <v>-7.8919448996741401</v>
      </c>
      <c r="K1444">
        <v>221.009028460054</v>
      </c>
      <c r="L1444">
        <v>204.059404663577</v>
      </c>
      <c r="M1444">
        <v>30.052030856861201</v>
      </c>
      <c r="N1444">
        <v>1.94234714358609</v>
      </c>
      <c r="O1444">
        <v>20.805369127516698</v>
      </c>
      <c r="P1444">
        <v>40.521848475322201</v>
      </c>
      <c r="Q1444">
        <v>-4.5749852511140004E-3</v>
      </c>
    </row>
    <row r="1445" spans="1:17" hidden="1" x14ac:dyDescent="0.3">
      <c r="A1445" t="s">
        <v>3058</v>
      </c>
      <c r="B1445" t="s">
        <v>3059</v>
      </c>
      <c r="C1445" t="str">
        <f>IFERROR(VLOOKUP(Table1[[#This Row],[Ticker]],[1]!Table2[[Symbol]:[Industry]],2,FALSE),"-")</f>
        <v>-</v>
      </c>
      <c r="D1445" t="s">
        <v>315</v>
      </c>
      <c r="E1445">
        <v>1005.485</v>
      </c>
      <c r="F1445">
        <v>7547.3</v>
      </c>
      <c r="G1445">
        <v>27.8852127194824</v>
      </c>
      <c r="H1445">
        <v>-11.9419388208429</v>
      </c>
      <c r="I1445">
        <v>-27.8369428071321</v>
      </c>
      <c r="J1445">
        <v>-7.3651491127944002</v>
      </c>
      <c r="K1445">
        <v>8348.3101963485497</v>
      </c>
      <c r="L1445">
        <v>8061.7540628739298</v>
      </c>
      <c r="M1445">
        <v>40.511645671451703</v>
      </c>
      <c r="N1445">
        <v>1.01279884785039</v>
      </c>
      <c r="O1445">
        <v>33.173452757939899</v>
      </c>
      <c r="P1445">
        <v>70.022527596305395</v>
      </c>
      <c r="Q1445">
        <v>0.18607637796360199</v>
      </c>
    </row>
    <row r="1446" spans="1:17" hidden="1" x14ac:dyDescent="0.3">
      <c r="A1446" t="s">
        <v>3060</v>
      </c>
      <c r="B1446" t="s">
        <v>3061</v>
      </c>
      <c r="C1446" t="str">
        <f>IFERROR(VLOOKUP(Table1[[#This Row],[Ticker]],[1]!Table2[[Symbol]:[Industry]],2,FALSE),"-")</f>
        <v>-</v>
      </c>
      <c r="D1446" t="s">
        <v>295</v>
      </c>
      <c r="E1446">
        <v>1002.65551035</v>
      </c>
      <c r="F1446">
        <v>416.95</v>
      </c>
      <c r="G1446">
        <v>-36.335790547274797</v>
      </c>
      <c r="H1446">
        <v>-9.5262386560052992</v>
      </c>
      <c r="I1446">
        <v>-14.704588387566901</v>
      </c>
      <c r="J1446">
        <v>-1.2593047330398801</v>
      </c>
      <c r="K1446">
        <v>434.57143417486702</v>
      </c>
      <c r="L1446">
        <v>433.785250851022</v>
      </c>
      <c r="M1446">
        <v>31.869135247362902</v>
      </c>
      <c r="N1446">
        <v>0.43979629309826201</v>
      </c>
      <c r="O1446">
        <v>22.700563616740599</v>
      </c>
      <c r="P1446">
        <v>15.291027236278101</v>
      </c>
      <c r="Q1446">
        <v>-5.9660797729989999E-3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Price_Filter_13_08_2024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2024-08-14T07:04:53Z</dcterms:created>
  <dcterms:modified xsi:type="dcterms:W3CDTF">2024-10-22T03:13:18Z</dcterms:modified>
</cp:coreProperties>
</file>